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101" i="371" l="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1" i="431"/>
  <c r="D15" i="431"/>
  <c r="E9" i="431"/>
  <c r="E13" i="431"/>
  <c r="E17" i="431"/>
  <c r="F11" i="431"/>
  <c r="F15" i="431"/>
  <c r="G9" i="431"/>
  <c r="G13" i="431"/>
  <c r="G17" i="431"/>
  <c r="H11" i="431"/>
  <c r="H15" i="431"/>
  <c r="I9" i="431"/>
  <c r="I13" i="431"/>
  <c r="I17" i="431"/>
  <c r="J11" i="431"/>
  <c r="J15" i="431"/>
  <c r="K9" i="431"/>
  <c r="K13" i="431"/>
  <c r="K17" i="431"/>
  <c r="L11" i="431"/>
  <c r="M9" i="431"/>
  <c r="M13" i="431"/>
  <c r="M17" i="431"/>
  <c r="N11" i="431"/>
  <c r="O9" i="431"/>
  <c r="O17" i="431"/>
  <c r="Q9" i="431"/>
  <c r="Q17" i="431"/>
  <c r="G15" i="431"/>
  <c r="H13" i="431"/>
  <c r="J9" i="431"/>
  <c r="K11" i="431"/>
  <c r="L9" i="431"/>
  <c r="M11" i="431"/>
  <c r="N13" i="431"/>
  <c r="O11" i="431"/>
  <c r="P13" i="431"/>
  <c r="Q15" i="431"/>
  <c r="C10" i="431"/>
  <c r="C14" i="431"/>
  <c r="C18" i="431"/>
  <c r="D12" i="431"/>
  <c r="D16" i="431"/>
  <c r="E10" i="431"/>
  <c r="E14" i="431"/>
  <c r="E18" i="431"/>
  <c r="F12" i="431"/>
  <c r="F16" i="431"/>
  <c r="G10" i="431"/>
  <c r="G14" i="431"/>
  <c r="G18" i="431"/>
  <c r="H12" i="431"/>
  <c r="H16" i="431"/>
  <c r="I10" i="431"/>
  <c r="I14" i="431"/>
  <c r="I18" i="431"/>
  <c r="J12" i="431"/>
  <c r="J16" i="431"/>
  <c r="K10" i="431"/>
  <c r="K14" i="431"/>
  <c r="K18" i="431"/>
  <c r="L12" i="431"/>
  <c r="L16" i="431"/>
  <c r="M10" i="431"/>
  <c r="M14" i="431"/>
  <c r="M18" i="431"/>
  <c r="N12" i="431"/>
  <c r="N16" i="431"/>
  <c r="O10" i="431"/>
  <c r="O14" i="431"/>
  <c r="O18" i="431"/>
  <c r="P12" i="431"/>
  <c r="P16" i="431"/>
  <c r="Q10" i="431"/>
  <c r="Q14" i="431"/>
  <c r="Q18" i="431"/>
  <c r="C11" i="431"/>
  <c r="C15" i="431"/>
  <c r="D9" i="431"/>
  <c r="D13" i="431"/>
  <c r="D17" i="431"/>
  <c r="E11" i="431"/>
  <c r="E15" i="431"/>
  <c r="F9" i="431"/>
  <c r="F13" i="431"/>
  <c r="G11" i="431"/>
  <c r="H9" i="431"/>
  <c r="H17" i="431"/>
  <c r="I15" i="431"/>
  <c r="J13" i="431"/>
  <c r="K15" i="431"/>
  <c r="L17" i="431"/>
  <c r="N9" i="431"/>
  <c r="O15" i="431"/>
  <c r="P17" i="431"/>
  <c r="C12" i="431"/>
  <c r="C16" i="431"/>
  <c r="D10" i="431"/>
  <c r="D14" i="431"/>
  <c r="D18" i="431"/>
  <c r="E12" i="431"/>
  <c r="E16" i="431"/>
  <c r="F10" i="431"/>
  <c r="F14" i="431"/>
  <c r="F18" i="431"/>
  <c r="G12" i="431"/>
  <c r="G16" i="431"/>
  <c r="H10" i="431"/>
  <c r="H14" i="431"/>
  <c r="H18" i="431"/>
  <c r="I12" i="431"/>
  <c r="I16" i="431"/>
  <c r="J10" i="431"/>
  <c r="J14" i="431"/>
  <c r="J18" i="431"/>
  <c r="K12" i="431"/>
  <c r="K16" i="431"/>
  <c r="L10" i="431"/>
  <c r="L14" i="431"/>
  <c r="L18" i="431"/>
  <c r="M12" i="431"/>
  <c r="M16" i="431"/>
  <c r="N10" i="431"/>
  <c r="N14" i="431"/>
  <c r="N18" i="431"/>
  <c r="O12" i="431"/>
  <c r="O16" i="431"/>
  <c r="P10" i="431"/>
  <c r="P14" i="431"/>
  <c r="P18" i="431"/>
  <c r="Q12" i="431"/>
  <c r="Q16" i="431"/>
  <c r="L15" i="431"/>
  <c r="N15" i="431"/>
  <c r="O13" i="431"/>
  <c r="P11" i="431"/>
  <c r="P15" i="431"/>
  <c r="Q13" i="431"/>
  <c r="F17" i="431"/>
  <c r="I11" i="431"/>
  <c r="J17" i="431"/>
  <c r="L13" i="431"/>
  <c r="M15" i="431"/>
  <c r="N17" i="431"/>
  <c r="P9" i="431"/>
  <c r="Q11" i="431"/>
  <c r="F8" i="431"/>
  <c r="M8" i="431"/>
  <c r="D8" i="431"/>
  <c r="N8" i="431"/>
  <c r="Q8" i="431"/>
  <c r="C8" i="431"/>
  <c r="J8" i="431"/>
  <c r="G8" i="431"/>
  <c r="L8" i="431"/>
  <c r="O8" i="431"/>
  <c r="P8" i="431"/>
  <c r="I8" i="431"/>
  <c r="E8" i="431"/>
  <c r="H8" i="431"/>
  <c r="K8" i="431"/>
  <c r="R11" i="431" l="1"/>
  <c r="S11" i="431"/>
  <c r="S13" i="431"/>
  <c r="R13" i="431"/>
  <c r="R16" i="431"/>
  <c r="S16" i="431"/>
  <c r="R12" i="431"/>
  <c r="S12" i="431"/>
  <c r="S18" i="431"/>
  <c r="R18" i="431"/>
  <c r="S14" i="431"/>
  <c r="R14" i="431"/>
  <c r="S10" i="431"/>
  <c r="R10" i="431"/>
  <c r="R15" i="431"/>
  <c r="S15" i="431"/>
  <c r="S17" i="431"/>
  <c r="R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C3" i="410"/>
  <c r="B3" i="410"/>
  <c r="G3" i="410" l="1"/>
  <c r="M3" i="410"/>
  <c r="D18" i="414"/>
  <c r="B11" i="339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D4" i="414"/>
  <c r="C1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J12" i="339" s="1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F3" i="387"/>
  <c r="N3" i="220"/>
  <c r="L3" i="220" s="1"/>
  <c r="C19" i="414"/>
  <c r="D19" i="414"/>
  <c r="N3" i="372" l="1"/>
  <c r="F3" i="372"/>
  <c r="H3" i="387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<sst xmlns="http://schemas.openxmlformats.org/spreadsheetml/2006/main" count="16219" uniqueCount="5103">
  <si>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</si>
  <si>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</si>
  <si>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</si>
  <si>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</si>
  <si>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</si>
  <si>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</si>
  <si>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</si>
  <si>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</si>
  <si>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</si>
  <si>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</si>
  <si>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</si>
  <si>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</si>
  <si>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</si>
  <si>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</si>
  <si>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</si>
  <si>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</si>
  <si>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</si>
  <si>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</si>
  <si>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</si>
  <si>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</si>
  <si>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</si>
  <si>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</si>
  <si>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</si>
  <si>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</si>
  <si>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</si>
  <si>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</si>
  <si>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</si>
  <si>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</si>
  <si>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</si>
  <si>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</si>
  <si>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</si>
  <si>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</si>
  <si>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</si>
  <si>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</si>
  <si>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</si>
  <si>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</si>
  <si>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</si>
  <si>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</si>
  <si>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</si>
  <si>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</si>
  <si>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</si>
  <si>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</si>
  <si>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</si>
  <si>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</si>
  <si>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</si>
  <si>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</si>
  <si>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</si>
  <si>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</si>
  <si>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</si>
  <si>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</si>
  <si>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</si>
  <si>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</si>
  <si>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</si>
  <si>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</si>
  <si>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</si>
  <si>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</si>
  <si>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</si>
  <si>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</si>
  <si>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</si>
  <si>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</si>
  <si>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</si>
  <si>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</si>
  <si>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</si>
  <si>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</si>
  <si>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</si>
  <si>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</si>
  <si>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</si>
  <si>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</si>
  <si>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</si>
  <si>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</si>
  <si>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</si>
  <si>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</si>
  <si>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</si>
  <si>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</si>
  <si>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</si>
  <si>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</si>
  <si>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</si>
  <si>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</si>
  <si>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</si>
  <si>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</si>
  <si>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</si>
  <si>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</si>
  <si>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</si>
  <si>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</si>
  <si>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</si>
  <si>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</si>
  <si>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</si>
  <si>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</si>
  <si>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</si>
  <si>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</si>
  <si>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</si>
  <si>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</si>
  <si>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</si>
  <si>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</si>
  <si>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</si>
  <si>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</si>
  <si>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</si>
  <si>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</si>
  <si>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</si>
  <si>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</si>
  <si>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</si>
  <si>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</si>
  <si>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</si>
  <si>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</si>
  <si>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</si>
  <si>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</si>
  <si>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</si>
  <si>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</si>
  <si>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</si>
  <si>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</si>
  <si>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</si>
  <si>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</si>
  <si>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</si>
  <si>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</si>
  <si>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</si>
  <si>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</si>
  <si>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</si>
  <si>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</si>
  <si>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</si>
  <si>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</si>
  <si>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</si>
  <si>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</si>
  <si>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</si>
  <si>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</si>
  <si>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</si>
  <si>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</si>
  <si>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</si>
  <si>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</si>
  <si>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</si>
  <si>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</si>
  <si>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</si>
  <si>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</si>
  <si>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</si>
  <si>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</si>
  <si>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</si>
  <si>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</si>
  <si>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</si>
  <si>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</si>
  <si>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</si>
  <si>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</si>
  <si>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</si>
  <si>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</si>
  <si>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</si>
  <si>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</si>
  <si>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</si>
  <si>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</si>
  <si>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</si>
  <si>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</si>
  <si>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</si>
  <si>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</si>
  <si>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</si>
  <si>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</si>
  <si>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</si>
  <si>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</si>
  <si>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</si>
  <si>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</si>
  <si>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</si>
  <si>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</si>
  <si>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</si>
  <si>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</si>
  <si>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</si>
  <si>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</si>
  <si>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</si>
  <si>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</si>
  <si>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</si>
  <si>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</si>
  <si>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</si>
  <si>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</si>
  <si>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</si>
  <si>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</si>
  <si>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</si>
  <si>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</si>
  <si>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</si>
  <si>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</si>
  <si>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</si>
  <si>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</si>
  <si>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</si>
  <si>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</si>
  <si>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</si>
  <si>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</si>
  <si>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</si>
  <si>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</si>
  <si>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</si>
  <si>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</si>
  <si>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</si>
  <si>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</si>
  <si>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</si>
  <si>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</si>
  <si>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</si>
  <si>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</si>
  <si>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</si>
  <si>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</si>
  <si>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</si>
  <si>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</si>
  <si>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</si>
  <si>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</si>
  <si>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</si>
  <si>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</si>
  <si>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</si>
  <si>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</si>
  <si>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</si>
  <si>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</si>
  <si>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</si>
  <si>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</si>
  <si>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</si>
  <si>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</si>
  <si>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</si>
  <si>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</si>
  <si>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</si>
  <si>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</si>
  <si>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</si>
  <si>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</si>
  <si>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</si>
  <si>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</si>
  <si>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</si>
  <si>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</si>
  <si>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</si>
  <si>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</si>
  <si>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</si>
  <si>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</si>
  <si>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</si>
  <si>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</si>
  <si>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</si>
  <si>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</si>
  <si>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</si>
  <si>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</si>
  <si>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</si>
  <si>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</si>
  <si>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</si>
  <si>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</si>
  <si>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</si>
  <si>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</si>
  <si>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</si>
  <si>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</si>
  <si>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</si>
  <si>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</si>
  <si>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</si>
  <si>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</si>
  <si>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</si>
  <si>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</si>
  <si>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</si>
  <si>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</si>
  <si>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</si>
  <si>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</si>
  <si>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</si>
  <si>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</si>
  <si>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</si>
  <si>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</si>
  <si>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</si>
  <si>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</si>
  <si>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</si>
  <si>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</si>
  <si>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</si>
  <si>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</si>
  <si>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</si>
  <si>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</si>
  <si>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</si>
  <si>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</si>
  <si>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</si>
  <si>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</si>
  <si>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</si>
  <si>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</si>
  <si>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</si>
  <si>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Kč (tisíce)</t>
  </si>
  <si>
    <t>Rozdíly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</si>
  <si>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</si>
  <si>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</si>
  <si>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</si>
  <si>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</si>
  <si>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</si>
  <si>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</si>
  <si>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</si>
  <si>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</si>
  <si>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</si>
  <si>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</si>
  <si>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</si>
  <si>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</si>
  <si>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</si>
  <si>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</si>
  <si>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</si>
  <si>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</si>
  <si>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</si>
  <si>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</si>
  <si>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</si>
  <si>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</si>
  <si>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</si>
  <si>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</si>
  <si>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</si>
  <si>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</si>
  <si>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</si>
  <si>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</si>
  <si>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</si>
  <si>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</si>
  <si>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</si>
  <si>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</si>
  <si>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</si>
  <si>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</si>
  <si>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</si>
  <si>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</si>
  <si>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</si>
  <si>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</si>
  <si>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</si>
  <si>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</si>
  <si>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</si>
  <si>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</si>
  <si>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</si>
  <si>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</si>
  <si>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</si>
  <si>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</si>
  <si>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</si>
  <si>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</si>
  <si>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</si>
  <si>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</si>
  <si>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</si>
  <si>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</si>
  <si>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</si>
  <si>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</si>
  <si>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</si>
  <si>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</si>
  <si>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</si>
  <si>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</si>
  <si>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</si>
  <si>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</si>
  <si>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</si>
  <si>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</si>
  <si>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</si>
  <si>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</si>
  <si>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</si>
  <si>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</si>
  <si>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</si>
  <si>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</si>
  <si>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</si>
  <si>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</si>
  <si>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</si>
  <si>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</si>
  <si>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</si>
  <si>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</si>
  <si>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</si>
  <si>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</si>
  <si>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</si>
  <si>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</si>
  <si>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</si>
  <si>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</si>
  <si>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</si>
  <si>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</si>
  <si>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</si>
  <si>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</si>
  <si>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</si>
  <si>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</si>
  <si>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</si>
  <si>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</si>
  <si>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</si>
  <si>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</si>
  <si>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</si>
  <si>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</si>
  <si>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</si>
  <si>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</si>
  <si>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</si>
  <si>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</si>
  <si>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</si>
  <si>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</si>
  <si>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</si>
  <si>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</si>
  <si>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</si>
  <si>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</si>
  <si>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</si>
  <si>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</si>
  <si>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</si>
  <si>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</si>
  <si>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</si>
  <si>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</si>
  <si>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</si>
  <si>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</si>
  <si>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</si>
  <si>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</si>
  <si>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</si>
  <si>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</si>
  <si>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</si>
  <si>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</si>
  <si>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</si>
  <si>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</si>
  <si>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</si>
  <si>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</si>
  <si>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</si>
  <si>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</si>
  <si>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</si>
  <si>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</si>
  <si>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</si>
  <si>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</si>
  <si>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</si>
  <si>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</si>
  <si>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</si>
  <si>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</si>
  <si>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</si>
  <si>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</si>
  <si>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</si>
  <si>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</si>
  <si>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</si>
  <si>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</si>
  <si>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</si>
  <si>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</si>
  <si>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</si>
  <si>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</si>
  <si>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</si>
  <si>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</si>
  <si>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</si>
  <si>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</si>
  <si>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</si>
  <si>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</si>
  <si>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</si>
  <si>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</si>
  <si>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</si>
  <si>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</si>
  <si>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</si>
  <si>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</si>
  <si>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</si>
  <si>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</si>
  <si>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</si>
  <si>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</si>
  <si>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</si>
  <si>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</si>
  <si>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</si>
  <si>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</si>
  <si>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</si>
  <si>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</si>
  <si>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</si>
  <si>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</si>
  <si>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</si>
  <si>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</si>
  <si>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</si>
  <si>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</si>
  <si>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</si>
  <si>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</si>
  <si>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</si>
  <si>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</si>
  <si>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</si>
  <si>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</si>
  <si>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</si>
  <si>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</si>
  <si>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</si>
  <si>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</si>
  <si>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</si>
  <si>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</si>
  <si>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</si>
  <si>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</si>
  <si>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</si>
  <si>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</si>
  <si>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</si>
  <si>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</si>
  <si>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</si>
  <si>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</si>
  <si>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</si>
  <si>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</si>
  <si>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</si>
  <si>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</si>
  <si>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</si>
  <si>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</si>
  <si>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</si>
  <si>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</si>
  <si>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</si>
  <si>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</si>
  <si>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</si>
  <si>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</si>
  <si>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</si>
  <si>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</si>
  <si>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</si>
  <si>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</si>
  <si>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</si>
  <si>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</si>
  <si>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</si>
  <si>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</si>
  <si>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</si>
  <si>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</si>
  <si>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</si>
  <si>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</si>
  <si>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</si>
  <si>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</si>
  <si>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</si>
  <si>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</si>
  <si>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</si>
  <si>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</si>
  <si>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</si>
  <si>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</si>
  <si>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</si>
  <si>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</si>
  <si>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</si>
  <si>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</si>
  <si>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</si>
  <si>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</si>
  <si>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</si>
  <si>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</si>
  <si>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</si>
  <si>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</si>
  <si>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</si>
  <si>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</si>
  <si>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</si>
  <si>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</si>
  <si>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</si>
  <si>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</si>
  <si>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</si>
  <si>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</si>
  <si>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</si>
  <si>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</si>
  <si>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</si>
  <si>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</si>
  <si>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</si>
  <si>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</si>
  <si>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</si>
  <si>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</si>
  <si>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</si>
  <si>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</si>
  <si>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</si>
  <si>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</si>
  <si>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</si>
  <si>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</si>
  <si>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</si>
  <si>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</si>
  <si>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</si>
  <si>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</si>
  <si>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</si>
  <si>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</si>
  <si>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</si>
  <si>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</si>
  <si>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</si>
  <si>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</si>
  <si>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</si>
  <si>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0,9 % SODIUM CHLORIDE KABI</t>
  </si>
  <si>
    <t>1x1000 ml FFlx</t>
  </si>
  <si>
    <t>ACC INJEKT</t>
  </si>
  <si>
    <t>INJ SOL 5X3ML/300MG</t>
  </si>
  <si>
    <t>ACIDUM ASCORBICUM</t>
  </si>
  <si>
    <t>INJ 5X5ML</t>
  </si>
  <si>
    <t>INJ 50X5ML</t>
  </si>
  <si>
    <t>ADDAVEN</t>
  </si>
  <si>
    <t>IVN INF CNC SOL 20X10ML</t>
  </si>
  <si>
    <t>ADRENALIN LECIVA</t>
  </si>
  <si>
    <t>INJ 5X1ML/1MG</t>
  </si>
  <si>
    <t>ADVAGRAF 5 MG</t>
  </si>
  <si>
    <t>POR CPS PRO 30X5MG</t>
  </si>
  <si>
    <t>AESCIN 30mg tbl.60 VULM</t>
  </si>
  <si>
    <t>AESCIN-TEVA</t>
  </si>
  <si>
    <t>POR TBL FLM 30X20MG</t>
  </si>
  <si>
    <t>POR TBL ENT 90X20MG</t>
  </si>
  <si>
    <t>AGAPURIN</t>
  </si>
  <si>
    <t>INJ 5X5ML/100MG</t>
  </si>
  <si>
    <t>AKINETON</t>
  </si>
  <si>
    <t>POR TBL NOB 50X2MG</t>
  </si>
  <si>
    <t>ALGIFEN NEO</t>
  </si>
  <si>
    <t>POR GTT SOL 1X50ML</t>
  </si>
  <si>
    <t>ALMIRAL</t>
  </si>
  <si>
    <t>INJ 10X3ML/75MG</t>
  </si>
  <si>
    <t>AMBROBENE 7.5MG/ML</t>
  </si>
  <si>
    <t>SOL 1X40ML</t>
  </si>
  <si>
    <t>SOL 1X100ML</t>
  </si>
  <si>
    <t>ANACID</t>
  </si>
  <si>
    <t>SUS 12X5ML(SACKY)</t>
  </si>
  <si>
    <t>ANALGIN</t>
  </si>
  <si>
    <t>INJ SOL 5X5ML</t>
  </si>
  <si>
    <t>ANDROFIN</t>
  </si>
  <si>
    <t>5MG TBL FLM 100</t>
  </si>
  <si>
    <t>P</t>
  </si>
  <si>
    <t>ANESIA 10 MG/ML INJ/INF EML.</t>
  </si>
  <si>
    <t>INJ+INF EML 5X20ML/200MG</t>
  </si>
  <si>
    <t>ANESIA 10 MG/ML INJEKČNÍ/INFUZNÍ EMULZE</t>
  </si>
  <si>
    <t>IVN INJ+INF EML 10X50ML</t>
  </si>
  <si>
    <t>ANESIA 10MG/ML</t>
  </si>
  <si>
    <t>INJ/INF EML 1X50ML</t>
  </si>
  <si>
    <t>INJ+INF EML 1X100ML</t>
  </si>
  <si>
    <t>ANESIA 20 MG/ML INJEKČNÍ/INFUZNÍ EMULZE</t>
  </si>
  <si>
    <t>INJ+INF EML 10X50MLX20MG/ML</t>
  </si>
  <si>
    <t>ANOPYRIN 100MG</t>
  </si>
  <si>
    <t>TBL 20X100MG</t>
  </si>
  <si>
    <t>TBL 60X100 MG</t>
  </si>
  <si>
    <t>APAURIN</t>
  </si>
  <si>
    <t>INJ 10X2ML/10MG</t>
  </si>
  <si>
    <t>APO-AMLO 10</t>
  </si>
  <si>
    <t>POR TBL NOB 30X10MG</t>
  </si>
  <si>
    <t>APO-AMLO 5</t>
  </si>
  <si>
    <t>POR TBL NOB 30X5MG</t>
  </si>
  <si>
    <t>APO-CITAL 20 MG</t>
  </si>
  <si>
    <t>APO-IBUPROFEN 400 MG</t>
  </si>
  <si>
    <t>POR TBL FLM 30X400MG</t>
  </si>
  <si>
    <t>POR TBL FLM 100X400MG</t>
  </si>
  <si>
    <t>Apotheke Ostropestřec 20x1,5g</t>
  </si>
  <si>
    <t>AQUA PRO INJECTIONE ARDEAPHARMA</t>
  </si>
  <si>
    <t>INF 1X250ML</t>
  </si>
  <si>
    <t>ARDEAELYTOSOL L-ARGININCHL.21%</t>
  </si>
  <si>
    <t>INF 1X80ML</t>
  </si>
  <si>
    <t>ARDEAELYTOSOL NA.HYDR.CARB. 8,4%</t>
  </si>
  <si>
    <t>84MG/ML INF CNC SOL 10X200ML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</si>
  <si>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</si>
  <si>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</si>
  <si>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</si>
  <si>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</si>
  <si>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</si>
  <si>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</si>
  <si>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NATRIUMCHLOR.5.85</t>
  </si>
  <si>
    <t>ARDEAOSMOSOL MA 20</t>
  </si>
  <si>
    <t>200G/L INF SOL 10X200ML</t>
  </si>
  <si>
    <t>ARDEAOSMOSOL MA 20 (Mannitol)</t>
  </si>
  <si>
    <t>ARDUAN</t>
  </si>
  <si>
    <t>INJ SIC 25X4MG+2ML</t>
  </si>
  <si>
    <t>Artelac CL 10ml</t>
  </si>
  <si>
    <t>ARTEOPTIC 2%</t>
  </si>
  <si>
    <t>OPH GTT SOL 3X5ML</t>
  </si>
  <si>
    <t>ATARALGIN</t>
  </si>
  <si>
    <t>POR TBL NOB 20</t>
  </si>
  <si>
    <t>ATENOLOL AL 25</t>
  </si>
  <si>
    <t>POR TBL NOB100X25MG</t>
  </si>
  <si>
    <t>ATROPIN BIOTIKA 0.5MG</t>
  </si>
  <si>
    <t>INJ 10X1ML/0.5MG</t>
  </si>
  <si>
    <t>ATROVENT 0.025%</t>
  </si>
  <si>
    <t>INH SOL 1X20ML</t>
  </si>
  <si>
    <t>AULIN</t>
  </si>
  <si>
    <t>POR TBL NOB 30X100MG</t>
  </si>
  <si>
    <t>POR GRA SOL30SÁČKŮ</t>
  </si>
  <si>
    <t>AZARGA 10 MG/ML + 5 MG/ML</t>
  </si>
  <si>
    <t>OPH GTT SUS 1X5ML</t>
  </si>
  <si>
    <t>BELODERM</t>
  </si>
  <si>
    <t>DRM CRM1X30GM 0.05%</t>
  </si>
  <si>
    <t>BERODUAL</t>
  </si>
  <si>
    <t>INH LIQ 1X20ML</t>
  </si>
  <si>
    <t>BETADINE - zelená</t>
  </si>
  <si>
    <t>LIQ 1X1000ML</t>
  </si>
  <si>
    <t>BETALOC</t>
  </si>
  <si>
    <t>INJ 5X5ML/5MG</t>
  </si>
  <si>
    <t>BETALOC SR 200MG</t>
  </si>
  <si>
    <t>TBL RET 100X200MG</t>
  </si>
  <si>
    <t>TBL RET 30X200MG</t>
  </si>
  <si>
    <t>BETALOC ZOK 100 MG</t>
  </si>
  <si>
    <t>POR TBL PRO 100X100MG</t>
  </si>
  <si>
    <t>BETALOC ZOK 25 MG</t>
  </si>
  <si>
    <t>TBL RET 100X25MG</t>
  </si>
  <si>
    <t>TBL RET 28X25MG</t>
  </si>
  <si>
    <t>Biopron9  Premium tob.60</t>
  </si>
  <si>
    <t>Biopron9 tob.120</t>
  </si>
  <si>
    <t>Biopron9 tob.60</t>
  </si>
  <si>
    <t>BISEPTOL 480</t>
  </si>
  <si>
    <t>POR TBL NOB 28X480MG</t>
  </si>
  <si>
    <t>BISOPROLOL MYLAN</t>
  </si>
  <si>
    <t>10MG TBL FLM 30</t>
  </si>
  <si>
    <t>BISOPROLOL MYLAN 5 MG</t>
  </si>
  <si>
    <t>POR TBL FLM 30X5MG</t>
  </si>
  <si>
    <t>B-komplex Zentiva 30drg</t>
  </si>
  <si>
    <t>BRICANYL</t>
  </si>
  <si>
    <t>INJ 10X1ML 0.5MG</t>
  </si>
  <si>
    <t>BRUFEN 400</t>
  </si>
  <si>
    <t>400MG TBL FLM 100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</si>
  <si>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</si>
  <si>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</si>
  <si>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</si>
  <si>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</si>
  <si>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</si>
  <si>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</si>
  <si>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</si>
  <si>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</si>
  <si>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</si>
  <si>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</si>
  <si>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CALTRATE 600 MG/400 IU D3 POTAHOVANÁ TABLETA</t>
  </si>
  <si>
    <t>POR TBL FLM 90</t>
  </si>
  <si>
    <t>CARDILAN</t>
  </si>
  <si>
    <t>INJ 10X10ML</t>
  </si>
  <si>
    <t>CARVESAN 6,25</t>
  </si>
  <si>
    <t>POR TBL NOB 30X6,25MG</t>
  </si>
  <si>
    <t>POR TBL NOB 100X6,25MG</t>
  </si>
  <si>
    <t>CATAPRES 0,15MG INJ-MIMOŘÁDNÝ DOVOZ!!</t>
  </si>
  <si>
    <t>INJ 5X1ML/0.15MG</t>
  </si>
  <si>
    <t>Catapresan inj.10x1ml/0.15mg - MIMOŘ.DOVOZ!!</t>
  </si>
  <si>
    <t>CEFTRIAXON MEDOPHARM 1 G</t>
  </si>
  <si>
    <t>INJ+INF PLV SOL 10X1GM</t>
  </si>
  <si>
    <t>CELASKON 500MG ČERVENÝ POMERANČ</t>
  </si>
  <si>
    <t>POR TBLEFF20X500MG</t>
  </si>
  <si>
    <t>PORTBLEFF3X10PROMO</t>
  </si>
  <si>
    <t>CELLCEPT 500 MG</t>
  </si>
  <si>
    <t>POR CPSDUR50X500MG</t>
  </si>
  <si>
    <t>CEREBROLYSIN</t>
  </si>
  <si>
    <t>INJ SOL 5X10ML</t>
  </si>
  <si>
    <t>CERNEVIT</t>
  </si>
  <si>
    <t>INJ PLV SOL10X750MG</t>
  </si>
  <si>
    <t>CEZERA 5 MG</t>
  </si>
  <si>
    <t>CITALEC 10 ZENTIVA</t>
  </si>
  <si>
    <t>POR TBL FLM30X10MG</t>
  </si>
  <si>
    <t>CITALEC 20 ZENTIVA</t>
  </si>
  <si>
    <t>POR TBL FLM 60X20MG</t>
  </si>
  <si>
    <t>CLARINASE REPETABS</t>
  </si>
  <si>
    <t>POR TBL PRO 14 II</t>
  </si>
  <si>
    <t>CLEXANE</t>
  </si>
  <si>
    <t>INJ SOL 10X0.6ML/6KU</t>
  </si>
  <si>
    <t>INJ SOL 10X0.2ML/2KU</t>
  </si>
  <si>
    <t>CLEXANE FORTE</t>
  </si>
  <si>
    <t>INJ SOL 10X0.8ML/12KU</t>
  </si>
  <si>
    <t>CLOTRIMAZOL AL 200</t>
  </si>
  <si>
    <t>TBL VAG 3X200MG+APL</t>
  </si>
  <si>
    <t>CODEIN SLOVAKOFARMA 15MG</t>
  </si>
  <si>
    <t>TBL 10X15MG-BLISTR</t>
  </si>
  <si>
    <t>CODEIN SLOVAKOFARMA 30MG</t>
  </si>
  <si>
    <t>TBL 10X30MG-BLISTR</t>
  </si>
  <si>
    <t>COLDREX TABLETY</t>
  </si>
  <si>
    <t>POR TBL NOB 12</t>
  </si>
  <si>
    <t>COLCHICUM-DISPERT</t>
  </si>
  <si>
    <t>POR TBL OBD 20X500RG</t>
  </si>
  <si>
    <t>CONTRACTUBEX</t>
  </si>
  <si>
    <t>GEL 1X20GM</t>
  </si>
  <si>
    <t>CONTROLOC 20 MG</t>
  </si>
  <si>
    <t>POR TBL ENT 28X20MG I</t>
  </si>
  <si>
    <t>POR TBL ENT 100X20MG</t>
  </si>
  <si>
    <t>CONTROLOC I.V.</t>
  </si>
  <si>
    <t>INJ PLV SOL 1X40MG</t>
  </si>
  <si>
    <t>CORDARONE</t>
  </si>
  <si>
    <t>INJ SOL 6X3ML/150MG</t>
  </si>
  <si>
    <t>POR TBL NOB30X200MG</t>
  </si>
  <si>
    <t>POR TBL NOB60X200MG</t>
  </si>
  <si>
    <t>CORVATON FORTE</t>
  </si>
  <si>
    <t>TBL 30X4MG</t>
  </si>
  <si>
    <t>CYMEVENE</t>
  </si>
  <si>
    <t>INF SIC 1X500MG</t>
  </si>
  <si>
    <t>Deca durabolin 50mg amp.1x1ml - MIMOŘÁDNÝ DOVOZ!!</t>
  </si>
  <si>
    <t>DEGAN</t>
  </si>
  <si>
    <t>INJ 50X2ML/10MG</t>
  </si>
  <si>
    <t>DEPAKINE</t>
  </si>
  <si>
    <t>INJ PSO LQF 4X4ML/400MG</t>
  </si>
  <si>
    <t>DERMAZULEN</t>
  </si>
  <si>
    <t>UNG 1X30GM</t>
  </si>
  <si>
    <t>DERMOVATE</t>
  </si>
  <si>
    <t>CRM 1X25GM 0.05%</t>
  </si>
  <si>
    <t>DESLORATADIN ZENTIVA 5 MG POTAHOVANÉ TABLETY</t>
  </si>
  <si>
    <t>POR TBL FLM 90X5MG</t>
  </si>
  <si>
    <t>DETRALEX</t>
  </si>
  <si>
    <t>POR TBL FLM 60</t>
  </si>
  <si>
    <t>TBL OBD 30</t>
  </si>
  <si>
    <t>POR TBL FLM 120X500MG</t>
  </si>
  <si>
    <t>DEXAMED</t>
  </si>
  <si>
    <t>INJ 10X2ML/8MG</t>
  </si>
  <si>
    <t>DEXDOR</t>
  </si>
  <si>
    <t>INF CNC SOL 5X2ML</t>
  </si>
  <si>
    <t>INF CNC SOL 25X2ML</t>
  </si>
  <si>
    <t>DIAZEPAM SLOVAKOFARMA</t>
  </si>
  <si>
    <t>TBL 20X10MG</t>
  </si>
  <si>
    <t>DICLOFENAC DUO PHARMASWISS 75 MG</t>
  </si>
  <si>
    <t>POR CPS RDR 30X75MG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</si>
  <si>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</si>
  <si>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</si>
  <si>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</si>
  <si>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</si>
  <si>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</si>
  <si>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</si>
  <si>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</si>
  <si>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</si>
  <si>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</si>
  <si>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</si>
  <si>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DIMEXOL</t>
  </si>
  <si>
    <t>TBL 30X200MG</t>
  </si>
  <si>
    <t>DIPEPTIVEN</t>
  </si>
  <si>
    <t>INF CNC SOL 1X100ML</t>
  </si>
  <si>
    <t>DIPIDOLOR</t>
  </si>
  <si>
    <t>INJ 5X2ML 7.5MG/ML</t>
  </si>
  <si>
    <t>DITHIADEN</t>
  </si>
  <si>
    <t>INJ 10X2ML</t>
  </si>
  <si>
    <t>TBL 20X2MG</t>
  </si>
  <si>
    <t>Dobutamin Admeda 250 inf.sol50ml</t>
  </si>
  <si>
    <t>DOLMINA 50</t>
  </si>
  <si>
    <t>TBL OBD 30X50MG</t>
  </si>
  <si>
    <t>DOLMINA INJ.</t>
  </si>
  <si>
    <t>INJ 5X3ML/75MG</t>
  </si>
  <si>
    <t>DOPEGYT</t>
  </si>
  <si>
    <t>TBL 50X250MG</t>
  </si>
  <si>
    <t>DUPHALAC</t>
  </si>
  <si>
    <t>667MG/ML POR SOL 1X500ML HDP</t>
  </si>
  <si>
    <t>DZ BRAUNOL 500 ML</t>
  </si>
  <si>
    <t>DZ OCTENISEPT drm. sol. 250 ml</t>
  </si>
  <si>
    <t>DRM SOL 1X250ML</t>
  </si>
  <si>
    <t>EBRANTIL 30 RETARD</t>
  </si>
  <si>
    <t>POR CPS PRO 50X30MG</t>
  </si>
  <si>
    <t>EBRANTIL I.V. 25</t>
  </si>
  <si>
    <t>INJ SOL 5X5ML/25MG</t>
  </si>
  <si>
    <t>EBRANTIL I.V.50</t>
  </si>
  <si>
    <t>INJ SOL 5X10ML/50MG</t>
  </si>
  <si>
    <t>ECOLAV Výplach očí 100ml</t>
  </si>
  <si>
    <t>100 ml</t>
  </si>
  <si>
    <t>ELOCOM</t>
  </si>
  <si>
    <t>DRM CRM 1X30GM 0.1%</t>
  </si>
  <si>
    <t>ENAP 10MG</t>
  </si>
  <si>
    <t>TBL 100X10MG</t>
  </si>
  <si>
    <t>ENAP I.V.</t>
  </si>
  <si>
    <t>INJ 5X1ML/1.25MG</t>
  </si>
  <si>
    <t>ENDIARON</t>
  </si>
  <si>
    <t>TBL OBD 20X250MG</t>
  </si>
  <si>
    <t>ENSURE PLUS ADVANCE KÁVOVÁ PŘÍCHUŤ</t>
  </si>
  <si>
    <t>POR SOL 4X220ML</t>
  </si>
  <si>
    <t>ENTEROL</t>
  </si>
  <si>
    <t>POR CPS DUR 50X250MG</t>
  </si>
  <si>
    <t>EPANUTIN PARENTERAL</t>
  </si>
  <si>
    <t>INJ SOL 5X5ML/250MG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</si>
  <si>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</si>
  <si>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</si>
  <si>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</si>
  <si>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</si>
  <si>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</si>
  <si>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</si>
  <si>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</si>
  <si>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</si>
  <si>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ESMERON INJ.SOL.10X5ML</t>
  </si>
  <si>
    <t>ESPUMISAN</t>
  </si>
  <si>
    <t>PORCPSMOL50X40MG-BL</t>
  </si>
  <si>
    <t>EUTHYROX 137 MIKROGRAMŮ</t>
  </si>
  <si>
    <t>POR TBL NOB 100X137RG II</t>
  </si>
  <si>
    <t>EUTHYROX 50</t>
  </si>
  <si>
    <t>TBL 100X50RG</t>
  </si>
  <si>
    <t>EXACYL</t>
  </si>
  <si>
    <t>INJ 5X5ML/500MG</t>
  </si>
  <si>
    <t>POR TBLFLM20X500MG</t>
  </si>
  <si>
    <t>EZETROL 10 MG TABLETY</t>
  </si>
  <si>
    <t>POR TBL NOB 30X10MG B</t>
  </si>
  <si>
    <t>FAMOSAN 20 MG</t>
  </si>
  <si>
    <t>POR TBL FLM100X20MG</t>
  </si>
  <si>
    <t>FASTUM GEL</t>
  </si>
  <si>
    <t>DRM GEL 1X100GM</t>
  </si>
  <si>
    <t>FLAMEXIN</t>
  </si>
  <si>
    <t>TBL 20X20MG</t>
  </si>
  <si>
    <t>TBL 30X20MG</t>
  </si>
  <si>
    <t>FLAVOBION</t>
  </si>
  <si>
    <t>POR TBL FLM 50X70MG</t>
  </si>
  <si>
    <t>FLORSALMIN</t>
  </si>
  <si>
    <t>GTT 1X50ML</t>
  </si>
  <si>
    <t>FOSINOPRIL-TEVA 20 MG</t>
  </si>
  <si>
    <t>POR TBL NOB 30X20MG</t>
  </si>
  <si>
    <t>FRAXIPARIN MULTI</t>
  </si>
  <si>
    <t>INJ 10X5ML/47.5KU</t>
  </si>
  <si>
    <t>FRAXIPARINE</t>
  </si>
  <si>
    <t>INJ SOL 10X0.4ML</t>
  </si>
  <si>
    <t>FURON</t>
  </si>
  <si>
    <t>TBL 50X40MG</t>
  </si>
  <si>
    <t>FURORESE 125</t>
  </si>
  <si>
    <t>TBL 30X125MG</t>
  </si>
  <si>
    <t>FURORESE 40</t>
  </si>
  <si>
    <t>TBL 100X40MG</t>
  </si>
  <si>
    <t>FUROSEMID ACCORD</t>
  </si>
  <si>
    <t>10MG/ML INJ/INF SOL 10X2ML</t>
  </si>
  <si>
    <t>FUROSEMID BIOTIKA</t>
  </si>
  <si>
    <t>INJ 5X2ML/20MG</t>
  </si>
  <si>
    <t>FUROSEMID BIOTIKA FORTE</t>
  </si>
  <si>
    <t>INJ 10X10ML/125MG</t>
  </si>
  <si>
    <t>FUROSEMID SLOVAKOFARMA FORTE</t>
  </si>
  <si>
    <t>TBL 10X250MG</t>
  </si>
  <si>
    <t>FYZIOLOGICKÝ ROZTOK VIAFLO</t>
  </si>
  <si>
    <t>INF SOL 30X250ML</t>
  </si>
  <si>
    <t>GELASPAN 4% EBI20x500 ml</t>
  </si>
  <si>
    <t>INF SOL20X500ML VAK</t>
  </si>
  <si>
    <t>GERATAM 1200</t>
  </si>
  <si>
    <t>TBL OBD 60X1200MG</t>
  </si>
  <si>
    <t>TBL OBD 100X1200MG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</si>
  <si>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</si>
  <si>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</si>
  <si>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</si>
  <si>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</si>
  <si>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</si>
  <si>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</si>
  <si>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</si>
  <si>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</si>
  <si>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</si>
  <si>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50</t>
  </si>
  <si>
    <t>POR TBL NOB 100</t>
  </si>
  <si>
    <t>GUAJACURAN « 5 % INJ</t>
  </si>
  <si>
    <t>GUTRON 2.5MG</t>
  </si>
  <si>
    <t>TBL 20X2.5MG</t>
  </si>
  <si>
    <t>GUTRON 5MG</t>
  </si>
  <si>
    <t>TBL 50X5MG</t>
  </si>
  <si>
    <t>HALOPERIDOL</t>
  </si>
  <si>
    <t>TBL 50X1.5MG</t>
  </si>
  <si>
    <t>INJ 5X1ML/5MG</t>
  </si>
  <si>
    <t>HELICID 20 ZENTIVA</t>
  </si>
  <si>
    <t>POR CPS ETD 28X20MG</t>
  </si>
  <si>
    <t>POR CPS ETD 90X20MG</t>
  </si>
  <si>
    <t>HEPARIN LECIVA</t>
  </si>
  <si>
    <t>INJ 1X10ML/50KU</t>
  </si>
  <si>
    <t>HEPAROID LECIVA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</si>
  <si>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</si>
  <si>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</si>
  <si>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</si>
  <si>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</si>
  <si>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</si>
  <si>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</si>
  <si>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</si>
  <si>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GTT 1X100ML</t>
  </si>
  <si>
    <t>HYPNOMIDATE</t>
  </si>
  <si>
    <t>INJ 5X10ML/20MG</t>
  </si>
  <si>
    <t>Hypromeloza -P 10ml</t>
  </si>
  <si>
    <t>CHIROCAINE 7,5 MG/ML</t>
  </si>
  <si>
    <t>INJ SOL 10X10ML</t>
  </si>
  <si>
    <t>CHLORID SODNÝ 0,9% BRAUN</t>
  </si>
  <si>
    <t>INF SOL 20X100MLPELAH</t>
  </si>
  <si>
    <t>INF SOL 10X250MLPELAH</t>
  </si>
  <si>
    <t>INF SOL 10X500MLPELAH</t>
  </si>
  <si>
    <t>INF SOL 10X1000MLPLAH</t>
  </si>
  <si>
    <t>CHOLAGOL</t>
  </si>
  <si>
    <t>GTT 1X10ML</t>
  </si>
  <si>
    <t>IBALGIN KRÉM 100G</t>
  </si>
  <si>
    <t xml:space="preserve">DRM CRM 1X100GM </t>
  </si>
  <si>
    <t>IBUMAX 400 MG</t>
  </si>
  <si>
    <t>PORTBLFLM100X400MG</t>
  </si>
  <si>
    <t>IMACORT</t>
  </si>
  <si>
    <t>DRM CRM 1X20GM</t>
  </si>
  <si>
    <t>IMUNOR</t>
  </si>
  <si>
    <t>LYO 4X10MG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</si>
  <si>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</si>
  <si>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</si>
  <si>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</si>
  <si>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</si>
  <si>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</si>
  <si>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</si>
  <si>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INJECTIO PROCAIN.CHLOR.0.2% ARD</t>
  </si>
  <si>
    <t>INJ 1X500ML 0.2%</t>
  </si>
  <si>
    <t>INTEGRILIN 0.75MG/ML</t>
  </si>
  <si>
    <t>INF SOL1X100ML/75MG</t>
  </si>
  <si>
    <t>IR  NaCl 0,9% 3000 ml vak Bieffe</t>
  </si>
  <si>
    <t>for irrig. 1x3000 ml 15%</t>
  </si>
  <si>
    <t>IR OG. OPHTHALMO-SEPTONEX</t>
  </si>
  <si>
    <t>GTT OPH 1X10ML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</si>
  <si>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</si>
  <si>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</si>
  <si>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</si>
  <si>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</si>
  <si>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</si>
  <si>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</si>
  <si>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</si>
  <si>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</si>
  <si>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ISOPTIN 80 MG</t>
  </si>
  <si>
    <t>POR TBL FLM 50X80MG</t>
  </si>
  <si>
    <t>KALIUM CHLORATUM BIOMEDICA</t>
  </si>
  <si>
    <t>POR TBLFLM100X500MG</t>
  </si>
  <si>
    <t>KALIUMCHLORID 7.45% BRAUN</t>
  </si>
  <si>
    <t>INF CNC SOL 20X100ML</t>
  </si>
  <si>
    <t>KANAVIT</t>
  </si>
  <si>
    <t>GTT 1X5ML 20MG/ML</t>
  </si>
  <si>
    <t>INJ 5X1ML/10MG</t>
  </si>
  <si>
    <t>KAPIDIN 20 MG</t>
  </si>
  <si>
    <t>KARDEGIC 0.5 G</t>
  </si>
  <si>
    <t>INJ PSO LQF 6+SOL</t>
  </si>
  <si>
    <t>KL BALS.VISNEVSKI 100G</t>
  </si>
  <si>
    <t>KL ETHANOLUM 70% 400G</t>
  </si>
  <si>
    <t>KL ETHANOLUM BENZ.DENAT. 500ml /400g/</t>
  </si>
  <si>
    <t>KL ETHER 200G</t>
  </si>
  <si>
    <t>KL ETHER LÉKOPISNÝ 1000 ml Fagron, Kulich</t>
  </si>
  <si>
    <t>jednotka 1 ks   UN 1155</t>
  </si>
  <si>
    <t>KL MAST NA SPALENINY, 100G</t>
  </si>
  <si>
    <t>KL MAST NA SPALENINY+ BETADINE , 100G</t>
  </si>
  <si>
    <t>KL MS HYDROG.PEROX. 3% 1000g</t>
  </si>
  <si>
    <t>KL MS HYDROG.PEROX. 3% 500g</t>
  </si>
  <si>
    <t>KL POLYSAN, OL.HELIANTHI AA AD 1000G</t>
  </si>
  <si>
    <t>KL PRIPRAVEK</t>
  </si>
  <si>
    <t>KL SIGNATURY</t>
  </si>
  <si>
    <t>KL SOL.BORGLYCEROLI  3% 100 G</t>
  </si>
  <si>
    <t>KL SOL.BORGLYCEROLI 3% 200 G</t>
  </si>
  <si>
    <t>KL SOL.BORGLYCEROLI 3% 250 G</t>
  </si>
  <si>
    <t>KL UNG.ELOCOM 15G,LENIENS AD 100G</t>
  </si>
  <si>
    <t>KL UNG.ICHT.25G,CaCO3 50G,ZnO 30G,VAS.LEN. AA AD</t>
  </si>
  <si>
    <t>500G, 5% ichtamolu</t>
  </si>
  <si>
    <t>KL UNG.ICHT.2G,CaCO3 10G,ZnO 6G,VAS.LEN. AA AD</t>
  </si>
  <si>
    <t>100G, 2% ichtamolu</t>
  </si>
  <si>
    <t>KL VASELINUM ALBUM, 20G</t>
  </si>
  <si>
    <t>Klysma salinické 135ml</t>
  </si>
  <si>
    <t>Lactobacillus acidophil.cps.75 bez laktózy</t>
  </si>
  <si>
    <t>LACTULOSA BIOMEDICA</t>
  </si>
  <si>
    <t>POR SIR 500ML 50%</t>
  </si>
  <si>
    <t>LANTUS 100 IU/ML</t>
  </si>
  <si>
    <t>INJ SOL 5X3ML - CA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</si>
  <si>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</si>
  <si>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</si>
  <si>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</si>
  <si>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</si>
  <si>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</si>
  <si>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</si>
  <si>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</si>
  <si>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</si>
  <si>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</si>
  <si>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</si>
  <si>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LEXAURIN 1,5</t>
  </si>
  <si>
    <t>POR TBL NOB 30X1.5MG</t>
  </si>
  <si>
    <t>LEXAURIN 3</t>
  </si>
  <si>
    <t>3MG TBL NOB 30</t>
  </si>
  <si>
    <t>LIDOCAIN EGIS 10 %</t>
  </si>
  <si>
    <t>DRM SPR SOL 1X38GM</t>
  </si>
  <si>
    <t>LIPOBASE</t>
  </si>
  <si>
    <t>CRM 100G</t>
  </si>
  <si>
    <t>LOKREN 20 MG</t>
  </si>
  <si>
    <t>POR TBL FLM 28X20MG</t>
  </si>
  <si>
    <t>LOPERON CPS</t>
  </si>
  <si>
    <t>POR CPS DUR 20X2MG</t>
  </si>
  <si>
    <t>POR CPS DUR 10X2MG</t>
  </si>
  <si>
    <t>LORISTA 100 MG tbl.</t>
  </si>
  <si>
    <t>POR TBL FLM 28X100MG</t>
  </si>
  <si>
    <t>LOZAP H</t>
  </si>
  <si>
    <t>POR TBL FLM 30</t>
  </si>
  <si>
    <t>LYRICA 150 MG</t>
  </si>
  <si>
    <t>POR CPSDUR14X150MG</t>
  </si>
  <si>
    <t>LYRICA 75 MG</t>
  </si>
  <si>
    <t>POR CPSDUR14X75MG</t>
  </si>
  <si>
    <t>POR CPSDUR56X75MG</t>
  </si>
  <si>
    <t>MAGNE B6</t>
  </si>
  <si>
    <t>DRG 50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</si>
  <si>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</si>
  <si>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</si>
  <si>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</si>
  <si>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</si>
  <si>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</si>
  <si>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</si>
  <si>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MARCAINE SPINAL O.5%</t>
  </si>
  <si>
    <t>INJ 5X4ML 5MG/ML</t>
  </si>
  <si>
    <t>MAXITROL</t>
  </si>
  <si>
    <t>UNG OPH 1X3.5GM</t>
  </si>
  <si>
    <t>MESOCAIN</t>
  </si>
  <si>
    <t>INJ 10X10ML 1%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</si>
  <si>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</si>
  <si>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</si>
  <si>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</si>
  <si>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</si>
  <si>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</si>
  <si>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</si>
  <si>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</si>
  <si>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</si>
  <si>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MIDAZOLAM TORREX 5MG/ML</t>
  </si>
  <si>
    <t>INJ 10X1ML/5MG</t>
  </si>
  <si>
    <t>MIRTAZAPIN MYLAN 30 MG</t>
  </si>
  <si>
    <t>POR TBL DIS 30X30MG</t>
  </si>
  <si>
    <t>MODAFEN</t>
  </si>
  <si>
    <t>TBL OBD 24</t>
  </si>
  <si>
    <t>MONOSAN 20MG</t>
  </si>
  <si>
    <t>MORPHIN BIOTIKA 1%</t>
  </si>
  <si>
    <t>INJ 10X1ML/10MG</t>
  </si>
  <si>
    <t>INJ 10X2ML/20MG</t>
  </si>
  <si>
    <t>MUCOSOLVAN</t>
  </si>
  <si>
    <t>POR GTT SOL+INH SOL 60ML</t>
  </si>
  <si>
    <t>MYDOCALM 150MG</t>
  </si>
  <si>
    <t>TBL OBD 30X150MG</t>
  </si>
  <si>
    <t>NALOXONE POLFA</t>
  </si>
  <si>
    <t>INJ 10X1ML/0.4MG</t>
  </si>
  <si>
    <t>Natrium Citricum 4% 1500ml</t>
  </si>
  <si>
    <t>NATRIUM CHLORATUM BIOTIKA 10%</t>
  </si>
  <si>
    <t>NATRIUM SALICYLICUM BIOTIKA</t>
  </si>
  <si>
    <t>INJ 10X10ML 10%</t>
  </si>
  <si>
    <t>NEBILET</t>
  </si>
  <si>
    <t>POR TBL NOB 28X5MG</t>
  </si>
  <si>
    <t>NEODOLPASSE</t>
  </si>
  <si>
    <t>INF 10X250ML</t>
  </si>
  <si>
    <t>NEPRESOL 25 MG-MIMOŘÁDNÝ DOVOZ!!</t>
  </si>
  <si>
    <t>INJ SIC 5X25MG+SOLV</t>
  </si>
  <si>
    <t>NEUROL 0.25</t>
  </si>
  <si>
    <t>NEUROMULTIVIT INJEKČNÍ ROZTOK</t>
  </si>
  <si>
    <t>INJ SOL 5X2ML</t>
  </si>
  <si>
    <t>NICORETTE INVISIPATCH 15 MG/16 H</t>
  </si>
  <si>
    <t>DRM EMP TDR 7X15MG</t>
  </si>
  <si>
    <t>NICORETTE INVISIPATCH 25 MG/16 H</t>
  </si>
  <si>
    <t>DRM EMP TDR 7X25MG</t>
  </si>
  <si>
    <t>NIMESIL</t>
  </si>
  <si>
    <t>PORGRASUS30X100MG-S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</si>
  <si>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</si>
  <si>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</si>
  <si>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</si>
  <si>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</si>
  <si>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</si>
  <si>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</si>
  <si>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</si>
  <si>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</si>
  <si>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NOVOSEVEN 100 KIU (2 MG)</t>
  </si>
  <si>
    <t>INJ PSO LQF 2MG</t>
  </si>
  <si>
    <t>NUTRYELT</t>
  </si>
  <si>
    <t>INF CNC SOL 10X10ML</t>
  </si>
  <si>
    <t>OFTAQUIX 5MG/ML OČNÍ KAPKY</t>
  </si>
  <si>
    <t>OPH GTT SOL 5X5MG</t>
  </si>
  <si>
    <t>ONDANSETRON B. BRAUN 2 MG/ML</t>
  </si>
  <si>
    <t>INJ SOL 20X4ML/8MG LDPE</t>
  </si>
  <si>
    <t>OPHTHALMO-AZULEN</t>
  </si>
  <si>
    <t>UNG OPH 1X5GM</t>
  </si>
  <si>
    <t>OPHTHALMO-SEPTONEX</t>
  </si>
  <si>
    <t>OROFAR</t>
  </si>
  <si>
    <t>ORM SPR 1X30ML</t>
  </si>
  <si>
    <t>Ostropestřec mariánský plod LEROS</t>
  </si>
  <si>
    <t>150g sypaný</t>
  </si>
  <si>
    <t>OXANTIL</t>
  </si>
  <si>
    <t>INJ 5X2ML</t>
  </si>
  <si>
    <t>OXAZEPAM TBL.20X10MG</t>
  </si>
  <si>
    <t>TBL 20X10MG(BLISTR)</t>
  </si>
  <si>
    <t>PAMBA</t>
  </si>
  <si>
    <t>INJ SOL 5X5ML/50MG</t>
  </si>
  <si>
    <t>Panadol Extra por.tbl.film. 30</t>
  </si>
  <si>
    <t>PANCREOLAN FORTE</t>
  </si>
  <si>
    <t>TBL ENT 30X220MG</t>
  </si>
  <si>
    <t>PARACETAMOL KABI 10MG/ML</t>
  </si>
  <si>
    <t>INF SOL 10X100ML/1000MG</t>
  </si>
  <si>
    <t>PARALEN</t>
  </si>
  <si>
    <t>SUP 5X500MG</t>
  </si>
  <si>
    <t>PARALEN 500</t>
  </si>
  <si>
    <t>POR TBL NOB 24X500MG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</si>
  <si>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</si>
  <si>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</si>
  <si>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</si>
  <si>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</si>
  <si>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</si>
  <si>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</si>
  <si>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 S GLUKOZOU 5%</t>
  </si>
  <si>
    <t>INF SOL 10X1000ML</t>
  </si>
  <si>
    <t>PREDNISON 20 LECIVA</t>
  </si>
  <si>
    <t>TBL 20X20MG(BLISTR)</t>
  </si>
  <si>
    <t>PRENEWEL 8 MG/2,5 MG</t>
  </si>
  <si>
    <t>POR TBL NOB 30</t>
  </si>
  <si>
    <t>PRESTANCE 5 MG/10 MG</t>
  </si>
  <si>
    <t>PRESTANCE 5 MG/5 MG</t>
  </si>
  <si>
    <t>PRESTARIUM NEO</t>
  </si>
  <si>
    <t>PRESTARIUM NEO COMBI 5mg/1,25mg</t>
  </si>
  <si>
    <t>PRESTARIUM NEO FORTE</t>
  </si>
  <si>
    <t>POR TBL FLM 30X10MG</t>
  </si>
  <si>
    <t>POR TBL FLM 90X10MG</t>
  </si>
  <si>
    <t>Propanorm 35mg/10ml inj.10 x 10 ml/35mg</t>
  </si>
  <si>
    <t>PROPOFOL-LIPURO 1 % (10MG/ML)</t>
  </si>
  <si>
    <t>INJ+INF EML 10X100ML/1000MG</t>
  </si>
  <si>
    <t>PROSTAVASIN</t>
  </si>
  <si>
    <t>INJ SIC 10X20RG</t>
  </si>
  <si>
    <t>QUAMATEL</t>
  </si>
  <si>
    <t>INJ SIC 5X20MG+SOLV</t>
  </si>
  <si>
    <t>QUETIAPINE POLPHARMA 100 MG POTAHOVANÉ TABLETY</t>
  </si>
  <si>
    <t>POR TBL FLM 60X100MG</t>
  </si>
  <si>
    <t>QUETIAPINE POLPHARMA 200 MG POTAHOVANÉ TABLETY</t>
  </si>
  <si>
    <t>POR TBL FLM 60X200MG</t>
  </si>
  <si>
    <t>RAMIL 5</t>
  </si>
  <si>
    <t>POR TBLNOB 90X5MG</t>
  </si>
  <si>
    <t>RANITAL</t>
  </si>
  <si>
    <t>Recugel oční gel 10g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</si>
  <si>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</si>
  <si>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</si>
  <si>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</si>
  <si>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</si>
  <si>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</si>
  <si>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</si>
  <si>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</si>
  <si>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</si>
  <si>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RISPERIDON FARMAX 1MG</t>
  </si>
  <si>
    <t>TBL FLM 60</t>
  </si>
  <si>
    <t>RIVOCOR 5</t>
  </si>
  <si>
    <t>RIVODARON 200</t>
  </si>
  <si>
    <t>POR TBL NOB 30X200MG</t>
  </si>
  <si>
    <t>RIVOTRIL</t>
  </si>
  <si>
    <t>INJ 5X1ML/1MG+SOLV.</t>
  </si>
  <si>
    <t>ROSUCARD 20 MG POTAHOVANÉ TABLETY</t>
  </si>
  <si>
    <t>SANDOSTATIN 0.1 MG/ML</t>
  </si>
  <si>
    <t>INJ SOL 5X1ML/0.1MG</t>
  </si>
  <si>
    <t>SANORIN</t>
  </si>
  <si>
    <t>LIQ 10ML 0.05%</t>
  </si>
  <si>
    <t>SANVAL 10 MG</t>
  </si>
  <si>
    <t>POR TBL FLM 20X10MG</t>
  </si>
  <si>
    <t>SECATOXIN /R/ FORTE</t>
  </si>
  <si>
    <t>GTT 25ML 25MG/10ML</t>
  </si>
  <si>
    <t>SEEBRI BREEZHALER 44 MCG</t>
  </si>
  <si>
    <t>INH PLV CPS DUR 30X1X44RG+INH</t>
  </si>
  <si>
    <t>SERETIDE 25/50 INHALER</t>
  </si>
  <si>
    <t>INH SUS PSS 120X25/50MCG+POČ</t>
  </si>
  <si>
    <t>SEROPRAM</t>
  </si>
  <si>
    <t>INF 5X0.5ML/20MG</t>
  </si>
  <si>
    <t>SINGULAIR 4 MG GRANULE</t>
  </si>
  <si>
    <t>POR GRA 28X4MG</t>
  </si>
  <si>
    <t>SIOFOR 500</t>
  </si>
  <si>
    <t>500MG TBL FLM 120 II</t>
  </si>
  <si>
    <t>SMECTA</t>
  </si>
  <si>
    <t>PLV POR 1X10SACKU</t>
  </si>
  <si>
    <t>PLV POR 1X30SACKU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</si>
  <si>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</si>
  <si>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</si>
  <si>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</si>
  <si>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</si>
  <si>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</si>
  <si>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</si>
  <si>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</si>
  <si>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20MG</t>
  </si>
  <si>
    <t>TBL OBD 30X20MG</t>
  </si>
  <si>
    <t>SOTAHEXAL 80</t>
  </si>
  <si>
    <t>POR TBL NOB 50X80MG</t>
  </si>
  <si>
    <t>POR TBL NOB 100X80MG</t>
  </si>
  <si>
    <t>SPECIES UROLOGICAE PLANTA LEROS</t>
  </si>
  <si>
    <t>SPC 20X1.5GM(SÁČKY)</t>
  </si>
  <si>
    <t>SPERSALLERG</t>
  </si>
  <si>
    <t>OPH GTT SOL 1X10ML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</si>
  <si>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</si>
  <si>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</si>
  <si>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</si>
  <si>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</si>
  <si>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</si>
  <si>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</si>
  <si>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</si>
  <si>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SUXAMETHONIUM CHLORID VUAB 100 MG</t>
  </si>
  <si>
    <t>SUXAMETHONIUM CHLORID VUAB 100MG</t>
  </si>
  <si>
    <t>INJ/INF PLV SOL 1x100MG</t>
  </si>
  <si>
    <t>SYMBICORT TURBUHALER 200 MIKROGRAMŮ/ 6 MIKROGRAMŮ/</t>
  </si>
  <si>
    <t>INH PLV 1X120DÁV</t>
  </si>
  <si>
    <t>SYMBICORT TURBUHALER 400 MIKROGRAMŮ/12 MIKROGRAMŮ/</t>
  </si>
  <si>
    <t>INH PLV 1X60DÁV</t>
  </si>
  <si>
    <t>SYNTOPHYLLIN</t>
  </si>
  <si>
    <t>INJ 5X10ML/240MG</t>
  </si>
  <si>
    <t>SYNTOSTIGMIN</t>
  </si>
  <si>
    <t>TAMIFLU 75 MG</t>
  </si>
  <si>
    <t>POR CPS DUR 10X75MG</t>
  </si>
  <si>
    <t>TAMOXIFEN EBEWE 10MG</t>
  </si>
  <si>
    <t>TEGRETOL CR 400</t>
  </si>
  <si>
    <t>TBL RET 30X400MG</t>
  </si>
  <si>
    <t>TETRASPAN 10%</t>
  </si>
  <si>
    <t>INF SOL 20X500ML</t>
  </si>
  <si>
    <t>TETRASPAN 6%</t>
  </si>
  <si>
    <t>THIAMIN LECIVA</t>
  </si>
  <si>
    <t>INJ 10X2ML/100MG</t>
  </si>
  <si>
    <t>THIOPENTAL VALEANT 10x0,5g</t>
  </si>
  <si>
    <t>INJ PLV SOL 10</t>
  </si>
  <si>
    <t>THIOPENTAL VALEANT 10x1G</t>
  </si>
  <si>
    <t>TIAPRIDAL</t>
  </si>
  <si>
    <t>INJ SOL 12X2ML/100MG</t>
  </si>
  <si>
    <t>POR TBLNOB 50X100MG</t>
  </si>
  <si>
    <t>TOBRADEX</t>
  </si>
  <si>
    <t>3MG/ML+1MG/ML OPH GTT SUS 1X5ML</t>
  </si>
  <si>
    <t>TOBRADEX OČNÍ MAST</t>
  </si>
  <si>
    <t>OPH UNG 3.5GM</t>
  </si>
  <si>
    <t>TORECAN</t>
  </si>
  <si>
    <t>INJ 5X1ML/6.5MG</t>
  </si>
  <si>
    <t>TORVACARD NEO 10 MG</t>
  </si>
  <si>
    <t>TRACUTIL</t>
  </si>
  <si>
    <t>INF 5X10ML</t>
  </si>
  <si>
    <t>TRAMAL</t>
  </si>
  <si>
    <t>GTT 1X96ML</t>
  </si>
  <si>
    <t>TRANSMETIL 500 MG TABLETY</t>
  </si>
  <si>
    <t>POR TBL ENT 10X500MG</t>
  </si>
  <si>
    <t>TRAUMAPLANT</t>
  </si>
  <si>
    <t>UNG 1X50GM</t>
  </si>
  <si>
    <t>TRAVATAN</t>
  </si>
  <si>
    <t>OPH GTT SOL 1X2.5ML</t>
  </si>
  <si>
    <t>TRENTAL</t>
  </si>
  <si>
    <t>INF SOL 5X5ML/100MG</t>
  </si>
  <si>
    <t>TRIAMCINOLON TEVA</t>
  </si>
  <si>
    <t>DRM EML 1X30GM</t>
  </si>
  <si>
    <t>TRIPLIXAM 10 MG/2,5 MG/10 MG</t>
  </si>
  <si>
    <t>TRIPLIXAM 5 MG/1,25 MG/10 MG</t>
  </si>
  <si>
    <t>TRITACE 5</t>
  </si>
  <si>
    <t>TBL 30X5MG</t>
  </si>
  <si>
    <t>TRITTICO AC 75</t>
  </si>
  <si>
    <t>TBL RET 30X75MG</t>
  </si>
  <si>
    <t>TROMBEX 75 MG POTAHOVANÉ TABLETY</t>
  </si>
  <si>
    <t>POR TBL FLM 30X75MG</t>
  </si>
  <si>
    <t>URALYT U</t>
  </si>
  <si>
    <t>POR GRA 1X280GM</t>
  </si>
  <si>
    <t>VALGANCICLOVIR MYLAN</t>
  </si>
  <si>
    <t>450MG TBL FLM 60</t>
  </si>
  <si>
    <t>VALSACOMBI 160 MG/12,5 MG</t>
  </si>
  <si>
    <t>POR TBL FLM 28</t>
  </si>
  <si>
    <t>VASOCARDIN 50</t>
  </si>
  <si>
    <t>POR TBL NOB 50X50MG</t>
  </si>
  <si>
    <t>VENTER</t>
  </si>
  <si>
    <t>TBL 50X1GM</t>
  </si>
  <si>
    <t>VENTOLIN ROZTOK K INHALACI</t>
  </si>
  <si>
    <t>INH SOL1X20ML/120MG</t>
  </si>
  <si>
    <t>VEROGALID ER 240 MG</t>
  </si>
  <si>
    <t>POR TBLPRO30X240MG</t>
  </si>
  <si>
    <t>VEROSPIRON 50MG</t>
  </si>
  <si>
    <t>CPS 30X50MG</t>
  </si>
  <si>
    <t>VERTIBETIS 16MG</t>
  </si>
  <si>
    <t>TBL NOB 60</t>
  </si>
  <si>
    <t>VINPOCETINE COVEX 5MG</t>
  </si>
  <si>
    <t>POR TBL NOB 50X5MG</t>
  </si>
  <si>
    <t>VITALIPID N ADULT</t>
  </si>
  <si>
    <t>VITAMIN B12 LECIVA 1000RG</t>
  </si>
  <si>
    <t>INJ 5X1ML/1000RG</t>
  </si>
  <si>
    <t>VOLUVEN  6%</t>
  </si>
  <si>
    <t>INF SOL 20X500MLVAK+P</t>
  </si>
  <si>
    <t>XADOS 20 MG TABLETY</t>
  </si>
  <si>
    <t>XANAX</t>
  </si>
  <si>
    <t>TBL 30X0.5MG</t>
  </si>
  <si>
    <t>ZARZIO 48 MU/0,5 ML</t>
  </si>
  <si>
    <t>INJ+INF SOL 5X0.5ML</t>
  </si>
  <si>
    <t>ZODAC</t>
  </si>
  <si>
    <t>TBL OBD 30X10MG</t>
  </si>
  <si>
    <t>TBL OBD 60X10MG</t>
  </si>
  <si>
    <t>ZOLOFT 100MG</t>
  </si>
  <si>
    <t>TBL OBD 28X100MG</t>
  </si>
  <si>
    <t>ZOLOFT 50MG</t>
  </si>
  <si>
    <t>TBL OBD 28X50MG</t>
  </si>
  <si>
    <t>ZOLPIDEM MYLAN</t>
  </si>
  <si>
    <t>POR TBL FLM 50X10MG</t>
  </si>
  <si>
    <t>ZOXON 2</t>
  </si>
  <si>
    <t>TBL 30X2MG</t>
  </si>
  <si>
    <t>ZYRTEC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</si>
  <si>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</si>
  <si>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</si>
  <si>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</si>
  <si>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</si>
  <si>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</si>
  <si>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</si>
  <si>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</si>
  <si>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</si>
  <si>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</si>
  <si>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</si>
  <si>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</si>
  <si>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</si>
  <si>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</si>
  <si>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</si>
  <si>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</si>
  <si>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</si>
  <si>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</si>
  <si>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</si>
  <si>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</si>
  <si>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LIPID PERI</t>
  </si>
  <si>
    <t>INF EML 5X1250ML</t>
  </si>
  <si>
    <t>NUTRIFLEX OMEGA PLUS 5x1875 ml</t>
  </si>
  <si>
    <t>INF EML 5X1875ML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</si>
  <si>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</si>
  <si>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</si>
  <si>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</si>
  <si>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</si>
  <si>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</si>
  <si>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</si>
  <si>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</si>
  <si>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INF EML 6X1000ML</t>
  </si>
  <si>
    <t>OLIMEL N9E</t>
  </si>
  <si>
    <t>INF EML6x1000 ML</t>
  </si>
  <si>
    <t>SMOFLIPID</t>
  </si>
  <si>
    <t>INF EML 10X500ML</t>
  </si>
  <si>
    <t>léky - enterální výživa (LEK)</t>
  </si>
  <si>
    <t>Calogen Neutral 4x200ml</t>
  </si>
  <si>
    <t>CUBITAN S PŘÍCHUTÍ JAHODOVOU</t>
  </si>
  <si>
    <t>POR SOL 4X200ML</t>
  </si>
  <si>
    <t>CUBITAN S PŘÍCHUTÍ JAHODOVOU (SOL)</t>
  </si>
  <si>
    <t>POR SOL 1X200ML</t>
  </si>
  <si>
    <t>CUBITAN S PŘÍCHUTÍ VANILKOVOU</t>
  </si>
  <si>
    <t>CUBITAN S PŘÍCHUTÍ VANILKOVOU (SOL)</t>
  </si>
  <si>
    <t>DIASIP S PŘÍCHUTÍ JAHODOVOU</t>
  </si>
  <si>
    <t>DIASIP S PŘÍCHUTÍ VANILKOVOU</t>
  </si>
  <si>
    <t>ENSURE PLUS ADVANCE BANÁN</t>
  </si>
  <si>
    <t>POR SOL 1X220ML</t>
  </si>
  <si>
    <t>ENSURE PLUS ADVANCE BANÁNOVÁ PŘÍCHUŤ</t>
  </si>
  <si>
    <t>ENSURE PLUS ADVANCE ČOKOLÁDOVÁ PŘÍCHUŤ</t>
  </si>
  <si>
    <t>ENSURE PLUS ADVANCE VANILKA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</si>
  <si>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</si>
  <si>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</si>
  <si>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</si>
  <si>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</si>
  <si>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</si>
  <si>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</si>
  <si>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</si>
  <si>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</si>
  <si>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</si>
  <si>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</si>
  <si>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</si>
  <si>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JAHODOVOU</t>
  </si>
  <si>
    <t>NUTRIDRINK S PŘÍCHUTÍ VANILKOVOU</t>
  </si>
  <si>
    <t>NUTRISON</t>
  </si>
  <si>
    <t>POR SOL 1X500ML</t>
  </si>
  <si>
    <t>POR SOL 8X1000ML</t>
  </si>
  <si>
    <t>Nutrison Advanced Diason 1000ml</t>
  </si>
  <si>
    <t>NUTRISON ADVANCED PEPTISORB</t>
  </si>
  <si>
    <t xml:space="preserve">POR SOL 1X1000ML </t>
  </si>
  <si>
    <t>Nutrison Advanced Protison 500ml</t>
  </si>
  <si>
    <t>1X500ML</t>
  </si>
  <si>
    <t>NUTRISON ENERGY MULTI FIBRE</t>
  </si>
  <si>
    <t>NUTRISON MULTI FIBRE</t>
  </si>
  <si>
    <t>POR SOL 1X1000ML-VA</t>
  </si>
  <si>
    <t>NUTRISON PROTEIN PLUS MULTI FIBRE</t>
  </si>
  <si>
    <t>POR SOL 8X500ML</t>
  </si>
  <si>
    <t>OXEPA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</si>
  <si>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</si>
  <si>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</si>
  <si>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</si>
  <si>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</si>
  <si>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</si>
  <si>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</si>
  <si>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</si>
  <si>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</si>
  <si>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</si>
  <si>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</si>
  <si>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</si>
  <si>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HUMAN ALBUMIN GRIFOLS 20%</t>
  </si>
  <si>
    <t>200MG/ML INF SOL 1X100ML</t>
  </si>
  <si>
    <t>KIOVIG</t>
  </si>
  <si>
    <t>100MG/ML INF SOL 1X100ML</t>
  </si>
  <si>
    <t>OCPLEX</t>
  </si>
  <si>
    <t>500IU INF PSO LQF 1+1X20ML</t>
  </si>
  <si>
    <t>1000IU INF PSO LQF 1+1X40ML</t>
  </si>
  <si>
    <t>léky - hemofilici ZUL (TO)</t>
  </si>
  <si>
    <t>IMMUNATE STIM PLUS 1000 IU FVIII/750 IU VWF</t>
  </si>
  <si>
    <t>1000IU/750IU INJ PSO LQF 1+1X10ML</t>
  </si>
  <si>
    <t>IMMUNATE STIM PLUS 500 IU FVIII/375 IU VWF</t>
  </si>
  <si>
    <t>500IU/375IU INJ PSO LQF 1+1X5ML</t>
  </si>
  <si>
    <t>IMMUNINE</t>
  </si>
  <si>
    <t>1200IU INJ/INF PSO LQF 1+1X10ML</t>
  </si>
  <si>
    <t>600IU INJ/INF PSO LQF 1+1X5ML</t>
  </si>
  <si>
    <t>WILATE 1000</t>
  </si>
  <si>
    <t>1000IU VWF/500IU FVIII INJ PSO LQF 1+1X10ML</t>
  </si>
  <si>
    <t>léky - antibiotika (LEK)</t>
  </si>
  <si>
    <t>ABAKTAL</t>
  </si>
  <si>
    <t>INJ 10X5ML/400MG</t>
  </si>
  <si>
    <t>ACEFA 1 G</t>
  </si>
  <si>
    <t>IMS+IVN INJ+INF PLV SOL 1X1GM</t>
  </si>
  <si>
    <t>AMIKACIN MEDOPHARM 500 MG/2 ML</t>
  </si>
  <si>
    <t>INJ+INF SOL 10X2ML/500MG</t>
  </si>
  <si>
    <t>AMOKSIKLAV 1.2GM</t>
  </si>
  <si>
    <t>INJ SIC 5X1.2GM</t>
  </si>
  <si>
    <t>AMPICILIN 0,5 BIOTIKA</t>
  </si>
  <si>
    <t>INJ PLV SOL 10X500MG</t>
  </si>
  <si>
    <t>AMPICILIN 1,0 BIOTIKA</t>
  </si>
  <si>
    <t>INJ PLV SOL 10X1000MG</t>
  </si>
  <si>
    <t>Ampicillin 1g inj. 100 amp. - MIMOŘ.DOVOZ!!!</t>
  </si>
  <si>
    <t>ARCHIFAR 1 G</t>
  </si>
  <si>
    <t>ARCHIFAR 500 MG</t>
  </si>
  <si>
    <t>INJ+INF PLV SOL 10X500MG</t>
  </si>
  <si>
    <t>AXETINE 1,5GM</t>
  </si>
  <si>
    <t>INJ SIC 10X1.5GM</t>
  </si>
  <si>
    <t>AXETINE 750MG</t>
  </si>
  <si>
    <t>INJ SIC 10X750MG</t>
  </si>
  <si>
    <t>AZEPO 1 G</t>
  </si>
  <si>
    <t>AZITROMYCIN SANDOZ 250 MG</t>
  </si>
  <si>
    <t>POR TBL FLM 6X250MG</t>
  </si>
  <si>
    <t>AZITROMYCIN SANDOZ 500 MG</t>
  </si>
  <si>
    <t>POR TBL FLM 3X500MG</t>
  </si>
  <si>
    <t>BELOGENT MAST</t>
  </si>
  <si>
    <t>BENEMICIN 300 MG</t>
  </si>
  <si>
    <t>CPS 100X300MG</t>
  </si>
  <si>
    <t>INJ 10X5ML</t>
  </si>
  <si>
    <t>CEFOTAXIME LEK 1 G PRÁŠEK PRO INJEKČNÍ ROZTOK</t>
  </si>
  <si>
    <t>IMS+IVN INJ PLV SOL 10X1GM</t>
  </si>
  <si>
    <t>CEFTAZIDIM KABI 1 GM</t>
  </si>
  <si>
    <t>INJ PLV SOL 10X1GM</t>
  </si>
  <si>
    <t>CEFTAZIDIM KABI 2 GM</t>
  </si>
  <si>
    <t>INJ+INF PLV SOL 10X2GM</t>
  </si>
  <si>
    <t>CEFTRIAXON MEDOPHARM 2 G</t>
  </si>
  <si>
    <t>IMS+IVN INJ+INF PLV SOL 10X2GM</t>
  </si>
  <si>
    <t>CEFUROXIM KABI 1500 MG</t>
  </si>
  <si>
    <t>INJ+INF PLV SOL 10X1.5GM</t>
  </si>
  <si>
    <t>CIPLOX 500</t>
  </si>
  <si>
    <t>TBL OBD 10X500MG</t>
  </si>
  <si>
    <t>CIPRINOL 500</t>
  </si>
  <si>
    <t>TBL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</si>
  <si>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</si>
  <si>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</si>
  <si>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</si>
  <si>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</si>
  <si>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</si>
  <si>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</si>
  <si>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</si>
  <si>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</si>
  <si>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</si>
  <si>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COLOMYCIN INJEKCE 1000000 IU</t>
  </si>
  <si>
    <t>INJ PLV SOL 10X1MU</t>
  </si>
  <si>
    <t>DALACIN C 300 MG</t>
  </si>
  <si>
    <t>POR CPS DUR 16X300MG</t>
  </si>
  <si>
    <t>DIFICLIR 200 MG</t>
  </si>
  <si>
    <t>POR TBL FLM 2X10X200MG</t>
  </si>
  <si>
    <t>DOXYBENE 100MG</t>
  </si>
  <si>
    <t>CPS 10X100MG</t>
  </si>
  <si>
    <t>ENTIZOL</t>
  </si>
  <si>
    <t>FRAMYKOIN</t>
  </si>
  <si>
    <t>UNG 1X10GM</t>
  </si>
  <si>
    <t>FUCIDIN</t>
  </si>
  <si>
    <t>CRM 1X15GM 2%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</si>
  <si>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</si>
  <si>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</si>
  <si>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</si>
  <si>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</si>
  <si>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</si>
  <si>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</si>
  <si>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GENTAMICIN WZF POLFA 0.3%</t>
  </si>
  <si>
    <t>GTT OPH 1X5ML/15MG</t>
  </si>
  <si>
    <t>KLACID I.V.</t>
  </si>
  <si>
    <t>INF PLV SOL 1X500MG</t>
  </si>
  <si>
    <t>MAXIPIME 1GM</t>
  </si>
  <si>
    <t>INJ SIC 1X1GM</t>
  </si>
  <si>
    <t>MEROPENEM KABI 1 G</t>
  </si>
  <si>
    <t>INJ+INF PLV SOL 10X1000MG</t>
  </si>
  <si>
    <t>METRONIDAZOL 500MG BRAUN</t>
  </si>
  <si>
    <t>INJ 10X100ML(LDPE)</t>
  </si>
  <si>
    <t>METRONIDAZOLE 0.5% POLFA</t>
  </si>
  <si>
    <t>INJ 1X100ML 5MG/1ML</t>
  </si>
  <si>
    <t>MOXIFLOXACIN KABI 400 MG/250 ML INFUZNÍ</t>
  </si>
  <si>
    <t>1,6MG/ML INF SOL 1X250ML</t>
  </si>
  <si>
    <t>OPHTHALMO-FRAMYKOIN</t>
  </si>
  <si>
    <t>PIPERACILLIN/TAZOBACTAM KABI 4 G/0,5 G</t>
  </si>
  <si>
    <t>INF PLV SOL 10X4.5GM</t>
  </si>
  <si>
    <t>PIPERACILLIN/TAZOBACTAM MYLAN</t>
  </si>
  <si>
    <t xml:space="preserve">INF PLV SOL 1x4G/500MG </t>
  </si>
  <si>
    <t>SEFOTAK 1 G</t>
  </si>
  <si>
    <t>INJ PLV SOL 1X1GM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</si>
  <si>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</si>
  <si>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</si>
  <si>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</si>
  <si>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</si>
  <si>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</si>
  <si>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</si>
  <si>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</si>
  <si>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</si>
  <si>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</si>
  <si>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</si>
  <si>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</si>
  <si>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</si>
  <si>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</si>
  <si>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</si>
  <si>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XORIMAX 500 MG POTAH.TABLETY</t>
  </si>
  <si>
    <t>PORTBLFLM10X500MG</t>
  </si>
  <si>
    <t>ZERBAXA</t>
  </si>
  <si>
    <t>1G/0,5G INF PLV CSL 10</t>
  </si>
  <si>
    <t>ZINNAT 500 MG</t>
  </si>
  <si>
    <t>ZYVOXID</t>
  </si>
  <si>
    <t>INF SOL 10X300ML</t>
  </si>
  <si>
    <t>léky - antimykotika (LEK)</t>
  </si>
  <si>
    <t>CANESTEN KRÉM</t>
  </si>
  <si>
    <t>CRM 1X20GM/200MG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</si>
  <si>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</si>
  <si>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</si>
  <si>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</si>
  <si>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</si>
  <si>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</si>
  <si>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</si>
  <si>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</si>
  <si>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IMAZOL KRÉMPASTA</t>
  </si>
  <si>
    <t>DRM PST 1X30GM</t>
  </si>
  <si>
    <t>MYCAMINE 100 MG</t>
  </si>
  <si>
    <t>INF PLV SOL 1X100MG</t>
  </si>
  <si>
    <t>SPORANOX</t>
  </si>
  <si>
    <t>SOL 1X150ML/1.5GM</t>
  </si>
  <si>
    <t>VORICONAZOLE TEVA</t>
  </si>
  <si>
    <t>200MG INF PLV SOL 1</t>
  </si>
  <si>
    <t>VORIKONAZOL SANDOZ 200 MG PRÁŠEK PRO INFUZNÍ ROZTO</t>
  </si>
  <si>
    <t>INF PLV SOL 1X200MG</t>
  </si>
  <si>
    <t>5931 - IPCHO: JIP 51</t>
  </si>
  <si>
    <t>A02BA02 - RANITIDIN</t>
  </si>
  <si>
    <t>A02BC02 - PANTOPRAZOL</t>
  </si>
  <si>
    <t>A04AA01 - ONDANSETRON</t>
  </si>
  <si>
    <t>A06AD11 - LAKTULÓZA</t>
  </si>
  <si>
    <t>A10AB05 - INZULIN ASPART</t>
  </si>
  <si>
    <t>A10BA02 - METFORMIN</t>
  </si>
  <si>
    <t>B01AB06 - NADROPARIN</t>
  </si>
  <si>
    <t>B01AC04 - KLOPIDOGREL</t>
  </si>
  <si>
    <t>B01AC16 - EPTIFIBATID</t>
  </si>
  <si>
    <t>B02BD08 - EPTAKOG ALFA (AKTIVOVANÝ)</t>
  </si>
  <si>
    <t>C01BD01 - AMIODARON</t>
  </si>
  <si>
    <t>C02CA04 - DOXAZOSIN</t>
  </si>
  <si>
    <t>C03CA01 - FUROSEMID</t>
  </si>
  <si>
    <t>C05BA01 - ORGANO-HEPARINOID</t>
  </si>
  <si>
    <t>C07AB02 - METOPROLOL</t>
  </si>
  <si>
    <t>C07AB03 - ATENOLOL</t>
  </si>
  <si>
    <t>C07AB05 - BETAXOLOL</t>
  </si>
  <si>
    <t>C07AB07 - BISOPROLOL</t>
  </si>
  <si>
    <t>C07AG02 - KARVEDILOL</t>
  </si>
  <si>
    <t>C08CA13 - LERKANIDIPIN</t>
  </si>
  <si>
    <t>C08DA01 - VERAPAMIL</t>
  </si>
  <si>
    <t>C09AA04 - PERINDOPRIL</t>
  </si>
  <si>
    <t>C09AA05 - RAMIPRIL</t>
  </si>
  <si>
    <t>C09BA04 - PERINDOPRIL A DIURETIKA</t>
  </si>
  <si>
    <t>C09BB04 - PERINDOPRIL A AMLODIPIN</t>
  </si>
  <si>
    <t>C09CA01 - LOSARTAN</t>
  </si>
  <si>
    <t>C09DA01 - LOSARTAN A DIURETIKA</t>
  </si>
  <si>
    <t>C10AA05 - ATORVASTATIN</t>
  </si>
  <si>
    <t>C10AA07 - ROSUVASTATIN</t>
  </si>
  <si>
    <t>G04CB01 - FINASTERID</t>
  </si>
  <si>
    <t>H01CB02 - OKTREOTID</t>
  </si>
  <si>
    <t>H02AB04 - METHYLPREDNISOLON</t>
  </si>
  <si>
    <t>H03AA01 - LEVOTHYROXIN, SODNÁ SŮL</t>
  </si>
  <si>
    <t>J01AA12 - TIGECYKLIN</t>
  </si>
  <si>
    <t>J01CR05 - PIPERACILIN A ENZYMOVÝ INHIBITOR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</si>
  <si>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</si>
  <si>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</si>
  <si>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</si>
  <si>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</si>
  <si>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</si>
  <si>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</si>
  <si>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J01GB06 - AMIKACIN</t>
  </si>
  <si>
    <t>J01MA03 - PEFLOXACIN</t>
  </si>
  <si>
    <t>J01MA14 - MOXIFLOXACIN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</si>
  <si>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</si>
  <si>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</si>
  <si>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</si>
  <si>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</si>
  <si>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</si>
  <si>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</si>
  <si>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J05AB06 - GANCIKLOVIR</t>
  </si>
  <si>
    <t>J05AB14 - VALGANCIKLOVIR</t>
  </si>
  <si>
    <t>L03AA02 - FILGRASTIM</t>
  </si>
  <si>
    <t>M01AX17 - NIMESULID</t>
  </si>
  <si>
    <t>N01AF03 - THIOPENTAL</t>
  </si>
  <si>
    <t>N01AX10 - PROPOFOL</t>
  </si>
  <si>
    <t>N02BB02 - SODNÁ SŮL METAMIZOLU</t>
  </si>
  <si>
    <t>N02BE01 - PARACETAMOL</t>
  </si>
  <si>
    <t>N03AG01 - KYSELINA VALPROOVÁ</t>
  </si>
  <si>
    <t>N03AX16 - PREGABALIN</t>
  </si>
  <si>
    <t>N05AH04 - KVETIAPIN</t>
  </si>
  <si>
    <t>N05AX08 - RISPERIDON</t>
  </si>
  <si>
    <t>N05BA12 - ALPRAZOLAM</t>
  </si>
  <si>
    <t>N05CD08 - MIDAZOLAM</t>
  </si>
  <si>
    <t>N05CF02 - ZOLPIDEM</t>
  </si>
  <si>
    <t>N06AB04 - CITALOPRAM</t>
  </si>
  <si>
    <t>N06AB06 - SERTRALIN</t>
  </si>
  <si>
    <t>N06AX11 - MIRTAZAPIN</t>
  </si>
  <si>
    <t>N06BX18 - VINPOCETIN</t>
  </si>
  <si>
    <t>R03AC02 - SALBUTAMOL</t>
  </si>
  <si>
    <t>R06AE07 - CETIRIZIN</t>
  </si>
  <si>
    <t>R06AE09 - LEVOCETIRIZIN</t>
  </si>
  <si>
    <t>R06AX27 - DESLORATADIN</t>
  </si>
  <si>
    <t>V06XX - POTRAVINY PRO ZVLÁŠTNÍ LÉKAŘSKÉ ÚČELY (PZLÚ)</t>
  </si>
  <si>
    <t>R03BB06 - GLYKOPYRRONIUM-BROMID</t>
  </si>
  <si>
    <t>L02BA01 - TAMOXIFEN</t>
  </si>
  <si>
    <t>R03AK07 - FORMOTEROL A BUDESONID</t>
  </si>
  <si>
    <t>C09BX01 - PERINDOPRIL, AMLODIPIN A INDAPAMID</t>
  </si>
  <si>
    <t>L04AA06 - KYSELINA MYKOFENOLOVÁ</t>
  </si>
  <si>
    <t>N01AH03 - SUFENTANIL</t>
  </si>
  <si>
    <t>A02BA02</t>
  </si>
  <si>
    <t>93969</t>
  </si>
  <si>
    <t>50MG/2ML INJ SOL 5X2ML</t>
  </si>
  <si>
    <t>A02BC02</t>
  </si>
  <si>
    <t>214427</t>
  </si>
  <si>
    <t>40MG INJ PLV SOL 1</t>
  </si>
  <si>
    <t>214433</t>
  </si>
  <si>
    <t>CONTROLOC</t>
  </si>
  <si>
    <t>20MG TBL ENT 28 I</t>
  </si>
  <si>
    <t>214435</t>
  </si>
  <si>
    <t>20MG TBL ENT 100</t>
  </si>
  <si>
    <t>A04AA01</t>
  </si>
  <si>
    <t>187607</t>
  </si>
  <si>
    <t>ONDANSETRON B. BRAUN</t>
  </si>
  <si>
    <t>2MG/ML INJ SOL 20X4ML II</t>
  </si>
  <si>
    <t>A06AD11</t>
  </si>
  <si>
    <t>17191</t>
  </si>
  <si>
    <t>667MG/ML SIR 500ML</t>
  </si>
  <si>
    <t>215715</t>
  </si>
  <si>
    <t>667G/L POR SOL 1X500ML II</t>
  </si>
  <si>
    <t>A10AB05</t>
  </si>
  <si>
    <t>26786</t>
  </si>
  <si>
    <t>NOVORAPID</t>
  </si>
  <si>
    <t>100U/ML INJ SOL 1X10ML</t>
  </si>
  <si>
    <t>A10BA02</t>
  </si>
  <si>
    <t>12354</t>
  </si>
  <si>
    <t>500MG TBL FLM 120 I</t>
  </si>
  <si>
    <t>B01AB06</t>
  </si>
  <si>
    <t>213477</t>
  </si>
  <si>
    <t>9500IU/ML INJ SOL 10X5ML</t>
  </si>
  <si>
    <t>213494</t>
  </si>
  <si>
    <t>9500IU/ML INJ SOL ISP 10X0,4ML</t>
  </si>
  <si>
    <t>B01AC04</t>
  </si>
  <si>
    <t>169251</t>
  </si>
  <si>
    <t>TROMBEX</t>
  </si>
  <si>
    <t>75MG TBL FLM 30</t>
  </si>
  <si>
    <t>B01AC16</t>
  </si>
  <si>
    <t>25744</t>
  </si>
  <si>
    <t>INTEGRILIN</t>
  </si>
  <si>
    <t>0,75MG/ML INF SOL 1X100ML</t>
  </si>
  <si>
    <t>B02BD08</t>
  </si>
  <si>
    <t>29449</t>
  </si>
  <si>
    <t>NOVOSEVEN</t>
  </si>
  <si>
    <t>2MG(100KIU) INJ PSO LQF 1+1X2,1ML II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</si>
  <si>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</si>
  <si>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</si>
  <si>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</si>
  <si>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</si>
  <si>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</si>
  <si>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</si>
  <si>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</si>
  <si>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14709</t>
  </si>
  <si>
    <t>C02CA04</t>
  </si>
  <si>
    <t>45214</t>
  </si>
  <si>
    <t>2MG TBL NOB 30</t>
  </si>
  <si>
    <t>C03CA01</t>
  </si>
  <si>
    <t>2133</t>
  </si>
  <si>
    <t>10MG/ML INJ SOL 5X2ML</t>
  </si>
  <si>
    <t>214036</t>
  </si>
  <si>
    <t>56804</t>
  </si>
  <si>
    <t>40MG TBL NOB 50</t>
  </si>
  <si>
    <t>56807</t>
  </si>
  <si>
    <t>125MG TBL NOB 30</t>
  </si>
  <si>
    <t>98219</t>
  </si>
  <si>
    <t>C05BA01</t>
  </si>
  <si>
    <t>3575</t>
  </si>
  <si>
    <t>HEPAROID LÉČIVA</t>
  </si>
  <si>
    <t>2MG/G CRM 30G</t>
  </si>
  <si>
    <t>C07AB02</t>
  </si>
  <si>
    <t>214628</t>
  </si>
  <si>
    <t>50MG TBL NOB 50</t>
  </si>
  <si>
    <t>31536</t>
  </si>
  <si>
    <t>BETALOC ZOK</t>
  </si>
  <si>
    <t>25MG TBL PRO 100</t>
  </si>
  <si>
    <t>32225</t>
  </si>
  <si>
    <t>25MG TBL PRO 28</t>
  </si>
  <si>
    <t>46980</t>
  </si>
  <si>
    <t>BETALOC SR</t>
  </si>
  <si>
    <t>200MG TBL PRO 100</t>
  </si>
  <si>
    <t>83974</t>
  </si>
  <si>
    <t>1MG/ML INJ SOL 5X5ML</t>
  </si>
  <si>
    <t>C07AB03</t>
  </si>
  <si>
    <t>58661</t>
  </si>
  <si>
    <t>25MG TBL NOB 100</t>
  </si>
  <si>
    <t>C07AB05</t>
  </si>
  <si>
    <t>49909</t>
  </si>
  <si>
    <t>LOKREN</t>
  </si>
  <si>
    <t>20MG TBL FLM 28</t>
  </si>
  <si>
    <t>C07AB07</t>
  </si>
  <si>
    <t>158692</t>
  </si>
  <si>
    <t>5MG TBL FLM 30</t>
  </si>
  <si>
    <t>158711</t>
  </si>
  <si>
    <t>47740</t>
  </si>
  <si>
    <t>C07AG02</t>
  </si>
  <si>
    <t>102596</t>
  </si>
  <si>
    <t>6,25MG TBL NOB 30</t>
  </si>
  <si>
    <t>102600</t>
  </si>
  <si>
    <t>6,25MG TBL NOB 100</t>
  </si>
  <si>
    <t>C08CA13</t>
  </si>
  <si>
    <t>169654</t>
  </si>
  <si>
    <t>KAPIDIN</t>
  </si>
  <si>
    <t>20MG TBL FLM 30 II</t>
  </si>
  <si>
    <t>C08DA01</t>
  </si>
  <si>
    <t>99575</t>
  </si>
  <si>
    <t>VEROGALID ER</t>
  </si>
  <si>
    <t>240MG TBL PRO 30</t>
  </si>
  <si>
    <t>C09AA04</t>
  </si>
  <si>
    <t>101205</t>
  </si>
  <si>
    <t>101211</t>
  </si>
  <si>
    <t>5MG TBL FLM 90</t>
  </si>
  <si>
    <t>101227</t>
  </si>
  <si>
    <t>101233</t>
  </si>
  <si>
    <t>10MG TBL FLM 90</t>
  </si>
  <si>
    <t>C09AA05</t>
  </si>
  <si>
    <t>13476</t>
  </si>
  <si>
    <t>5MG TBL NOB 90</t>
  </si>
  <si>
    <t>56981</t>
  </si>
  <si>
    <t>TRITACE</t>
  </si>
  <si>
    <t>5MG TBL NOB 30</t>
  </si>
  <si>
    <t>C09BA04</t>
  </si>
  <si>
    <t>122685</t>
  </si>
  <si>
    <t>PRESTARIUM NEO COMBI</t>
  </si>
  <si>
    <t>5MG/1,25MG TBL FLM 30</t>
  </si>
  <si>
    <t>161623</t>
  </si>
  <si>
    <t>PRENEWEL</t>
  </si>
  <si>
    <t>8MG/2,5MG TBL NOB 30</t>
  </si>
  <si>
    <t>C09BB04</t>
  </si>
  <si>
    <t>124087</t>
  </si>
  <si>
    <t>PRESTANCE</t>
  </si>
  <si>
    <t>5MG/5MG TBL NOB 30</t>
  </si>
  <si>
    <t>124101</t>
  </si>
  <si>
    <t>5MG/10MG TBL NOB 30</t>
  </si>
  <si>
    <t>C09BX01</t>
  </si>
  <si>
    <t>190975</t>
  </si>
  <si>
    <t>TRIPLIXAM</t>
  </si>
  <si>
    <t>10MG/2,5MG/10MG TBL FLM 90(3X30)</t>
  </si>
  <si>
    <t>C09CA01</t>
  </si>
  <si>
    <t>107166</t>
  </si>
  <si>
    <t>LORISTA 100</t>
  </si>
  <si>
    <t>100MG TBL FLM 28</t>
  </si>
  <si>
    <t>C09DA01</t>
  </si>
  <si>
    <t>15316</t>
  </si>
  <si>
    <t>50MG/12,5MG TBL FLM 30</t>
  </si>
  <si>
    <t>C10AA05</t>
  </si>
  <si>
    <t>204670</t>
  </si>
  <si>
    <t>TORVACARD NEO</t>
  </si>
  <si>
    <t>93016</t>
  </si>
  <si>
    <t>SORTIS</t>
  </si>
  <si>
    <t>20MG TBL FLM 30</t>
  </si>
  <si>
    <t>C10AA07</t>
  </si>
  <si>
    <t>148072</t>
  </si>
  <si>
    <t>ROSUCARD</t>
  </si>
  <si>
    <t>G04CB01</t>
  </si>
  <si>
    <t>164764</t>
  </si>
  <si>
    <t>H01CB02</t>
  </si>
  <si>
    <t>15245</t>
  </si>
  <si>
    <t>SANDOSTATIN</t>
  </si>
  <si>
    <t>0,1MG/ML INJ/INF SOL 5X1ML</t>
  </si>
  <si>
    <t>H02AB04</t>
  </si>
  <si>
    <t>94882</t>
  </si>
  <si>
    <t>62,5MG/ML INJ PSO LQF 250MG+4ML</t>
  </si>
  <si>
    <t>9709</t>
  </si>
  <si>
    <t>40MG/ML INJ PSO LQF 40MG+1ML</t>
  </si>
  <si>
    <t>H03AA01</t>
  </si>
  <si>
    <t>147466</t>
  </si>
  <si>
    <t>EUTHYROX</t>
  </si>
  <si>
    <t>137MCG TBL NOB 100 II</t>
  </si>
  <si>
    <t>169714</t>
  </si>
  <si>
    <t>LETROX</t>
  </si>
  <si>
    <t>125MCG TBL NOB 100</t>
  </si>
  <si>
    <t>172044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</si>
  <si>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</si>
  <si>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</si>
  <si>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</si>
  <si>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</si>
  <si>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</si>
  <si>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</si>
  <si>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</si>
  <si>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69189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</si>
  <si>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</si>
  <si>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</si>
  <si>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</si>
  <si>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</si>
  <si>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</si>
  <si>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</si>
  <si>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</si>
  <si>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</si>
  <si>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</si>
  <si>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</si>
  <si>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J01DC02</t>
  </si>
  <si>
    <t>18547</t>
  </si>
  <si>
    <t>XORIMAX</t>
  </si>
  <si>
    <t>500MG TBL FLM 10</t>
  </si>
  <si>
    <t>47727</t>
  </si>
  <si>
    <t>ZINNAT</t>
  </si>
  <si>
    <t>J01DD01</t>
  </si>
  <si>
    <t>201030</t>
  </si>
  <si>
    <t>SEFOTAK</t>
  </si>
  <si>
    <t>1G INJ PLV SOL 1</t>
  </si>
  <si>
    <t>203855</t>
  </si>
  <si>
    <t>CEFOTAXIME LEK</t>
  </si>
  <si>
    <t>1G INJ PLV SOL 10</t>
  </si>
  <si>
    <t>J01DH02</t>
  </si>
  <si>
    <t>156835</t>
  </si>
  <si>
    <t>MEROPENEM KABI</t>
  </si>
  <si>
    <t>1G INJ/INF PLV SOL 10</t>
  </si>
  <si>
    <t>183812</t>
  </si>
  <si>
    <t>ARCHIFAR</t>
  </si>
  <si>
    <t>500MG INJ/INF PLV SOL 10</t>
  </si>
  <si>
    <t>183817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</si>
  <si>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</si>
  <si>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</si>
  <si>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</si>
  <si>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</si>
  <si>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</si>
  <si>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</si>
  <si>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</si>
  <si>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53913</t>
  </si>
  <si>
    <t>250MG TBL FLM 6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</si>
  <si>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</si>
  <si>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</si>
  <si>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</si>
  <si>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</si>
  <si>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</si>
  <si>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</si>
  <si>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</si>
  <si>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</si>
  <si>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</si>
  <si>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</si>
  <si>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</si>
  <si>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</si>
  <si>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</si>
  <si>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J01MA14</t>
  </si>
  <si>
    <t>196370</t>
  </si>
  <si>
    <t>MOXIFLOXACIN KABI</t>
  </si>
  <si>
    <t>400MG/250ML INF SOL 1X250ML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</si>
  <si>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</si>
  <si>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</si>
  <si>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</si>
  <si>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</si>
  <si>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</si>
  <si>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</si>
  <si>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</si>
  <si>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</si>
  <si>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</si>
  <si>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</si>
  <si>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97000</t>
  </si>
  <si>
    <t>METRONIDAZOLE 0,5%-POLPHARMA</t>
  </si>
  <si>
    <t>5MG/ML INF SOL 1X100ML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</si>
  <si>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</si>
  <si>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</si>
  <si>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</si>
  <si>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</si>
  <si>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</si>
  <si>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</si>
  <si>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</si>
  <si>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</si>
  <si>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</si>
  <si>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</si>
  <si>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</si>
  <si>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</si>
  <si>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</si>
  <si>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196852</t>
  </si>
  <si>
    <t>VORIKONAZOL SANDOZ</t>
  </si>
  <si>
    <t>205772</t>
  </si>
  <si>
    <t>J05AB01</t>
  </si>
  <si>
    <t>155939</t>
  </si>
  <si>
    <t>250MG INF PLV SOL 10</t>
  </si>
  <si>
    <t>J05AB06</t>
  </si>
  <si>
    <t>16547</t>
  </si>
  <si>
    <t>500MG INF PLV CSL 1</t>
  </si>
  <si>
    <t>J05AB14</t>
  </si>
  <si>
    <t>205162</t>
  </si>
  <si>
    <t>L02BA01</t>
  </si>
  <si>
    <t>58701</t>
  </si>
  <si>
    <t>TAMOXIFEN 'EBEWE'</t>
  </si>
  <si>
    <t>10MG TBL NOB 100</t>
  </si>
  <si>
    <t>L03AA02</t>
  </si>
  <si>
    <t>500570</t>
  </si>
  <si>
    <t>ZARZIO</t>
  </si>
  <si>
    <t>48MU/0,5ML INJ/INF SOL ISP 5X0,5ML I</t>
  </si>
  <si>
    <t>L04AA06</t>
  </si>
  <si>
    <t>27437</t>
  </si>
  <si>
    <t>CELLCEPT</t>
  </si>
  <si>
    <t>500MG TBL FLM 50</t>
  </si>
  <si>
    <t>M01AX17</t>
  </si>
  <si>
    <t>12892</t>
  </si>
  <si>
    <t>100MG TBL NOB 30</t>
  </si>
  <si>
    <t>132853</t>
  </si>
  <si>
    <t>17187</t>
  </si>
  <si>
    <t>100MG POR GRA SUS 30</t>
  </si>
  <si>
    <t>N01AF03</t>
  </si>
  <si>
    <t>216673</t>
  </si>
  <si>
    <t>THIOPENTAL VALEANT</t>
  </si>
  <si>
    <t>0,5G INJ PLV SOL 10</t>
  </si>
  <si>
    <t>216674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</si>
  <si>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</si>
  <si>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</si>
  <si>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</si>
  <si>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</si>
  <si>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</si>
  <si>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</si>
  <si>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</si>
  <si>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</si>
  <si>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158667</t>
  </si>
  <si>
    <t>ANESIA</t>
  </si>
  <si>
    <t>10MG/ML INJ/INF EML 1X50ML</t>
  </si>
  <si>
    <t>187156</t>
  </si>
  <si>
    <t>10MG/ML INJ/INF EML 10X50ML</t>
  </si>
  <si>
    <t>187158</t>
  </si>
  <si>
    <t>10MG/ML INJ/INF EML 5X20ML</t>
  </si>
  <si>
    <t>187159</t>
  </si>
  <si>
    <t>20MG/ML INJ/INF EML 10X50ML</t>
  </si>
  <si>
    <t>N02BB02</t>
  </si>
  <si>
    <t>55823</t>
  </si>
  <si>
    <t>NOVALGIN TABLETY</t>
  </si>
  <si>
    <t>500MG TBL FLM 20</t>
  </si>
  <si>
    <t>7981</t>
  </si>
  <si>
    <t>NOVALGIN INJEKCE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</si>
  <si>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</si>
  <si>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</si>
  <si>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</si>
  <si>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</si>
  <si>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</si>
  <si>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</si>
  <si>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</si>
  <si>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</si>
  <si>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N03AX16</t>
  </si>
  <si>
    <t>28216</t>
  </si>
  <si>
    <t>LYRICA</t>
  </si>
  <si>
    <t>75MG CPS DUR 14</t>
  </si>
  <si>
    <t>28217</t>
  </si>
  <si>
    <t>75MG CPS DUR 56</t>
  </si>
  <si>
    <t>28222</t>
  </si>
  <si>
    <t>150MG CPS DUR 14</t>
  </si>
  <si>
    <t>N05AH04</t>
  </si>
  <si>
    <t>142866</t>
  </si>
  <si>
    <t>QUETIAPINE POLPHARMA</t>
  </si>
  <si>
    <t>100MG TBL FLM 6X10</t>
  </si>
  <si>
    <t>142870</t>
  </si>
  <si>
    <t>200MG TBL FLM 6X10</t>
  </si>
  <si>
    <t>N05AX08</t>
  </si>
  <si>
    <t>197227</t>
  </si>
  <si>
    <t>RISPERIDON FARMAX</t>
  </si>
  <si>
    <t>1MG TBL FLM 60</t>
  </si>
  <si>
    <t>N05BA12</t>
  </si>
  <si>
    <t>90959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</si>
  <si>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</si>
  <si>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</si>
  <si>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</si>
  <si>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</si>
  <si>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</si>
  <si>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</si>
  <si>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</si>
  <si>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</si>
  <si>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</si>
  <si>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</si>
  <si>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</si>
  <si>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</si>
  <si>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</si>
  <si>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</si>
  <si>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198757</t>
  </si>
  <si>
    <t>MIDAZOLAM B. BRAUN</t>
  </si>
  <si>
    <t>1MG/ML INJ/INF/RCT SOL 10X50ML</t>
  </si>
  <si>
    <t>30187</t>
  </si>
  <si>
    <t>MIDAZOLAM TORREX</t>
  </si>
  <si>
    <t>5MG/ML INJ SOL 10X1ML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</si>
  <si>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</si>
  <si>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</si>
  <si>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</si>
  <si>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</si>
  <si>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</si>
  <si>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</si>
  <si>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</si>
  <si>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</si>
  <si>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114287</t>
  </si>
  <si>
    <t>APO-CITAL</t>
  </si>
  <si>
    <t>17425</t>
  </si>
  <si>
    <t>17431</t>
  </si>
  <si>
    <t>17433</t>
  </si>
  <si>
    <t>20MG TBL FLM 60</t>
  </si>
  <si>
    <t>N06AB06</t>
  </si>
  <si>
    <t>53950</t>
  </si>
  <si>
    <t>ZOLOFT</t>
  </si>
  <si>
    <t>50MG TBL FLM 28</t>
  </si>
  <si>
    <t>53951</t>
  </si>
  <si>
    <t>N06AX11</t>
  </si>
  <si>
    <t>146071</t>
  </si>
  <si>
    <t>MIRTAZAPIN MYLAN</t>
  </si>
  <si>
    <t>30MG POR TBL DIS 30</t>
  </si>
  <si>
    <t>N06BX18</t>
  </si>
  <si>
    <t>68651</t>
  </si>
  <si>
    <t>VINPOCETINE COVEX</t>
  </si>
  <si>
    <t>5MG TBL NOB 50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</si>
  <si>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</si>
  <si>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</si>
  <si>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</si>
  <si>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</si>
  <si>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</si>
  <si>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</si>
  <si>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</si>
  <si>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</si>
  <si>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180087</t>
  </si>
  <si>
    <t>SYMBICORT TURBUHALER 200 MIKROGRAMŮ/ 6 MIKROGRAMŮ/ INHALACE</t>
  </si>
  <si>
    <t>160MCG/4,5MCG INH PLV 1X120DÁV</t>
  </si>
  <si>
    <t>R03BB06</t>
  </si>
  <si>
    <t>193552</t>
  </si>
  <si>
    <t>SEEBRI BREEZHALER</t>
  </si>
  <si>
    <t>44MCG INH PLV CPS DUR 30X1+1INH</t>
  </si>
  <si>
    <t>R06AE07</t>
  </si>
  <si>
    <t>155683</t>
  </si>
  <si>
    <t>5496</t>
  </si>
  <si>
    <t>10MG TBL FLM 60</t>
  </si>
  <si>
    <t>66030</t>
  </si>
  <si>
    <t>R06AE09</t>
  </si>
  <si>
    <t>124343</t>
  </si>
  <si>
    <t>CEZERA</t>
  </si>
  <si>
    <t>5MG TBL FLM 30 I</t>
  </si>
  <si>
    <t>R06AX27</t>
  </si>
  <si>
    <t>178931</t>
  </si>
  <si>
    <t>DESLORATADIN ZENTIVA</t>
  </si>
  <si>
    <t>V06XX</t>
  </si>
  <si>
    <t>217109</t>
  </si>
  <si>
    <t>217110</t>
  </si>
  <si>
    <t>33220</t>
  </si>
  <si>
    <t>POR SOL 1X225G</t>
  </si>
  <si>
    <t>33339</t>
  </si>
  <si>
    <t>33340</t>
  </si>
  <si>
    <t>33341</t>
  </si>
  <si>
    <t>33343</t>
  </si>
  <si>
    <t>33423</t>
  </si>
  <si>
    <t>POR SOL 1X1000ML</t>
  </si>
  <si>
    <t>33527</t>
  </si>
  <si>
    <t>33530</t>
  </si>
  <si>
    <t>33749</t>
  </si>
  <si>
    <t>POR SOL 4X125G</t>
  </si>
  <si>
    <t>33750</t>
  </si>
  <si>
    <t>33751</t>
  </si>
  <si>
    <t>33752</t>
  </si>
  <si>
    <t>NUTRIDRINK CREME S PŘÍCHUTÍ LESNÍHO OVOCE</t>
  </si>
  <si>
    <t>33847</t>
  </si>
  <si>
    <t>33848</t>
  </si>
  <si>
    <t>33858</t>
  </si>
  <si>
    <t>33859</t>
  </si>
  <si>
    <t>33935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</si>
  <si>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</si>
  <si>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</si>
  <si>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</si>
  <si>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</si>
  <si>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</si>
  <si>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</si>
  <si>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</si>
  <si>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</si>
  <si>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</si>
  <si>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</si>
  <si>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</si>
  <si>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</si>
  <si>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</si>
  <si>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</si>
  <si>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</si>
  <si>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</si>
  <si>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</si>
  <si>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</si>
  <si>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</si>
  <si>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</si>
  <si>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</si>
  <si>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</si>
  <si>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</si>
  <si>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</si>
  <si>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</si>
  <si>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</si>
  <si>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DG382</t>
  </si>
  <si>
    <t>Bactec Plus Aerobic</t>
  </si>
  <si>
    <t>DH758</t>
  </si>
  <si>
    <t>Bactec Plus Aerobic-plastic</t>
  </si>
  <si>
    <t>DG385</t>
  </si>
  <si>
    <t>Bactec Plus Anaerobic</t>
  </si>
  <si>
    <t>DH594</t>
  </si>
  <si>
    <t>Cartridge complete</t>
  </si>
  <si>
    <t>DG395</t>
  </si>
  <si>
    <t>Diagnostická souprava AB0 set monoklonální na 30</t>
  </si>
  <si>
    <t>DE022</t>
  </si>
  <si>
    <t>Glukózová membránová souprava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</si>
  <si>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</si>
  <si>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</si>
  <si>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</si>
  <si>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</si>
  <si>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</si>
  <si>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</si>
  <si>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</si>
  <si>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</si>
  <si>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</si>
  <si>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</si>
  <si>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</si>
  <si>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</si>
  <si>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</si>
  <si>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</si>
  <si>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</si>
  <si>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</si>
  <si>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</si>
  <si>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</si>
  <si>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</si>
  <si>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</si>
  <si>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</si>
  <si>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</si>
  <si>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DA001</t>
  </si>
  <si>
    <t>PROUZKY DIAPHAN pro samotestování 50ks</t>
  </si>
  <si>
    <t>DA002</t>
  </si>
  <si>
    <t>PROUZKY TETRAPHAN DIA  KATALOGO</t>
  </si>
  <si>
    <t>DC634</t>
  </si>
  <si>
    <t>THB KALIBRAČNÍ ROZTOK,S7770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</si>
  <si>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</si>
  <si>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</si>
  <si>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</si>
  <si>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</si>
  <si>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</si>
  <si>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</si>
  <si>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</si>
  <si>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</si>
  <si>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ZC054</t>
  </si>
  <si>
    <t>Válec odměrný vysoký sklo 100 ml d713880</t>
  </si>
  <si>
    <t>50115050</t>
  </si>
  <si>
    <t>obvazový materiál (Z502)</t>
  </si>
  <si>
    <t>ZF749</t>
  </si>
  <si>
    <t>Fixace nosních katetrů nasofix niko střední S+M, bal. á 100 ks 49-625-S-M</t>
  </si>
  <si>
    <t>ZA454</t>
  </si>
  <si>
    <t>Kompresa AB 10 x 10 cm/1 ks sterilní NT savá (1230114011) 1327114011</t>
  </si>
  <si>
    <t>Kompresa AB 10 x 10 cm/1 ks sterilní NT savá 1230114011</t>
  </si>
  <si>
    <t>ZA459</t>
  </si>
  <si>
    <t>Kompresa AB 10 x 20 cm/1 ks sterilní NT savá (1230114021) 1327114021</t>
  </si>
  <si>
    <t>Kompresa AB 10 x 20 cm/1 ks sterilní NT savá 1230114021</t>
  </si>
  <si>
    <t>ZC846</t>
  </si>
  <si>
    <t>Kompresa AB 15 x 25 cm/1 ks sterilní NT savá (1230114031) 1327114031</t>
  </si>
  <si>
    <t>Kompresa AB 15 x 25 cm/1 ks sterilní NT savá 1230114031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</si>
  <si>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</si>
  <si>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</si>
  <si>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</si>
  <si>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</si>
  <si>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</si>
  <si>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</si>
  <si>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</si>
  <si>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</si>
  <si>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</si>
  <si>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ZA464</t>
  </si>
  <si>
    <t>Kompresa NT 10 x 10 cm/2 ks sterilní 26520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</si>
  <si>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</si>
  <si>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</si>
  <si>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</si>
  <si>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</si>
  <si>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</si>
  <si>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</si>
  <si>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ZA643</t>
  </si>
  <si>
    <t>Kompresa vliwasoft 10 x 20 nesterilní á 100 ks 12070</t>
  </si>
  <si>
    <t>ZK087</t>
  </si>
  <si>
    <t>Krém cavilon ochranný bariérový á 28 g bal. á 12 ks 3391E</t>
  </si>
  <si>
    <t>ZA478</t>
  </si>
  <si>
    <t>Krytí actisorb plus 10,5 x 10,5 cm bal. á 10 ks s aktivním uhlím SYSMAP105EE</t>
  </si>
  <si>
    <t>ZD819</t>
  </si>
  <si>
    <t>Krytí debrisoft 10 x 10 cm bal. á 5 ks 31222</t>
  </si>
  <si>
    <t>ZD482</t>
  </si>
  <si>
    <t>Krytí filmové transparentní Opsite spray 240 ml bal. á 12 ks 66004980</t>
  </si>
  <si>
    <t>ZA664</t>
  </si>
  <si>
    <t>Krytí gelové hydrokoloidní Flamigel 250 ml 1002-C</t>
  </si>
  <si>
    <t>Krytí gelové hydrokoloidní Flamigel 250 ml 1002-C AKCE 5 + 1 zdarma</t>
  </si>
  <si>
    <t>Krytí gelové hydrokoloidní Flamigel 250 ml FLAM250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</si>
  <si>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</si>
  <si>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</si>
  <si>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</si>
  <si>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</si>
  <si>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ZA639</t>
  </si>
  <si>
    <t>Krytí hydroclean (tenderwet 24 active-609214) 10 x 10 cm bal. á 20 ks 609307</t>
  </si>
  <si>
    <t>ZA550</t>
  </si>
  <si>
    <t>Krytí hydrogelové nu-gel 25 g bal. á 6 ks MNG425</t>
  </si>
  <si>
    <t>ZA325</t>
  </si>
  <si>
    <t>Krytí hypro-sorb R 65 x 55 mm 002 - již se nevyrábí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</si>
  <si>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</si>
  <si>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</si>
  <si>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</si>
  <si>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</si>
  <si>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</si>
  <si>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</si>
  <si>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</si>
  <si>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</si>
  <si>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</si>
  <si>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</si>
  <si>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ZO432</t>
  </si>
  <si>
    <t>Krytí Lavanid gel na rány tuba á 100 g 015274</t>
  </si>
  <si>
    <t>ZF042</t>
  </si>
  <si>
    <t>Krytí mastný tyl jelonet 10 x 10 cm á 10 ks 7404</t>
  </si>
  <si>
    <t>ZL664</t>
  </si>
  <si>
    <t>Krytí mastný tyl pharmatull 10 x 20 cm bal. á 10 ks P-Tull1020</t>
  </si>
  <si>
    <t>ZD633</t>
  </si>
  <si>
    <t>Krytí mepilex border sacrum 18 x 18 cm bal. á 5 ks 282000-01</t>
  </si>
  <si>
    <t>ZD634</t>
  </si>
  <si>
    <t>Krytí mepilex border sacrum 23 x 23 cm bal. á 5 ks 282400-01</t>
  </si>
  <si>
    <t>ZA537</t>
  </si>
  <si>
    <t>Krytí mepilex heel 13 x 20 cm bal. á 5 ks 288100-01</t>
  </si>
  <si>
    <t>ZE108</t>
  </si>
  <si>
    <t>Krytí mepilex lite 10 x 10 cm bal. á 5 ks 284100-01</t>
  </si>
  <si>
    <t>ZC550</t>
  </si>
  <si>
    <t>Krytí mepilex silikonový Ag 10 x 10 cm bal. á 5 ks 287110-00</t>
  </si>
  <si>
    <t>ZO458</t>
  </si>
  <si>
    <t>Krytí mepilex transfer Ag 10 x 12,5 cm bal. á 5 ks 394100-00</t>
  </si>
  <si>
    <t>ZD631</t>
  </si>
  <si>
    <t>Krytí pharmafoam-trach. s výřezem 8 x 8 cm bal. á 10 ks P-Tracheo 808</t>
  </si>
  <si>
    <t>ZD632</t>
  </si>
  <si>
    <t>Krytí pharmapore silver-polšt. se stříbrem 8 x 10 cm bal. á 100 ks P8010S</t>
  </si>
  <si>
    <t>ZK404</t>
  </si>
  <si>
    <t>Krytí prontosan roztok 350 ml 400416</t>
  </si>
  <si>
    <t>ZA324</t>
  </si>
  <si>
    <t>Krytí tegaderm 10,0 cm x 12,0 cm bal. á 50 ks 1626W</t>
  </si>
  <si>
    <t>ZC702</t>
  </si>
  <si>
    <t>Krytí tegaderm 6,0 cm x 7,0 cm bal. á 100 ks 1624W</t>
  </si>
  <si>
    <t>ZA543</t>
  </si>
  <si>
    <t>Krytí tielle pěnové   7 x  9 cm bal. á 10 ks SYS MTL100 EE</t>
  </si>
  <si>
    <t>ZA479</t>
  </si>
  <si>
    <t>Krytí tielle pěnové 11 x 11 cm bal. á 10 ks SYS MTL101 EE</t>
  </si>
  <si>
    <t>ZA562</t>
  </si>
  <si>
    <t>Náplast cosmopor i. v. 6 x 8 cm bal. á 50 ks 9008054</t>
  </si>
  <si>
    <t>ZA564</t>
  </si>
  <si>
    <t>Náplast curagard SP 7,5 cm x 6 cm á 100 ks 30117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</si>
  <si>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</si>
  <si>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</si>
  <si>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</si>
  <si>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</si>
  <si>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</si>
  <si>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</si>
  <si>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</si>
  <si>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</si>
  <si>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</si>
  <si>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</si>
  <si>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</si>
  <si>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</si>
  <si>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</si>
  <si>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</si>
  <si>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</si>
  <si>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</si>
  <si>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</si>
  <si>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</si>
  <si>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ZD104</t>
  </si>
  <si>
    <t>Náplast omniplast 10,0 cm x 10,0 m 9004472 (900535)</t>
  </si>
  <si>
    <t>ZA451</t>
  </si>
  <si>
    <t>Náplast omniplast 5,0 cm x 9,2 m 9004540 (900429)</t>
  </si>
  <si>
    <t>ZA318</t>
  </si>
  <si>
    <t>Náplast transpore 1,25 cm x 9,14 m 1527-0</t>
  </si>
  <si>
    <t>ZB084</t>
  </si>
  <si>
    <t>Náplast transpore 2,50 cm x 9,14 m 1527-1</t>
  </si>
  <si>
    <t>ZA542</t>
  </si>
  <si>
    <t>Náplast wet pruf voduvzd. 1,25 cm x 9,14 m bal. á 24 ks K00-3063C</t>
  </si>
  <si>
    <t>ZN475</t>
  </si>
  <si>
    <t>Obinadlo elastické universal   8 cm x 5 m 1323100312</t>
  </si>
  <si>
    <t>ZN477</t>
  </si>
  <si>
    <t>Obinadlo elastické universal 12 cm x 5 m 1323100314</t>
  </si>
  <si>
    <t>ZN476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</si>
  <si>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</si>
  <si>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</si>
  <si>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</si>
  <si>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</si>
  <si>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</si>
  <si>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</si>
  <si>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</si>
  <si>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</si>
  <si>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</si>
  <si>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ZA340</t>
  </si>
  <si>
    <t>Obinadlo hydrofilní 12 cm x   5 m 13008</t>
  </si>
  <si>
    <t>ZA008</t>
  </si>
  <si>
    <t>Obvaz elastický síťový pruban č. 10 427310</t>
  </si>
  <si>
    <t>ZA436</t>
  </si>
  <si>
    <t>Obvaz elastický síťový pruban č. 12 427312</t>
  </si>
  <si>
    <t>ZA437</t>
  </si>
  <si>
    <t>Obvaz elastický síťový pruban č. 14 427314</t>
  </si>
  <si>
    <t>ZN468</t>
  </si>
  <si>
    <t>Obvaz elastický síťový pruban č. 3 chodidlo, holeň, loket 1323300230</t>
  </si>
  <si>
    <t>ZP212</t>
  </si>
  <si>
    <t>Obvaz elastický síťový pruban Tg-fix vel. C paže, noha, loket 25 m 24252</t>
  </si>
  <si>
    <t>ZL790</t>
  </si>
  <si>
    <t>Obvaz sterilní hotový č. 3 A4101144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</si>
  <si>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</si>
  <si>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</si>
  <si>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</si>
  <si>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</si>
  <si>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</si>
  <si>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</si>
  <si>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ZN812</t>
  </si>
  <si>
    <t>Roztok k výplachům dutiny ústní CAPHOSOL 15 ml bal. á 60 ks</t>
  </si>
  <si>
    <t>ZP326</t>
  </si>
  <si>
    <t>Sprej chladivý KELEN - chloraethyl  100 ml 735477</t>
  </si>
  <si>
    <t>ZA442</t>
  </si>
  <si>
    <t>Steh náplasťový Steri-strip 6 x 75 mm bal. á 50 ks R1541</t>
  </si>
  <si>
    <t>ZA615</t>
  </si>
  <si>
    <t>Tampón cavilon 1 ml bal. á 25 ks 3343E</t>
  </si>
  <si>
    <t>ZA444</t>
  </si>
  <si>
    <t>Tampon nesterilní stáčený 20 x 19 cm bez RTG nití bal. á 100 ks 1320300404</t>
  </si>
  <si>
    <t>ZA593</t>
  </si>
  <si>
    <t>Tampon sterilní stáčený 20 x 20 cm / 5 ks 28003+</t>
  </si>
  <si>
    <t>ZE898</t>
  </si>
  <si>
    <t>Tampon sterilní stáčený 50 x 50 cm / á 5 ks 28017</t>
  </si>
  <si>
    <t>ZA617</t>
  </si>
  <si>
    <t>Tampon TC-OC k ošetření dutiny ústní á 250 ks 12240</t>
  </si>
  <si>
    <t>ZA558</t>
  </si>
  <si>
    <t>Tampon-gazin sterilní bal. á 125 ks 14962</t>
  </si>
  <si>
    <t>ZP327</t>
  </si>
  <si>
    <t>Tyčinka na bradavice Lapis – Čertův Kamínek,Stilus Argenti Nitrici (tyčinka dusičnanu stříbrného) balení 1 tyčinka 709959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</si>
  <si>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</si>
  <si>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</si>
  <si>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</si>
  <si>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</si>
  <si>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</si>
  <si>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</si>
  <si>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</si>
  <si>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</si>
  <si>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</si>
  <si>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</si>
  <si>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</si>
  <si>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</si>
  <si>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</si>
  <si>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</si>
  <si>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</si>
  <si>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</si>
  <si>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</si>
  <si>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</si>
  <si>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</si>
  <si>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</si>
  <si>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</si>
  <si>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</si>
  <si>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</si>
  <si>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</si>
  <si>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</si>
  <si>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</si>
  <si>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</si>
  <si>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</si>
  <si>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</si>
  <si>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</si>
  <si>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ZC751</t>
  </si>
  <si>
    <t>Čepelka skalpelová 11 BB511</t>
  </si>
  <si>
    <t>ZC755</t>
  </si>
  <si>
    <t>Čepelka skalpelová 22 BB522</t>
  </si>
  <si>
    <t>ZC756</t>
  </si>
  <si>
    <t>Čepelka skalpelová 23 BB523</t>
  </si>
  <si>
    <t>ZA204</t>
  </si>
  <si>
    <t>Drát zaváděcí á 25 ks AW-04432</t>
  </si>
  <si>
    <t>ZB770</t>
  </si>
  <si>
    <t>Držák jehly excentrický Holdex 450263</t>
  </si>
  <si>
    <t>ZB771</t>
  </si>
  <si>
    <t>Držák jehly základní 450201</t>
  </si>
  <si>
    <t>ZA696</t>
  </si>
  <si>
    <t>Elektroda EKG ARBO H92 31.1925.21</t>
  </si>
  <si>
    <t>ZB424</t>
  </si>
  <si>
    <t>Elektroda EKG H34SG 31.1946.21</t>
  </si>
  <si>
    <t>ZC648</t>
  </si>
  <si>
    <t>Elektroda EKG pěnová pr. 55 mm pro dospělé H-108002</t>
  </si>
  <si>
    <t>ZB295</t>
  </si>
  <si>
    <t>Filtr iso-gard hepa čistý bal. á 20 ks 28012</t>
  </si>
  <si>
    <t>ZA738</t>
  </si>
  <si>
    <t>Filtr mini spike zelený 4550242</t>
  </si>
  <si>
    <t>ZP747</t>
  </si>
  <si>
    <t>Háček ostrý 4 zubý VOLKMANN 9 x 19mm 225 mm 9 BT224R</t>
  </si>
  <si>
    <t>ZP746</t>
  </si>
  <si>
    <t>Háček tracheální Iterson ostrý KL 167/01</t>
  </si>
  <si>
    <t>ZL951</t>
  </si>
  <si>
    <t>Hadička prodlužovací PVC 150 cm pro světlocitlivé léky NO DOP bal. á 20  ks V686423-ND</t>
  </si>
  <si>
    <t>ZN298</t>
  </si>
  <si>
    <t>Hadička spojovací Gamaplus 1,8 x 1800 LL NO DOP 606304-ND</t>
  </si>
  <si>
    <t>ZN299</t>
  </si>
  <si>
    <t>Hadička spojovací Gamaplus 1,8 x 1800 UNIV NO DOP 606307-ND</t>
  </si>
  <si>
    <t>ZN297</t>
  </si>
  <si>
    <t>Hadička spojovací Gamaplus 1,8 x 450 LL NO DOP 606301-ND</t>
  </si>
  <si>
    <t>ZN296</t>
  </si>
  <si>
    <t>Hadička spojovací Gamaplus 1,8 x 450 UNIV NO DOP 606306-ND</t>
  </si>
  <si>
    <t>Hadička spojovací Gamaplus HS 1,8 x 450 LL NO DOP 606301-ND</t>
  </si>
  <si>
    <t>ZN044</t>
  </si>
  <si>
    <t>Hadička spojovací PE červená 2,0 x 2000 mm LL bal. á 200 ks 12003200E</t>
  </si>
  <si>
    <t>ZJ027</t>
  </si>
  <si>
    <t>Helma castar R vel. L  CP211L/2R</t>
  </si>
  <si>
    <t>ZJ028</t>
  </si>
  <si>
    <t>Helma castar R vel. M CP211M/2R</t>
  </si>
  <si>
    <t>ZA978</t>
  </si>
  <si>
    <t>Houbička odsávací s reg. vakua 2201</t>
  </si>
  <si>
    <t>ZC738</t>
  </si>
  <si>
    <t>Husí krk Expandi-flex bal. á 25 ks 22362</t>
  </si>
  <si>
    <t>ZC943</t>
  </si>
  <si>
    <t>Kanyla ET 7,0 s manžetou bal. á 10 ks 112482-000070</t>
  </si>
  <si>
    <t>ZB386</t>
  </si>
  <si>
    <t>Kanyla ET 7,5 s manžetou 9475E</t>
  </si>
  <si>
    <t>ZD730</t>
  </si>
  <si>
    <t>Kanyla ET 7,5 s manžetou bal. á 10 ks 112482-000075</t>
  </si>
  <si>
    <t>ZB387</t>
  </si>
  <si>
    <t>Kanyla ET 8,0 s manžetou 9480E</t>
  </si>
  <si>
    <t>ZB330</t>
  </si>
  <si>
    <t>Kanyla ET 8,0 s manžetou bal. á 10 ks 112482-000080</t>
  </si>
  <si>
    <t>ZA279</t>
  </si>
  <si>
    <t>Kanyla TS 7,0 s manžetou 100/800/070</t>
  </si>
  <si>
    <t>ZH335</t>
  </si>
  <si>
    <t>Kanyla TS 7,0 s manžetou bal. á 2 ks 100/523/070</t>
  </si>
  <si>
    <t>ZB105</t>
  </si>
  <si>
    <t>Kanyla TS 7,5 s manžetou 100/800/075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</si>
  <si>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</si>
  <si>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</si>
  <si>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</si>
  <si>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</si>
  <si>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</si>
  <si>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</si>
  <si>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ZB548</t>
  </si>
  <si>
    <t>Kanyla TS 9,0 s manžetou bal. á 10 ks 100/800/090</t>
  </si>
  <si>
    <t>ZB263</t>
  </si>
  <si>
    <t>Kanyla TS 9,0 s manžetou bal. á 2 ks 100/523/090</t>
  </si>
  <si>
    <t>ZF018</t>
  </si>
  <si>
    <t>Kanyla vasofix 16G šedá safety 4269179S-01</t>
  </si>
  <si>
    <t>ZD809</t>
  </si>
  <si>
    <t>Kanyla vasofix 20G růžová safety 4269110S-01</t>
  </si>
  <si>
    <t>ZB724</t>
  </si>
  <si>
    <t>Kapilára sedimentační kalibrovaná 727111</t>
  </si>
  <si>
    <t>ZC490</t>
  </si>
  <si>
    <t>Kartáček zubní s odsáváním P2220</t>
  </si>
  <si>
    <t>ZF985</t>
  </si>
  <si>
    <t>Katetr močový foley 24CH bal. á 12 ks 1620-02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</si>
  <si>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</si>
  <si>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</si>
  <si>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</si>
  <si>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</si>
  <si>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</si>
  <si>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</si>
  <si>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ZN411</t>
  </si>
  <si>
    <t>Katetr močový nelaton 18CH Silasil balónkový 28 dní bal. á 10 ks 186005-000180</t>
  </si>
  <si>
    <t>ZP743</t>
  </si>
  <si>
    <t>Kleště na zavádění endotrach. rourek 250 mm 1170519025</t>
  </si>
  <si>
    <t>ZK884</t>
  </si>
  <si>
    <t>Kohout trojcestný discofix modrý 4095111</t>
  </si>
  <si>
    <t>ZB477</t>
  </si>
  <si>
    <t>Kohout trojcestný lopez valve AA-011-M9000 S</t>
  </si>
  <si>
    <t>ZJ659</t>
  </si>
  <si>
    <t>Kohout trojcestný s bezjehlovým konektorem Discofix C bal. á 100 ks 16494CSF</t>
  </si>
  <si>
    <t>ZO372</t>
  </si>
  <si>
    <t>Konektor bezjehlový OptiSyte JIM:JSM4001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</si>
  <si>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</si>
  <si>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</si>
  <si>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</si>
  <si>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</si>
  <si>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ZB780</t>
  </si>
  <si>
    <t>Kontejner 120 ml sterilní á 50 ks FLME25035</t>
  </si>
  <si>
    <t>ZP078</t>
  </si>
  <si>
    <t>Kontejner 25 ml PP šroubový sterilní uzávěr 2680/EST/SG</t>
  </si>
  <si>
    <t>ZM405</t>
  </si>
  <si>
    <t>Kontejner ze styrofoamu na přepravu zkumavek kompletní bal. á 6 ks 95.1123</t>
  </si>
  <si>
    <t>ZD190</t>
  </si>
  <si>
    <t>Kyveta CO2 pro dospělé á 10 ks MP01062</t>
  </si>
  <si>
    <t>ZB054</t>
  </si>
  <si>
    <t>Láhev 2,00 l šroubový uzávěr 000-030-000 (111-888-200)</t>
  </si>
  <si>
    <t>ZB102</t>
  </si>
  <si>
    <t>Láhev k odsávačce flovac 1l hadice 1,8 m á 45 ks 000-036-020</t>
  </si>
  <si>
    <t>ZB103</t>
  </si>
  <si>
    <t>Láhev k odsávačce flovac 2l hadice 1,8 m 000-036-021</t>
  </si>
  <si>
    <t>ZC059</t>
  </si>
  <si>
    <t>Láhev redon drenofast 400 ml-kompletní bal. á 40 ks 28 400</t>
  </si>
  <si>
    <t>ZB361</t>
  </si>
  <si>
    <t>Láhev respiflo 1000 ml 21000</t>
  </si>
  <si>
    <t>ZA728</t>
  </si>
  <si>
    <t>Lopatka ústní dřevěná lékařská nesterilní bal. á 100 ks 1320100655</t>
  </si>
  <si>
    <t>ZK849</t>
  </si>
  <si>
    <t>Lžíce laryngoskopická 3 bal. á 10 ks 670150-000030</t>
  </si>
  <si>
    <t>ZH299</t>
  </si>
  <si>
    <t>Lžíce laryngoskopická 3 bal. á 10 ks 670150-100030</t>
  </si>
  <si>
    <t>ZH300</t>
  </si>
  <si>
    <t>Lžíce laryngoskopická 4 bal. á 10 ks 670150-100040</t>
  </si>
  <si>
    <t>ZP187</t>
  </si>
  <si>
    <t>Lžíce laryngoskopická č. 4 jednorázová kovová McIntosh vláknová optika bal. á 10 ks 810-401-04</t>
  </si>
  <si>
    <t>ZB812</t>
  </si>
  <si>
    <t>Manžeta fixační Ute-Fix bal. á 20 ks NKS:40-05</t>
  </si>
  <si>
    <t>ZE203</t>
  </si>
  <si>
    <t>Manžeta TK k monitoru Mindray a další jednohadičková s vložkou 18 - 26 cm dětská MEC 1200 NIBPHPD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</si>
  <si>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</si>
  <si>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</si>
  <si>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</si>
  <si>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</si>
  <si>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</si>
  <si>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</si>
  <si>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</si>
  <si>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</si>
  <si>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</si>
  <si>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</si>
  <si>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ZF159</t>
  </si>
  <si>
    <t>Nádoba na kontaminovaný odpad 1 l 15-0002</t>
  </si>
  <si>
    <t>ZE159</t>
  </si>
  <si>
    <t>Nádoba na kontaminovaný odpad 2 l 15-0003</t>
  </si>
  <si>
    <t>ZF192</t>
  </si>
  <si>
    <t>Nádoba na kontaminovaný odpad 4 l 15-0004</t>
  </si>
  <si>
    <t>ZB965</t>
  </si>
  <si>
    <t>Nůžky chirurgické rovné hrotnaté 130 mm B397113920003</t>
  </si>
  <si>
    <t>ZF911</t>
  </si>
  <si>
    <t>Nůžky oční rovné 105 mm B397113920043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</si>
  <si>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</si>
  <si>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</si>
  <si>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</si>
  <si>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</si>
  <si>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</si>
  <si>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</si>
  <si>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</si>
  <si>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</si>
  <si>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</si>
  <si>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</si>
  <si>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</si>
  <si>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</si>
  <si>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</si>
  <si>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30 g 0002708 149730</t>
  </si>
  <si>
    <t>ZN605</t>
  </si>
  <si>
    <t>Peán rovný svorka na cévy 160 mm B397115920006</t>
  </si>
  <si>
    <t>ZB949</t>
  </si>
  <si>
    <t>Pinzeta UH sterilní HAR478 165 (HAR999565)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</si>
  <si>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</si>
  <si>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</si>
  <si>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</si>
  <si>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</si>
  <si>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</si>
  <si>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</si>
  <si>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</si>
  <si>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</si>
  <si>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ZJ673</t>
  </si>
  <si>
    <t>Pohár na moč 100 ml UH GAMA204808</t>
  </si>
  <si>
    <t>ZJ672</t>
  </si>
  <si>
    <t>Pohár na moč 250 ml UH GAMA204809</t>
  </si>
  <si>
    <t>ZL688</t>
  </si>
  <si>
    <t>Proužky Accu-Check Inform IIStrip 50 EU1 á 50 ks 05942861041</t>
  </si>
  <si>
    <t>ZB557</t>
  </si>
  <si>
    <t>Přechodka adapter combifix rekord - luer 4090306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</si>
  <si>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</si>
  <si>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</si>
  <si>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</si>
  <si>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</si>
  <si>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</si>
  <si>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</si>
  <si>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ZB804</t>
  </si>
  <si>
    <t>Regulátor průtoku infúze dosicair DF 100</t>
  </si>
  <si>
    <t>Regulátor průtoku infúze dosicair DF 100 - nahrazuje karta ZP835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</si>
  <si>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</si>
  <si>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</si>
  <si>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</si>
  <si>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</si>
  <si>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</si>
  <si>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</si>
  <si>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</si>
  <si>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</si>
  <si>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</si>
  <si>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</si>
  <si>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ZP748</t>
  </si>
  <si>
    <t>Rozvěrač ran tupý Weitlaner 3 x 4 zuby 130 mm AK 525/13</t>
  </si>
  <si>
    <t>ZF217</t>
  </si>
  <si>
    <t>Rychlospojka podtlak přímá P00325</t>
  </si>
  <si>
    <t>ZA364</t>
  </si>
  <si>
    <t>Sáček kolostomický draina S mini 75 mm á 30 ks H08560U</t>
  </si>
  <si>
    <t>ZA688</t>
  </si>
  <si>
    <t>Sáček močový curity s hod. diurézou 400 ml hadička 150 cm 8150</t>
  </si>
  <si>
    <t>ZB249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</si>
  <si>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</si>
  <si>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</si>
  <si>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</si>
  <si>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</si>
  <si>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</si>
  <si>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</si>
  <si>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</si>
  <si>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</si>
  <si>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</si>
  <si>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</si>
  <si>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</si>
  <si>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ZB656</t>
  </si>
  <si>
    <t>Senzor flotrac set 152 cm MHD6R</t>
  </si>
  <si>
    <t>ZB899</t>
  </si>
  <si>
    <t>Senzor spirologický bal. á 5 ks 8403735-03</t>
  </si>
  <si>
    <t>ZB825</t>
  </si>
  <si>
    <t>Set epidurální perifix 421 18G kompletní set 4514211C</t>
  </si>
  <si>
    <t>ZA967</t>
  </si>
  <si>
    <t>Set flocare 800 Pack Transition nový pro enter. vaky ( APA 3227171) 586511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</si>
  <si>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</si>
  <si>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</si>
  <si>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</si>
  <si>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ZD616</t>
  </si>
  <si>
    <t>Set sterilní pro močovou katetrizaci+ aqua permanent 4 Mediset bal. á 54 ks 753882</t>
  </si>
  <si>
    <t>ZL671</t>
  </si>
  <si>
    <t>Sonda Freka CH/FR 12, 120cm LL 7981811</t>
  </si>
  <si>
    <t>ZD273</t>
  </si>
  <si>
    <t>Sonda Freka PEG žaludeční CH15 TR/F 7980111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</si>
  <si>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</si>
  <si>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</si>
  <si>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</si>
  <si>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</si>
  <si>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</si>
  <si>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</si>
  <si>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</si>
  <si>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</si>
  <si>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Souprava flexi seal FMS pro fekální inkont. Signál akce 2+1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</si>
  <si>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</si>
  <si>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</si>
  <si>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</si>
  <si>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</si>
  <si>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ZA860</t>
  </si>
  <si>
    <t>Spojka dvojitá otočná čistá á 20 ks 23412</t>
  </si>
  <si>
    <t>ZD995</t>
  </si>
  <si>
    <t>Spojka symetrická 4-4 nest. bal. á 50 ks 881,44D (86051572)</t>
  </si>
  <si>
    <t>ZB598</t>
  </si>
  <si>
    <t>Spojka symetrická přímá 7 x 7 mm 60.23.00 (120 430)</t>
  </si>
  <si>
    <t>ZD998</t>
  </si>
  <si>
    <t>Spojka Y 8-10 ster. 884.08</t>
  </si>
  <si>
    <t>ZB666</t>
  </si>
  <si>
    <t>Spojka Y 9 x 9 x 9 mm symetrická bal. á 100 ks 12049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</si>
  <si>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</si>
  <si>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</si>
  <si>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</si>
  <si>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</si>
  <si>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</si>
  <si>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</si>
  <si>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</si>
  <si>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</si>
  <si>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</si>
  <si>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</si>
  <si>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</si>
  <si>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</si>
  <si>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</si>
  <si>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</si>
  <si>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ZL952</t>
  </si>
  <si>
    <t>Stříkačka injekční 50 ml LL light protected bal.á 60 ks 2022920A</t>
  </si>
  <si>
    <t>ZN854</t>
  </si>
  <si>
    <t>Stříkačka injekční arteriální 3 ml bez jehly s heparinem bal. á 100 ks safePICO Aspirator 956-622</t>
  </si>
  <si>
    <t>ZB893</t>
  </si>
  <si>
    <t>Stříkačka inzulinová omnican 0,5 ml 100j s jehlou 30 G 9151125S</t>
  </si>
  <si>
    <t>Stříkačka inzulinová omnican 0,5 ml 100j s jehlou 30 G bal. á 100 ks 9151125S</t>
  </si>
  <si>
    <t>ZA964</t>
  </si>
  <si>
    <t>Stříkačka janett 3-dílná 60 ml sterilní vyplachovací 050ML3CZ-CEW (MRG564)</t>
  </si>
  <si>
    <t>ZP745</t>
  </si>
  <si>
    <t>Svorka na cévy  Halsted - Mosquito rovná 125 mm 1151322012</t>
  </si>
  <si>
    <t>ZP744</t>
  </si>
  <si>
    <t>Svorka na hadice  hladká 160 mm 1151370416</t>
  </si>
  <si>
    <t>ZK121</t>
  </si>
  <si>
    <t>Svorka na roušky backhaus - kocher 135 mm BF444R</t>
  </si>
  <si>
    <t>ZD963</t>
  </si>
  <si>
    <t>Systém hrudní drenážní altitude 8888571371</t>
  </si>
  <si>
    <t>ZD962</t>
  </si>
  <si>
    <t>Systém hrudní drenážní altitude bal. á 5 ks 8888571370</t>
  </si>
  <si>
    <t>Systém hrudní drenážní altitude bal. á 5 ks 8888571371</t>
  </si>
  <si>
    <t>ZA428</t>
  </si>
  <si>
    <t>Systém odsávací uzavřený 14F jednocestný 57 cm 72 hod. bal. á 20 ks Z110-14</t>
  </si>
  <si>
    <t>ZL333</t>
  </si>
  <si>
    <t>Systém odsávací uzavřený ET Comfortsoft CH 14 55 cm 72 hod. 02-011-11</t>
  </si>
  <si>
    <t>ZL174</t>
  </si>
  <si>
    <t>Systém odsávací uzavřený TS Comfortsoft CH 14 30 cm 72 hod. 02-011-05</t>
  </si>
  <si>
    <t>ZC906</t>
  </si>
  <si>
    <t>Škrtidlo se sponou pro dospělé 25 x 500 mm KVS25500</t>
  </si>
  <si>
    <t>ZP300</t>
  </si>
  <si>
    <t>Škrtidlo se sponou pro dospělé bez latexu modré délka 400 mm 09820-B</t>
  </si>
  <si>
    <t>ZA799</t>
  </si>
  <si>
    <t>Trokar hrudní redax F20 s ostrým koncem bal. á 10 ks 11220</t>
  </si>
  <si>
    <t>ZJ727</t>
  </si>
  <si>
    <t>Trokar hrudní redax F24 atraumatický bal. á 10 ks 21124</t>
  </si>
  <si>
    <t>ZB505</t>
  </si>
  <si>
    <t>Tubo-fix pro ET rourky á 8 ks komplet NKS:20-10</t>
  </si>
  <si>
    <t>ZH845</t>
  </si>
  <si>
    <t>Tyčinka vatová medcomfort + glyc. citónová příchuť bal. á 75 ks 09157-100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</si>
  <si>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</si>
  <si>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</si>
  <si>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</si>
  <si>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</si>
  <si>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</si>
  <si>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</si>
  <si>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</si>
  <si>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</si>
  <si>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ZK799</t>
  </si>
  <si>
    <t>Zátka combi červená 4495101</t>
  </si>
  <si>
    <t>ZK798</t>
  </si>
  <si>
    <t>Zátka combi modrá 4495152</t>
  </si>
  <si>
    <t>ZI182</t>
  </si>
  <si>
    <t>Zkumavka + aplikátor s chem.stabilizátorem UriSwab žlutá 802CE.A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</si>
  <si>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</si>
  <si>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</si>
  <si>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</si>
  <si>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</si>
  <si>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</si>
  <si>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</si>
  <si>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</si>
  <si>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</si>
  <si>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</si>
  <si>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</si>
  <si>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</si>
  <si>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4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</si>
  <si>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</si>
  <si>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</si>
  <si>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</si>
  <si>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</si>
  <si>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</si>
  <si>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</si>
  <si>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</si>
  <si>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4 ml modrá 454329</t>
  </si>
  <si>
    <t>Zkumavka koagulace modrá Quick 4 ml modrá 454329</t>
  </si>
  <si>
    <t>Zkumavka močová + aplikátor s chem.stabilizátorem UriSwab žlutá 802CE.A</t>
  </si>
  <si>
    <t>ZB985</t>
  </si>
  <si>
    <t>Zkumavka močová urin-monovette s pístem 10 ml sterilní bal. á 100 ks 10.252.020</t>
  </si>
  <si>
    <t>ZG515</t>
  </si>
  <si>
    <t>Zkumavka močová vacuette 10,5 ml bal. á 50 ks 455007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</si>
  <si>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</si>
  <si>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</si>
  <si>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</si>
  <si>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ZB773</t>
  </si>
  <si>
    <t>Zkumavka šedá-glykemie 454085</t>
  </si>
  <si>
    <t>ZB765</t>
  </si>
  <si>
    <t>Zkumavka zelená 9 ml 455051</t>
  </si>
  <si>
    <t>50115063</t>
  </si>
  <si>
    <t>ZPr - vaky, sety (Z528)</t>
  </si>
  <si>
    <t>ZA715</t>
  </si>
  <si>
    <t>Set infuzní intrafix primeline classic 150 cm 4062957</t>
  </si>
  <si>
    <t>ZB715</t>
  </si>
  <si>
    <t>Set kangaro univ. pro enterální výživu bal. á 30 ks  S777403</t>
  </si>
  <si>
    <t>ZB161</t>
  </si>
  <si>
    <t>Set ohřívací s Y portem DI-50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</si>
  <si>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</si>
  <si>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</si>
  <si>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</si>
  <si>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</si>
  <si>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</si>
  <si>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</si>
  <si>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ZA963</t>
  </si>
  <si>
    <t>Šití mersilene gr 3 bal. á 36 ks EH6418H</t>
  </si>
  <si>
    <t>ZB834</t>
  </si>
  <si>
    <t>Šití nurolon bk 2-0 bal. á 36 ks EH6604H</t>
  </si>
  <si>
    <t>ZC259</t>
  </si>
  <si>
    <t>Šití premicron zelený (synthofil) 3/0 bal. á 36 ks C0026553 dupl. kód</t>
  </si>
  <si>
    <t>ZF937</t>
  </si>
  <si>
    <t>Šití premicron zelený 3/0 (2) bal. á 36 ks C0026553</t>
  </si>
  <si>
    <t>ZC135</t>
  </si>
  <si>
    <t>Šití safil fialový 2/0 (3) bal. á 36 ks C1048031</t>
  </si>
  <si>
    <t>ZB220</t>
  </si>
  <si>
    <t>Šití safil fialový 3/0 (2) bal. á 36 ks C1048046</t>
  </si>
  <si>
    <t>50115065</t>
  </si>
  <si>
    <t>ZPr - vpichovací materiál (Z530)</t>
  </si>
  <si>
    <t>ZB481</t>
  </si>
  <si>
    <t>Jehla chirurgická 0,7 x 25 B13</t>
  </si>
  <si>
    <t>ZB168</t>
  </si>
  <si>
    <t>Jehla chirurgická 0,9 x 36 B10</t>
  </si>
  <si>
    <t>ZB466</t>
  </si>
  <si>
    <t>Jehla chirurgická B14</t>
  </si>
  <si>
    <t>ZF983</t>
  </si>
  <si>
    <t>Jehla chirurgická B15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</si>
  <si>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</si>
  <si>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</si>
  <si>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</si>
  <si>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</si>
  <si>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</si>
  <si>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</si>
  <si>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</si>
  <si>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</si>
  <si>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ZA836</t>
  </si>
  <si>
    <t>Jehla injekční 0,9 x 70 mm žlutá 4665791</t>
  </si>
  <si>
    <t>ZB556</t>
  </si>
  <si>
    <t>Jehla injekční 1,2 x 40 mm růžová 4665120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</si>
  <si>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</si>
  <si>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</si>
  <si>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</si>
  <si>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</si>
  <si>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</si>
  <si>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</si>
  <si>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</si>
  <si>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</si>
  <si>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</si>
  <si>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</si>
  <si>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</si>
  <si>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</si>
  <si>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</si>
  <si>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</si>
  <si>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</si>
  <si>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</si>
  <si>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</si>
  <si>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</si>
  <si>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</si>
  <si>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</si>
  <si>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</si>
  <si>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</si>
  <si>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</si>
  <si>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</si>
  <si>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</si>
  <si>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</si>
  <si>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</si>
  <si>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</si>
  <si>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</si>
  <si>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</si>
  <si>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</si>
  <si>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</si>
  <si>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ZC615</t>
  </si>
  <si>
    <t>Katetr CVC 3 lumen 7 Fr x 20 cm certofix trio V720 bal. á 10 ks 4163214P</t>
  </si>
  <si>
    <t>ZK434</t>
  </si>
  <si>
    <t>Katetr CVC PICC bal. á 5 ks EU-25552-HP</t>
  </si>
  <si>
    <t>ZD538</t>
  </si>
  <si>
    <t>Katetr dialyzační 2 lumen 12,0 Fr x 15 cm KFE-TDL-1215- K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</si>
  <si>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</si>
  <si>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</si>
  <si>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</si>
  <si>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</si>
  <si>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</si>
  <si>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</si>
  <si>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ZO539</t>
  </si>
  <si>
    <t>Kohout trojcestný červený bal. á 50 ks E0501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</si>
  <si>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</si>
  <si>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</si>
  <si>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</si>
  <si>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</si>
  <si>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</si>
  <si>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</si>
  <si>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</si>
  <si>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</si>
  <si>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ZD184</t>
  </si>
  <si>
    <t>Maska pro neinvazivní ventilaci Nova Star vel. L MP01581</t>
  </si>
  <si>
    <t>ZA905</t>
  </si>
  <si>
    <t>Maska tracheostomická 001305</t>
  </si>
  <si>
    <t>ZN621</t>
  </si>
  <si>
    <t>Nos umělý s portem pro odsávání bal. á 30 ks B0300(6000)</t>
  </si>
  <si>
    <t>ZD534</t>
  </si>
  <si>
    <t>Okruh dýchací compact II 2,0 m 2151000</t>
  </si>
  <si>
    <t>ZJ051</t>
  </si>
  <si>
    <t>Okruh dýchací jednorázový - set VentStar Oxylog 3000 bal. á 5 ks 5703041(5702871)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</si>
  <si>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</si>
  <si>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</si>
  <si>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</si>
  <si>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</si>
  <si>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50115090</t>
  </si>
  <si>
    <t>ZPr - zubolékařský materiál (Z509)</t>
  </si>
  <si>
    <t>ZD933</t>
  </si>
  <si>
    <t>Listerine 1,0 l 450669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</si>
  <si>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</si>
  <si>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</si>
  <si>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</si>
  <si>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</si>
  <si>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</si>
  <si>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</si>
  <si>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</si>
  <si>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</si>
  <si>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</si>
  <si>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</si>
  <si>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</si>
  <si>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</si>
  <si>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</si>
  <si>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</si>
  <si>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</si>
  <si>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</si>
  <si>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</si>
  <si>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</si>
  <si>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</si>
  <si>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</si>
  <si>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</si>
  <si>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</si>
  <si>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</si>
  <si>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</si>
  <si>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</si>
  <si>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</si>
  <si>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</si>
  <si>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</si>
  <si>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</si>
  <si>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>KOMPLEXNÍ VYŠETŘENÍ CHIRURGEM</t>
  </si>
  <si>
    <t>5F1</t>
  </si>
  <si>
    <t>15401</t>
  </si>
  <si>
    <t>ESOFAGOGASTRODUODENOSKOPIE</t>
  </si>
  <si>
    <t>15910</t>
  </si>
  <si>
    <t>ENDOSKOPICKÁ EXTRAKCE CIZÍHO TĚLESA Z JÍCNU A ŽALU</t>
  </si>
  <si>
    <t>32510</t>
  </si>
  <si>
    <t>ZAVEDENÍ DLOUHODOBÉ KANYLACE CENTRÁLNÍHO ŽILNÍHO S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</si>
  <si>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</si>
  <si>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</si>
  <si>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</si>
  <si>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</si>
  <si>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</si>
  <si>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</si>
  <si>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</si>
  <si>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</si>
  <si>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</si>
  <si>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</si>
  <si>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</si>
  <si>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</si>
  <si>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</si>
  <si>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</si>
  <si>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51387</t>
  </si>
  <si>
    <t>TOTÁLNÍ GASTREKTOMIE, SUBTOTÁLNÍ GASTREKTOMIE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</si>
  <si>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</si>
  <si>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</si>
  <si>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</si>
  <si>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</si>
  <si>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</si>
  <si>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</si>
  <si>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</si>
  <si>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</si>
  <si>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</si>
  <si>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</si>
  <si>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</si>
  <si>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</si>
  <si>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51423</t>
  </si>
  <si>
    <t>DIVULZE ANU EV. S VYNĚTÍM CIZÍHO TĚLESA A MANUÁLNÍ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</si>
  <si>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</si>
  <si>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</si>
  <si>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</si>
  <si>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</si>
  <si>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</si>
  <si>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</si>
  <si>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</si>
  <si>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</si>
  <si>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63589</t>
  </si>
  <si>
    <t>SALPINGEKTOMIE NEBO ADNEXEKTOMIE A NEBO RESEKCE OV</t>
  </si>
  <si>
    <t>71717</t>
  </si>
  <si>
    <t>TRACHEOTOMIE</t>
  </si>
  <si>
    <t>71747</t>
  </si>
  <si>
    <t>ČÁSTEČNÁ EXSTIRPACE KRČNÍCH UZLIN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</si>
  <si>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</si>
  <si>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</si>
  <si>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</si>
  <si>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</si>
  <si>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</si>
  <si>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</si>
  <si>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</si>
  <si>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</si>
  <si>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</si>
  <si>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</si>
  <si>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</si>
  <si>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</si>
  <si>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</si>
  <si>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>(DRG) HYBRIDNÍ PŘÍSTUP</t>
  </si>
  <si>
    <t>07416</t>
  </si>
  <si>
    <t>(VZP) JINÉ REKONSTRUKCE V OBLASTI STEHNA</t>
  </si>
  <si>
    <t>07341</t>
  </si>
  <si>
    <t>(VZP) BYPASS AORTO - FEMORÁLNÍ OBOUSTRANNÝ PROTETI</t>
  </si>
  <si>
    <t>07410</t>
  </si>
  <si>
    <t>(VZP) BYPASS FEMORO - PROFUNDÁLNÍ PROTETICKÝ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</si>
  <si>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</si>
  <si>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</si>
  <si>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</si>
  <si>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</si>
  <si>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</si>
  <si>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</si>
  <si>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07565</t>
  </si>
  <si>
    <t>(DRG) KATASTROFICKÁ OPERACE KVCH</t>
  </si>
  <si>
    <t>07421</t>
  </si>
  <si>
    <t>(VZP) TROMBECTOMIE BYPASSU VE FEMORÁLNÍ OBLASTI</t>
  </si>
  <si>
    <t>07356</t>
  </si>
  <si>
    <t>(VZP) TROMBECTOMIE BYPASSU BŘIŠNÍ AORTY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</si>
  <si>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</si>
  <si>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</si>
  <si>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</si>
  <si>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</si>
  <si>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</si>
  <si>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</si>
  <si>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07401</t>
  </si>
  <si>
    <t>(VZP) REVIZE V OBLASTI PÁNEVNÍCH TEPEN PRO  KRVÁCE</t>
  </si>
  <si>
    <t>07457</t>
  </si>
  <si>
    <t>(VZP) BYPASS POPLITEO - CRURÁLNÍ VĚTVENÝ AUTOLOGNÍ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</si>
  <si>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</si>
  <si>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</si>
  <si>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</si>
  <si>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</si>
  <si>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</si>
  <si>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</si>
  <si>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</si>
  <si>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</si>
  <si>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</si>
  <si>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</si>
  <si>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</si>
  <si>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</si>
  <si>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</si>
  <si>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</si>
  <si>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</si>
  <si>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</si>
  <si>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</si>
  <si>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</si>
  <si>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</si>
  <si>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</si>
  <si>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</si>
  <si>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</si>
  <si>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</si>
  <si>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</si>
  <si>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90818</t>
  </si>
  <si>
    <t>(DRG) CHOLECYSTEKTOMIE PROSTÁ LAPAROSKOPICKY</t>
  </si>
  <si>
    <t>51711</t>
  </si>
  <si>
    <t>VÝKON LAPAROSKOPICKÝ A TORAKOSKOPICKÝ</t>
  </si>
  <si>
    <t>51311</t>
  </si>
  <si>
    <t>SPLENEKTOMIE</t>
  </si>
  <si>
    <t>51811</t>
  </si>
  <si>
    <t>ABSCES NEBO HEMATOM SUBKUTANNÍ, PILONIDÁLNÍ, INTRA</t>
  </si>
  <si>
    <t>INCIZE A DRENÁŽ ABSCESU NEBO HEMATOMU</t>
  </si>
  <si>
    <t>51367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</si>
  <si>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</si>
  <si>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</si>
  <si>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</si>
  <si>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</si>
  <si>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</si>
  <si>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</si>
  <si>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</si>
  <si>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</si>
  <si>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</si>
  <si>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</si>
  <si>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</si>
  <si>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</si>
  <si>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</si>
  <si>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</si>
  <si>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</si>
  <si>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51217</t>
  </si>
  <si>
    <t>EZOFAGEKTOMIE BEZ TORAKOTOMIE S NÁHRADOU JÍCNU ŽAL</t>
  </si>
  <si>
    <t>51345</t>
  </si>
  <si>
    <t>PARCIÁLNÍ RESEKCE JATER NEBO OŠETŘENÍ VĚTŠÍHO PORA</t>
  </si>
  <si>
    <t>54320</t>
  </si>
  <si>
    <t xml:space="preserve">ENDARTEREKTOMIE KAROTICKÁ A OSTATNÍCH PERIFERNÍCH </t>
  </si>
  <si>
    <t>07552</t>
  </si>
  <si>
    <t>(DRG) OPERAČNÍ VÝKON BEZ MIMOTĚLNÍHO OBĚHU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</si>
  <si>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</si>
  <si>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</si>
  <si>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</si>
  <si>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</si>
  <si>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</si>
  <si>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</si>
  <si>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</si>
  <si>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</si>
  <si>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</si>
  <si>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</si>
  <si>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</si>
  <si>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</si>
  <si>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</si>
  <si>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</si>
  <si>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07318</t>
  </si>
  <si>
    <t>(VZP) EMBOLECTOMIE TEPEN HORNÍCH KONČETIN</t>
  </si>
  <si>
    <t>07563</t>
  </si>
  <si>
    <t>(DRG) URGENTNÍ OPERACE KVCH</t>
  </si>
  <si>
    <t>07544</t>
  </si>
  <si>
    <t>(DRG) PRVNÍ REOPERACE</t>
  </si>
  <si>
    <t>51385</t>
  </si>
  <si>
    <t>RESEKCE ŽALUDKU S ANASTOMÓZOU</t>
  </si>
  <si>
    <t>51517</t>
  </si>
  <si>
    <t>OPERACE KÝLY S POUŽITÍM ŠTĚPU ČI IMPLANTÁTU, OPERA</t>
  </si>
  <si>
    <t>51515</t>
  </si>
  <si>
    <t>OPERACE KÝLY UMBILIKÁLNÍ NEBO EPIGASTRICKÁ - DOSPĚ</t>
  </si>
  <si>
    <t>57241</t>
  </si>
  <si>
    <t>DEKORTIKACE PLÍCE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</si>
  <si>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</si>
  <si>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</si>
  <si>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</si>
  <si>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</si>
  <si>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</si>
  <si>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</si>
  <si>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</si>
  <si>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</si>
  <si>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</si>
  <si>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</si>
  <si>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</si>
  <si>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</si>
  <si>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</si>
  <si>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</si>
  <si>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</si>
  <si>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</si>
  <si>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</si>
  <si>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</si>
  <si>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61131</t>
  </si>
  <si>
    <t>EXCIZE KOŽNÍ LÉZE, SUTURA VÍCE NEŽ 10 CM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</si>
  <si>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</si>
  <si>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</si>
  <si>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</si>
  <si>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</si>
  <si>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</si>
  <si>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</si>
  <si>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54850</t>
  </si>
  <si>
    <t>CHIRURGICKÉ ŘEŠENÍ INFEKCE  CÉVNÍ PROTÉZY V AORTOF</t>
  </si>
  <si>
    <t>51381</t>
  </si>
  <si>
    <t>REKONSTRUKČNÍ VÝKON NA ŽLUČOVÝCH CESTÁCH</t>
  </si>
  <si>
    <t>51326</t>
  </si>
  <si>
    <t>DRENÁŽNÍ OPERACE PŘI AKUTNÍ PANKEATITIDĚ, DRENÁŽ A</t>
  </si>
  <si>
    <t>51615</t>
  </si>
  <si>
    <t>PEROPERAČNÍ CHOLANGIOGRAFIE /CYSTOGRAFIE A  POD.</t>
  </si>
  <si>
    <t>51127</t>
  </si>
  <si>
    <t>HEMITYROIDEKTOMIE (TOTÁLNÍ LOBEKTOMIE ŠTÍTNÉ ŽLÁZY</t>
  </si>
  <si>
    <t>07424</t>
  </si>
  <si>
    <t>(VZP) EMBOLECTOMIE A. FEMORALIS SUPERFICIALIS</t>
  </si>
  <si>
    <t>57221</t>
  </si>
  <si>
    <t>OPERAČNÍ STABILIZACE HRUDNÍKU PO ÚRAZE - JEDNA STR</t>
  </si>
  <si>
    <t>66915</t>
  </si>
  <si>
    <t>DEKOMPRESE FASCIÁLNÍHO LOŽE</t>
  </si>
  <si>
    <t>07388</t>
  </si>
  <si>
    <t>(VZP) ENDARTERECTOMIE  A.ILIACA</t>
  </si>
  <si>
    <t>57231</t>
  </si>
  <si>
    <t>MEDIASTINOTOMIE</t>
  </si>
  <si>
    <t>51361</t>
  </si>
  <si>
    <t>KOLEKTOMIE SUBTOTÁLNÍ S ILEOSTOMIÍ A UZÁVĚREM REKT</t>
  </si>
  <si>
    <t>51211</t>
  </si>
  <si>
    <t>MYOTOMIE JÍCNU, HRUDNÍ PŘÍSTUP</t>
  </si>
  <si>
    <t>07428</t>
  </si>
  <si>
    <t>(VZP) REVIZE V OBLASTI STEHNA PRO  KRVÁCENÍ</t>
  </si>
  <si>
    <t>57237</t>
  </si>
  <si>
    <t>SUTURA RUPTUTY BRÁNICE TORAKOTOMICKÝM PŘÍSTUPEM</t>
  </si>
  <si>
    <t>07329</t>
  </si>
  <si>
    <t>(VZP) NÁHRADA AORTO - AORTÁLNÍ PROTETICKÁ</t>
  </si>
  <si>
    <t>07419</t>
  </si>
  <si>
    <t xml:space="preserve">(VZP) KOMPLETNÍ ODSTRANĚNÍ PROTETICKÉHO MATERIÁLU </t>
  </si>
  <si>
    <t>07347</t>
  </si>
  <si>
    <t>(VZP) REKONSTRUKCE AORTO - MESENTERICKÁ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</si>
  <si>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</si>
  <si>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</si>
  <si>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</si>
  <si>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</si>
  <si>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</si>
  <si>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</si>
  <si>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</si>
  <si>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</si>
  <si>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07337</t>
  </si>
  <si>
    <t>07387</t>
  </si>
  <si>
    <t>(VZP) JINÉ REKONSTRUKCE V OBLASTI PÁNEVNÍCH TEPEN</t>
  </si>
  <si>
    <t>07357</t>
  </si>
  <si>
    <t>(VZP) EMBOLECTOMIE BŘIŠNÍ AORTY</t>
  </si>
  <si>
    <t>07395</t>
  </si>
  <si>
    <t>5F3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</si>
  <si>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</si>
  <si>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</si>
  <si>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</si>
  <si>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</si>
  <si>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</si>
  <si>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</si>
  <si>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51877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</si>
  <si>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</si>
  <si>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</si>
  <si>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</si>
  <si>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</si>
  <si>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</si>
  <si>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</si>
  <si>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</si>
  <si>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</si>
  <si>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</si>
  <si>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</si>
  <si>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</si>
  <si>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</si>
  <si>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</si>
  <si>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</si>
  <si>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</si>
  <si>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</si>
  <si>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</si>
  <si>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</si>
  <si>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</si>
  <si>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53519</t>
  </si>
  <si>
    <t>SUTURA ČERSTVÉHO PORANĚNÍ VAZIVOVÉHO APARÁTU V OBL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</si>
  <si>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</si>
  <si>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</si>
  <si>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</si>
  <si>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</si>
  <si>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</si>
  <si>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</si>
  <si>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</si>
  <si>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</si>
  <si>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66829</t>
  </si>
  <si>
    <t>ZAVEDENÍ PROPLACHOVÉ LAVÁŽE</t>
  </si>
  <si>
    <t>66879</t>
  </si>
  <si>
    <t>OTEVŘENÁ SPONGIOPLASTIKA</t>
  </si>
  <si>
    <t>53457</t>
  </si>
  <si>
    <t>ZLOMENINY DOLNÍHO KONCE BÉRCE A HLEZNA S NITROKLOU</t>
  </si>
  <si>
    <t>51861</t>
  </si>
  <si>
    <t>CIRKULÁRNÍ SÁDROVÝ OBVAZ - NOHA, BÉREC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</si>
  <si>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</si>
  <si>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</si>
  <si>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</si>
  <si>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</si>
  <si>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</si>
  <si>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</si>
  <si>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</si>
  <si>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</si>
  <si>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</si>
  <si>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CELÉ HORNÍ KONČETINY</t>
  </si>
  <si>
    <t>53155</t>
  </si>
  <si>
    <t>OTEVŘENÁ REPOZICE - SYNTÉZA LUXACE KARPU - INTRAAR</t>
  </si>
  <si>
    <t>53471</t>
  </si>
  <si>
    <t>ZLOMENINA HORNÍHO KONCE FEMURU - REPOZICE OTEVŘENÁ</t>
  </si>
  <si>
    <t>53157</t>
  </si>
  <si>
    <t>OTEVŘENÁ REPOZICE A OSTEOSYNTÉZA ZLOMENINY JEDNÉ K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</si>
  <si>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</si>
  <si>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</si>
  <si>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</si>
  <si>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</si>
  <si>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</si>
  <si>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</si>
  <si>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</si>
  <si>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</si>
  <si>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</si>
  <si>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</si>
  <si>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</si>
  <si>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</si>
  <si>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</si>
  <si>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</si>
  <si>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</si>
  <si>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</si>
  <si>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</si>
  <si>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</si>
  <si>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</si>
  <si>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</si>
  <si>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53451</t>
  </si>
  <si>
    <t>OTEVŘENÁ REPOZICE ZLOMENINY NEBO LUXACE JEDNOHO ME</t>
  </si>
  <si>
    <t>66921</t>
  </si>
  <si>
    <t>EXKOCHLEACE A SPONGIOPLASTIKA</t>
  </si>
  <si>
    <t>53417</t>
  </si>
  <si>
    <t>53511</t>
  </si>
  <si>
    <t>SUTURA ŠLACHY EXTENZORU - MIMO RUKU A ZÁPĚSTÍ A KO</t>
  </si>
  <si>
    <t>53455</t>
  </si>
  <si>
    <t>OTEVŘENÁ REPOZICE ZLOMENINY KOSTI PATNÍ</t>
  </si>
  <si>
    <t>53465</t>
  </si>
  <si>
    <t>OTEVŘENÁ REPOZICE LUXACE PATELY AKUTNÍ / RECIDIVUJ</t>
  </si>
  <si>
    <t>66415</t>
  </si>
  <si>
    <t>AMPUTACE - RUKA</t>
  </si>
  <si>
    <t>5F5</t>
  </si>
  <si>
    <t>07258</t>
  </si>
  <si>
    <t>(DRG) ZAVEDENÍ ECMO, PERIFERNÍ KANYLACE</t>
  </si>
  <si>
    <t>07554</t>
  </si>
  <si>
    <t>(DRG) OPERAČNÍ VÝKON S MIMOTĚLNÍM OBĚHEM, PERIFERN</t>
  </si>
  <si>
    <t>55227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</si>
  <si>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</si>
  <si>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</si>
  <si>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</si>
  <si>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</si>
  <si>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</si>
  <si>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</si>
  <si>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</si>
  <si>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</si>
  <si>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</si>
  <si>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</si>
  <si>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</si>
  <si>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</si>
  <si>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</si>
  <si>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</si>
  <si>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</si>
  <si>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</si>
  <si>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</si>
  <si>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</si>
  <si>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</si>
  <si>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</si>
  <si>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</si>
  <si>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</si>
  <si>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</si>
  <si>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</si>
  <si>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</si>
  <si>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</si>
  <si>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</si>
  <si>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66341</t>
  </si>
  <si>
    <t>OPERAČNÍ PŘÍSTUP K PÁTEŘI - STANDARDNÍ - ZADNÍ TZV</t>
  </si>
  <si>
    <t>56131</t>
  </si>
  <si>
    <t xml:space="preserve">OPAKOVANÁ KRANIOTOMIE PRO POOPERAČNÍ HEMATOM NEBO </t>
  </si>
  <si>
    <t>56145</t>
  </si>
  <si>
    <t>OŠETŘENÍ JEDNODUCHÉ - VPÁČENÉ ZLOMENINY LEBKY</t>
  </si>
  <si>
    <t>56177</t>
  </si>
  <si>
    <t xml:space="preserve"> KRANIOTOMIE A RESEKCE, PŘÍPADNĚ LOBEKTOMIE PRO TU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</si>
  <si>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</si>
  <si>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</si>
  <si>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</si>
  <si>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</si>
  <si>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</si>
  <si>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</si>
  <si>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</si>
  <si>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</si>
  <si>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</si>
  <si>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1</t>
  </si>
  <si>
    <t>0003708</t>
  </si>
  <si>
    <t>0003952</t>
  </si>
  <si>
    <t>AMIKIN 500 MG</t>
  </si>
  <si>
    <t>0005113</t>
  </si>
  <si>
    <t>TARGOCID</t>
  </si>
  <si>
    <t>0006480</t>
  </si>
  <si>
    <t>0008807</t>
  </si>
  <si>
    <t>DALACIN C</t>
  </si>
  <si>
    <t>0008808</t>
  </si>
  <si>
    <t>0011592</t>
  </si>
  <si>
    <t>0011785</t>
  </si>
  <si>
    <t>AMIKIN 1 G</t>
  </si>
  <si>
    <t>0016547</t>
  </si>
  <si>
    <t>0016600</t>
  </si>
  <si>
    <t>0017041</t>
  </si>
  <si>
    <t>CEFOBID</t>
  </si>
  <si>
    <t>0020605</t>
  </si>
  <si>
    <t>0025746</t>
  </si>
  <si>
    <t>INVANZ</t>
  </si>
  <si>
    <t>0026042</t>
  </si>
  <si>
    <t>0026127</t>
  </si>
  <si>
    <t>0026902</t>
  </si>
  <si>
    <t>VFEND</t>
  </si>
  <si>
    <t>0029979</t>
  </si>
  <si>
    <t>FLEBOGAMMA DIF</t>
  </si>
  <si>
    <t>0029980</t>
  </si>
  <si>
    <t>0045123</t>
  </si>
  <si>
    <t>VISIPAQUE 320 MG I/ML</t>
  </si>
  <si>
    <t>0053922</t>
  </si>
  <si>
    <t>CIPHIN PRO INFUSIONE 200 MG/100 ML</t>
  </si>
  <si>
    <t>0058092</t>
  </si>
  <si>
    <t>CEFAZOLIN SANDOZ</t>
  </si>
  <si>
    <t>0062464</t>
  </si>
  <si>
    <t>0062465</t>
  </si>
  <si>
    <t>0064831</t>
  </si>
  <si>
    <t>AXETINE</t>
  </si>
  <si>
    <t>0065989</t>
  </si>
  <si>
    <t>MYCOMAX INF</t>
  </si>
  <si>
    <t>0066137</t>
  </si>
  <si>
    <t>OFLOXIN INF</t>
  </si>
  <si>
    <t>0072972</t>
  </si>
  <si>
    <t>AMOKSIKLAV 1,2 G</t>
  </si>
  <si>
    <t>0072973</t>
  </si>
  <si>
    <t>AMOKSIKLAV 600 MG</t>
  </si>
  <si>
    <t>0075634</t>
  </si>
  <si>
    <t>PROTHROMPLEX TOTAL NF</t>
  </si>
  <si>
    <t>0076360</t>
  </si>
  <si>
    <t>ZINACEF</t>
  </si>
  <si>
    <t>0077018</t>
  </si>
  <si>
    <t>ULTRAVIST 370</t>
  </si>
  <si>
    <t>0077044</t>
  </si>
  <si>
    <t>0083417</t>
  </si>
  <si>
    <t>MERONEM</t>
  </si>
  <si>
    <t>0087239</t>
  </si>
  <si>
    <t>FANHDI</t>
  </si>
  <si>
    <t>0087240</t>
  </si>
  <si>
    <t>0089028</t>
  </si>
  <si>
    <t>IMMUNATE STIM PLUS 500</t>
  </si>
  <si>
    <t>0091148</t>
  </si>
  <si>
    <t>0091731</t>
  </si>
  <si>
    <t>0092289</t>
  </si>
  <si>
    <t>EDICIN</t>
  </si>
  <si>
    <t>0092290</t>
  </si>
  <si>
    <t>0094155</t>
  </si>
  <si>
    <t>ABAKTAL 400 MG/5 ML</t>
  </si>
  <si>
    <t>0094176</t>
  </si>
  <si>
    <t>0096414</t>
  </si>
  <si>
    <t>GENTAMICIN LEK</t>
  </si>
  <si>
    <t>0097000</t>
  </si>
  <si>
    <t>0097910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</si>
  <si>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</si>
  <si>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</si>
  <si>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</si>
  <si>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</si>
  <si>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</si>
  <si>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</si>
  <si>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</si>
  <si>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</si>
  <si>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</si>
  <si>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0137484</t>
  </si>
  <si>
    <t>ANBINEX</t>
  </si>
  <si>
    <t>0138455</t>
  </si>
  <si>
    <t>0142077</t>
  </si>
  <si>
    <t>0151458</t>
  </si>
  <si>
    <t>CEFUROXIM KABI</t>
  </si>
  <si>
    <t>0155939</t>
  </si>
  <si>
    <t>0162180</t>
  </si>
  <si>
    <t>0162187</t>
  </si>
  <si>
    <t>0162809</t>
  </si>
  <si>
    <t>AVELOX 400 MG/250 ML INFUZNÍ ROZTOK</t>
  </si>
  <si>
    <t>AVELOX</t>
  </si>
  <si>
    <t>0164350</t>
  </si>
  <si>
    <t>TAZOCIN 4 G/0,5 G</t>
  </si>
  <si>
    <t>0164401</t>
  </si>
  <si>
    <t>0166269</t>
  </si>
  <si>
    <t>0500570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</si>
  <si>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</si>
  <si>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</si>
  <si>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</si>
  <si>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</si>
  <si>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</si>
  <si>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</si>
  <si>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</si>
  <si>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</si>
  <si>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0137483</t>
  </si>
  <si>
    <t>0162496</t>
  </si>
  <si>
    <t>TAZIP</t>
  </si>
  <si>
    <t>0201030</t>
  </si>
  <si>
    <t>0134595</t>
  </si>
  <si>
    <t>MEDOCLAV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</si>
  <si>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</si>
  <si>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</si>
  <si>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</si>
  <si>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</si>
  <si>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</si>
  <si>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</si>
  <si>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</si>
  <si>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</si>
  <si>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0147977</t>
  </si>
  <si>
    <t>MEROPENEM HOSPIRA</t>
  </si>
  <si>
    <t>0192353</t>
  </si>
  <si>
    <t>FLEXBUMIN</t>
  </si>
  <si>
    <t>0166265</t>
  </si>
  <si>
    <t>0049128</t>
  </si>
  <si>
    <t>0183926</t>
  </si>
  <si>
    <t>AZEPO</t>
  </si>
  <si>
    <t>0203319</t>
  </si>
  <si>
    <t>0202911</t>
  </si>
  <si>
    <t>DILIZOLEN</t>
  </si>
  <si>
    <t>0064630</t>
  </si>
  <si>
    <t>KLIMICIN</t>
  </si>
  <si>
    <t>0029449</t>
  </si>
  <si>
    <t>0195147</t>
  </si>
  <si>
    <t>0183817</t>
  </si>
  <si>
    <t>0201967</t>
  </si>
  <si>
    <t>0155862</t>
  </si>
  <si>
    <t>SUMAMED 500 MG INFUZE</t>
  </si>
  <si>
    <t>0196852</t>
  </si>
  <si>
    <t>0173181</t>
  </si>
  <si>
    <t>0183826</t>
  </si>
  <si>
    <t>ACEFA</t>
  </si>
  <si>
    <t>0154244</t>
  </si>
  <si>
    <t>0171966</t>
  </si>
  <si>
    <t>0173183</t>
  </si>
  <si>
    <t>0154245</t>
  </si>
  <si>
    <t>0212531</t>
  </si>
  <si>
    <t>0201954</t>
  </si>
  <si>
    <t>BITAMMON 1 G/0,5 G</t>
  </si>
  <si>
    <t>0210993</t>
  </si>
  <si>
    <t>0087199</t>
  </si>
  <si>
    <t>MAXIPIME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</si>
  <si>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</si>
  <si>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</si>
  <si>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</si>
  <si>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</si>
  <si>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</si>
  <si>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</si>
  <si>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</si>
  <si>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</si>
  <si>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</si>
  <si>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</si>
  <si>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</si>
  <si>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</si>
  <si>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</si>
  <si>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</si>
  <si>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</si>
  <si>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</si>
  <si>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0307934</t>
  </si>
  <si>
    <t>Granulocyty z aferézy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</si>
  <si>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</si>
  <si>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</si>
  <si>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</si>
  <si>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</si>
  <si>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</si>
  <si>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</si>
  <si>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</si>
  <si>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</si>
  <si>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</si>
  <si>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</si>
  <si>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</si>
  <si>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</si>
  <si>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</si>
  <si>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</si>
  <si>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</si>
  <si>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</si>
  <si>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</si>
  <si>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0002264</t>
  </si>
  <si>
    <t>FIXÁTOR ZEVNÍ TRUBKOVÝ, SYNTHES</t>
  </si>
  <si>
    <t>0002425</t>
  </si>
  <si>
    <t>FIXÁTOR ZEVNÍ JEDNOROVINNÝ/DVOUROVINNÝ TRUBKOVÝ, S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</si>
  <si>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</si>
  <si>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</si>
  <si>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</si>
  <si>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</si>
  <si>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</si>
  <si>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</si>
  <si>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</si>
  <si>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</si>
  <si>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</si>
  <si>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</si>
  <si>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</si>
  <si>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</si>
  <si>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</si>
  <si>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</si>
  <si>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</si>
  <si>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</si>
  <si>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</si>
  <si>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</si>
  <si>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</si>
  <si>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</si>
  <si>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</si>
  <si>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</si>
  <si>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</si>
  <si>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0012996</t>
  </si>
  <si>
    <t>ZÁSOBNÍK PRO STAPLER LIN. S NOŽEM - TCR,TVR,TRT 55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</si>
  <si>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</si>
  <si>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</si>
  <si>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</si>
  <si>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</si>
  <si>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</si>
  <si>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</si>
  <si>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</si>
  <si>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</si>
  <si>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</si>
  <si>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</si>
  <si>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0017333</t>
  </si>
  <si>
    <t>DLAHA MALÝ FRAGMENT OCEL</t>
  </si>
  <si>
    <t>0017413</t>
  </si>
  <si>
    <t>ŠROUB SPONGIOZNÍ MALÝ FRAGMENT OCEL</t>
  </si>
  <si>
    <t>0017422</t>
  </si>
  <si>
    <t>ŠROUB KORTIKÁLNÍ VELKÝ FRAGMENT OCEL</t>
  </si>
  <si>
    <t>0017486</t>
  </si>
  <si>
    <t>ŠROUB VELKÝ FRAGMENT MALEOLÁRNÍ OCEL</t>
  </si>
  <si>
    <t>0017743</t>
  </si>
  <si>
    <t>0017745</t>
  </si>
  <si>
    <t>0017746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</si>
  <si>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</si>
  <si>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</si>
  <si>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</si>
  <si>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</si>
  <si>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</si>
  <si>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</si>
  <si>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</si>
  <si>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</si>
  <si>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0027807</t>
  </si>
  <si>
    <t>DLAHA ROVNÁ LCP REKONSTRUKČNÍ MALÝ FRAGMENT OCEL</t>
  </si>
  <si>
    <t>0027816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</si>
  <si>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</si>
  <si>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</si>
  <si>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</si>
  <si>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</si>
  <si>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</si>
  <si>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</si>
  <si>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</si>
  <si>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</si>
  <si>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</si>
  <si>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</si>
  <si>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</si>
  <si>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</si>
  <si>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</si>
  <si>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0030494</t>
  </si>
  <si>
    <t>ŠROUB LCP SAMOŘEZNÝ VELKÝ FRAGMENT TITAN</t>
  </si>
  <si>
    <t>0030501</t>
  </si>
  <si>
    <t>0030509</t>
  </si>
  <si>
    <t>0030515</t>
  </si>
  <si>
    <t xml:space="preserve">ZÁSOBNÍK PRO LINEÁRNÍ STAPLER - TA PREMIUM 55-4.8 </t>
  </si>
  <si>
    <t>0030518</t>
  </si>
  <si>
    <t xml:space="preserve">ZÁSOBNÍK PRO LINEÁRNÍ STAPLER - TA PREMIUM 90-4.8 </t>
  </si>
  <si>
    <t>0030617</t>
  </si>
  <si>
    <t>STAPLER KOŽNÍ ROYAL - 35W</t>
  </si>
  <si>
    <t>0030705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</si>
  <si>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</si>
  <si>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</si>
  <si>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</si>
  <si>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</si>
  <si>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</si>
  <si>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</si>
  <si>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</si>
  <si>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</si>
  <si>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</si>
  <si>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</si>
  <si>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</si>
  <si>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</si>
  <si>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</si>
  <si>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</si>
  <si>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</si>
  <si>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</si>
  <si>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</si>
  <si>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</si>
  <si>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</si>
  <si>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</si>
  <si>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</si>
  <si>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</si>
  <si>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</si>
  <si>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</si>
  <si>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</si>
  <si>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</si>
  <si>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</si>
  <si>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</si>
  <si>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</si>
  <si>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</si>
  <si>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</si>
  <si>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</si>
  <si>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</si>
  <si>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</si>
  <si>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</si>
  <si>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</si>
  <si>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</si>
  <si>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</si>
  <si>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</si>
  <si>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</si>
  <si>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</si>
  <si>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</si>
  <si>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0052143</t>
  </si>
  <si>
    <t>EXTRAKTOR - AMPLATZ GOOSE NECK GNXXXX - PERIFERNÍ,</t>
  </si>
  <si>
    <t>0052832</t>
  </si>
  <si>
    <t>STENT PERIFERNÍ URETERÁLNÍ OPTIPUR,POLYURETAN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</si>
  <si>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</si>
  <si>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</si>
  <si>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</si>
  <si>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</si>
  <si>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</si>
  <si>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</si>
  <si>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0054512</t>
  </si>
  <si>
    <t>SYSTÉM ZEVNÍ DRENÁŽNÍ A MONITOROVACÍ LIKVOROVÝ DOČ</t>
  </si>
  <si>
    <t>0054518</t>
  </si>
  <si>
    <t>SYSTÉM ZEVNÍ DRENÁŽNÍ A MONITOROVACÍ LIKVOROVÝ</t>
  </si>
  <si>
    <t>0054525</t>
  </si>
  <si>
    <t>DRÁT VODÍCÍ</t>
  </si>
  <si>
    <t>0056288</t>
  </si>
  <si>
    <t>KATETR BALÓNKOVÝ FOGARTY EMBOLEKTOMICKÝ - 120403F</t>
  </si>
  <si>
    <t>0056289</t>
  </si>
  <si>
    <t>KATETR BALÓNKOVÝ FOGARTY EMBOLEKTOMICKÝ - 120803F</t>
  </si>
  <si>
    <t>0056290</t>
  </si>
  <si>
    <t>KATETR BALÓNKOVÝ FOGARTY EMBOLEKTOMICKÝ - 120404F</t>
  </si>
  <si>
    <t>0056291</t>
  </si>
  <si>
    <t>KATETR BALÓNKOVÝ FOGARTY EMBOLEKTOMICKÝ - 120804F</t>
  </si>
  <si>
    <t>0056292</t>
  </si>
  <si>
    <t>KATETR BALÓNKOVÝ FOGARTY EMBOLEKTOMICKÝ - 120805F</t>
  </si>
  <si>
    <t>0056293</t>
  </si>
  <si>
    <t>KATETR BALÓNKOVÝ FOGARTY EMBOLEKTOMICKÝ - 120806F</t>
  </si>
  <si>
    <t>0056301</t>
  </si>
  <si>
    <t>KATETR BALÓNKOVÝ FOGARTY EMBOLEKTOMICKÝ - TRU-LUME</t>
  </si>
  <si>
    <t>0056302</t>
  </si>
  <si>
    <t>0056306</t>
  </si>
  <si>
    <t>KATETR BALÓNKOVÝ FOGARTY OKLUZNÍ - 620405F</t>
  </si>
  <si>
    <t>0056311</t>
  </si>
  <si>
    <t>KATETR BALÓNKOVÝ FOGARTY - 1408010</t>
  </si>
  <si>
    <t>0057937</t>
  </si>
  <si>
    <t>ZÁPLATA KARDIOVASKULÁRNÍ GORE-TEX 0,5MM</t>
  </si>
  <si>
    <t>0058371</t>
  </si>
  <si>
    <t>CHOLECYSTEKTOMIE PROSTÁ DRG 90818</t>
  </si>
  <si>
    <t>0058622</t>
  </si>
  <si>
    <t>STENT PERIFERNÍ URETERÁLNÍ WHITE STAR STENOSIS</t>
  </si>
  <si>
    <t>0058756</t>
  </si>
  <si>
    <t>VODIČ DRÁTĚNÝ ROADRUNNER</t>
  </si>
  <si>
    <t>0066995</t>
  </si>
  <si>
    <t xml:space="preserve">IMPLANTÁT SPINÁLNÍ SYSTÉM CERVIFIX                </t>
  </si>
  <si>
    <t>0067020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</si>
  <si>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</si>
  <si>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</si>
  <si>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</si>
  <si>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</si>
  <si>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</si>
  <si>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</si>
  <si>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</si>
  <si>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0067891</t>
  </si>
  <si>
    <t>IMPLANTÁT SPINÁL.NÁHRADA MEZIOBRATLOVÁ FUSION    K</t>
  </si>
  <si>
    <t>0068666</t>
  </si>
  <si>
    <t>IMPLANTÁT SPINÁLNÍ SYSTÉM VECTRA                 K</t>
  </si>
  <si>
    <t>0068670</t>
  </si>
  <si>
    <t>0069212</t>
  </si>
  <si>
    <t>IMPLANTÁT SPINÁLNÍ SYSTÉM EXPEDIUM FIXAČNÍ ANTERIO</t>
  </si>
  <si>
    <t>0069215</t>
  </si>
  <si>
    <t>0069216</t>
  </si>
  <si>
    <t xml:space="preserve">IMPLANTÁT SPINÁLNÍ SYSTÉM EXPEDIUM FIXAČNÍ        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</si>
  <si>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</si>
  <si>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</si>
  <si>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</si>
  <si>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</si>
  <si>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</si>
  <si>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</si>
  <si>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</si>
  <si>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</si>
  <si>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</si>
  <si>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</si>
  <si>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</si>
  <si>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</t>
  </si>
  <si>
    <t>0071602</t>
  </si>
  <si>
    <t>FIXÁTOR ZEVNÍ JEDNOROVINNÝ/DVOUROVINNÝ TRUBKOVÝ SY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</si>
  <si>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</si>
  <si>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</si>
  <si>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</si>
  <si>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</si>
  <si>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</si>
  <si>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0074314</t>
  </si>
  <si>
    <t>ŠROUB ZAJIŠŤOVACÍ  TITANOVÝ TARGON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</si>
  <si>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</si>
  <si>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</si>
  <si>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</si>
  <si>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</si>
  <si>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</si>
  <si>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</si>
  <si>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0082000</t>
  </si>
  <si>
    <t>NPWT-V.A.C. GRANUFOAM (PU PĚNA) VELIKOST M</t>
  </si>
  <si>
    <t>0082001</t>
  </si>
  <si>
    <t>NPWT-V.A.C. GRANUFOAM (PU PĚNA) VELIKOST L</t>
  </si>
  <si>
    <t>0082079</t>
  </si>
  <si>
    <t>KRYTÍ COM 30 OBVAZOVÁ TEXTÍLIE KOMBINOVANÁ</t>
  </si>
  <si>
    <t>0082153</t>
  </si>
  <si>
    <t>NPWT-FÓLIE KRYCÍ</t>
  </si>
  <si>
    <t>0083073</t>
  </si>
  <si>
    <t>ŠROUB STARDRIVE LATERÁLNÍ TITAN</t>
  </si>
  <si>
    <t>0083205</t>
  </si>
  <si>
    <t>DLAHA LCP PÁNEV SYMFÝZA OCEL</t>
  </si>
  <si>
    <t>0083212</t>
  </si>
  <si>
    <t>DLAHA LCP NIZKOPROFILOVÁ  REKONSTRUKČNÍ PÁNEV OCEL</t>
  </si>
  <si>
    <t>0083217</t>
  </si>
  <si>
    <t>0083233</t>
  </si>
  <si>
    <t>DLAHA LCP TIBIE DISTÁLNÍ MEDIÁLNÍ MALÝ FRAGMENT OC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</si>
  <si>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</si>
  <si>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</si>
  <si>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</si>
  <si>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</si>
  <si>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</si>
  <si>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</si>
  <si>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</si>
  <si>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</si>
  <si>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</si>
  <si>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</si>
  <si>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</si>
  <si>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0095661</t>
  </si>
  <si>
    <t>SYSTÉM ZEVNÍ DRENÁŽNÍ LIKVOROVÝ DOČASNÝ CODMAN</t>
  </si>
  <si>
    <t>0095664</t>
  </si>
  <si>
    <t>0096309</t>
  </si>
  <si>
    <t xml:space="preserve">IMPLANTÁT SPINÁLNÍ SYSTÉM EXPEDIUM                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</si>
  <si>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</si>
  <si>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</si>
  <si>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</si>
  <si>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</si>
  <si>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</si>
  <si>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</si>
  <si>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</si>
  <si>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</si>
  <si>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</si>
  <si>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</si>
  <si>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</si>
  <si>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</si>
  <si>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</si>
  <si>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</si>
  <si>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</si>
  <si>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</si>
  <si>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</si>
  <si>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</si>
  <si>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</si>
  <si>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</si>
  <si>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</si>
  <si>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</si>
  <si>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</si>
  <si>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</si>
  <si>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</si>
  <si>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</si>
  <si>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</si>
  <si>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</si>
  <si>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0108143</t>
  </si>
  <si>
    <t>DLAHA VOLÁRNÍ WATERSHED, DLOUHÁ, APTUS RADIUS 2,5</t>
  </si>
  <si>
    <t>0108764</t>
  </si>
  <si>
    <t>DLAHA LCP FIBULA DISTÁLNÍ MALÝ FRAGMENT OCEL TITAN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</si>
  <si>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</si>
  <si>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</si>
  <si>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</si>
  <si>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</si>
  <si>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</si>
  <si>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</si>
  <si>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</si>
  <si>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</si>
  <si>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</si>
  <si>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</si>
  <si>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</si>
  <si>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</si>
  <si>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</si>
  <si>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</si>
  <si>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</si>
  <si>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</si>
  <si>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</si>
  <si>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0048555</t>
  </si>
  <si>
    <t>SÍŤKA BIODEGRADABILNÍ ČTYŘVRSTEVNÁ SURGISIS</t>
  </si>
  <si>
    <t>0031490</t>
  </si>
  <si>
    <t>DLAHA LCP TIBIE PROXIMÁLNÍ VELKÝ FRAGMENT OCEL TIT</t>
  </si>
  <si>
    <t>0062220</t>
  </si>
  <si>
    <t>SÍŤKA VICRYLOVÁ VM96</t>
  </si>
  <si>
    <t>0097835</t>
  </si>
  <si>
    <t>0111959</t>
  </si>
  <si>
    <t>DLAHA PRO DISTÁLNÍ ULNU, APTUS RADIUS 2,5</t>
  </si>
  <si>
    <t>0083990</t>
  </si>
  <si>
    <t>0073963</t>
  </si>
  <si>
    <t>ŠROUB SAMOŘEZNÝ KORTIKÁLNÍ PÁNEV OCEL</t>
  </si>
  <si>
    <t>0099483</t>
  </si>
  <si>
    <t>ŠROUB KONDYLÁRNÍ PR. 5MM, TI</t>
  </si>
  <si>
    <t>0001223</t>
  </si>
  <si>
    <t>ŠROUB SAMOŘEZNÝ KORTIKÁLNÍ RUKA OCEL</t>
  </si>
  <si>
    <t>0042396</t>
  </si>
  <si>
    <t>0082145</t>
  </si>
  <si>
    <t>NPWT-RENASYS GO SBĚRNÁ NÁDOBA MALÁ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</si>
  <si>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</si>
  <si>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</si>
  <si>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</si>
  <si>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</si>
  <si>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</si>
  <si>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</si>
  <si>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</si>
  <si>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</si>
  <si>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</si>
  <si>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</si>
  <si>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</si>
  <si>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</si>
  <si>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</si>
  <si>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</si>
  <si>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</si>
  <si>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</si>
  <si>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</si>
  <si>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</si>
  <si>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</si>
  <si>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</si>
  <si>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</si>
  <si>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</si>
  <si>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</si>
  <si>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</si>
  <si>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</si>
  <si>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</si>
  <si>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</si>
  <si>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</si>
  <si>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</si>
  <si>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</si>
  <si>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</si>
  <si>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</si>
  <si>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</si>
  <si>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</si>
  <si>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0056393</t>
  </si>
  <si>
    <t>ZAVADĚČ CHECK-FLO III MIKROPUNKČNÍ BEZ VODIČE</t>
  </si>
  <si>
    <t>0114253</t>
  </si>
  <si>
    <t>IMPLANTÁT SPINÁLNÍ FIXAČNÍ SYSTÉM PS HRUD/BED.ZADN</t>
  </si>
  <si>
    <t>0114256</t>
  </si>
  <si>
    <t>0114292</t>
  </si>
  <si>
    <t>IMPLANTÁT SPINÁL.NÁHRADA MEZIOBRATL. FUSION CAGE K</t>
  </si>
  <si>
    <t>0114255</t>
  </si>
  <si>
    <t>0043968</t>
  </si>
  <si>
    <t>0002263</t>
  </si>
  <si>
    <t>FIXÁTOR ZEVNÍ JEDNOROVINNÝ TUBULÁRNÍ,SYNTHES</t>
  </si>
  <si>
    <t>FIXÁTOR ZEVNÍ JEDNOROVINNÝ TUBULÁRNÍ,SYNTHES KOSTI</t>
  </si>
  <si>
    <t>0107930</t>
  </si>
  <si>
    <t>ŠROUB CHARLOTTE FIXACE NOHY</t>
  </si>
  <si>
    <t>0097742</t>
  </si>
  <si>
    <t>DLAHA LCP HUMERUS PROXIMÁLNÍ MALÝ FRAGMENT OCEL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</si>
  <si>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</si>
  <si>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</si>
  <si>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</si>
  <si>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</si>
  <si>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</si>
  <si>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SPO2 SENSOR PRO NEDONOŠENÉ NOVOROZENCE&lt;1KG</t>
  </si>
  <si>
    <t>0163267</t>
  </si>
  <si>
    <t>0107767</t>
  </si>
  <si>
    <t>K-DRÁT 150X09MM</t>
  </si>
  <si>
    <t>0142062</t>
  </si>
  <si>
    <t>0142096</t>
  </si>
  <si>
    <t>0142063</t>
  </si>
  <si>
    <t>0005601</t>
  </si>
  <si>
    <t>NÁVLEK NA OPMI, TYP 18                      326018</t>
  </si>
  <si>
    <t>0052079</t>
  </si>
  <si>
    <t>ZAVADĚČ VENÓZNÍ</t>
  </si>
  <si>
    <t>0060617</t>
  </si>
  <si>
    <t>IMPLANTÁT KRANIOMAXILLOFACIÁLNÍ TI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</si>
  <si>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</si>
  <si>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</si>
  <si>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</si>
  <si>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</si>
  <si>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</si>
  <si>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</si>
  <si>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</si>
  <si>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</si>
  <si>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</si>
  <si>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</si>
  <si>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</si>
  <si>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</si>
  <si>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</si>
  <si>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</si>
  <si>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</si>
  <si>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</si>
  <si>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</si>
  <si>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</si>
  <si>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</si>
  <si>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</si>
  <si>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</si>
  <si>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</si>
  <si>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</si>
  <si>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</si>
  <si>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</si>
  <si>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</si>
  <si>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</si>
  <si>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</si>
  <si>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</si>
  <si>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</si>
  <si>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</si>
  <si>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</si>
  <si>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</si>
  <si>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</si>
  <si>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</si>
  <si>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</si>
  <si>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</si>
  <si>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</si>
  <si>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</si>
  <si>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78320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</si>
  <si>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</si>
  <si>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</si>
  <si>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</si>
  <si>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</si>
  <si>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</si>
  <si>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</si>
  <si>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61137</t>
  </si>
  <si>
    <t>ODBĚR FASCIÁLNÍHO ŠTĚPU Z FASCIA LATA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</si>
  <si>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</si>
  <si>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</si>
  <si>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</si>
  <si>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</si>
  <si>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</si>
  <si>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</si>
  <si>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61247</t>
  </si>
  <si>
    <t>OPERACE KARPÁLNÍHO TUNELU</t>
  </si>
  <si>
    <t>71823</t>
  </si>
  <si>
    <t>POUŽITÍ MIKROSKOPU PŘI OPERAČNÍM VÝKONU Á 10 MINUT</t>
  </si>
  <si>
    <t>09233</t>
  </si>
  <si>
    <t>INJEKČNÍ OKRSKOVÁ ANESTÉZIE</t>
  </si>
  <si>
    <t>61115</t>
  </si>
  <si>
    <t>62710</t>
  </si>
  <si>
    <t>SÍŤOVÁNÍ (MESHOVÁNÍ) ŠTĚPU DO ROZSAHU 5 % Z POVRCH</t>
  </si>
  <si>
    <t>61151</t>
  </si>
  <si>
    <t>UZAVŘENÍ DEFEKTU KOŽNÍM LALOKEM MÍSTNÍM NAD 20 CM^</t>
  </si>
  <si>
    <t>61165</t>
  </si>
  <si>
    <t>ROZPROSTŘENÍ NEBO MODELACE LALOKU</t>
  </si>
  <si>
    <t>53517</t>
  </si>
  <si>
    <t>SUTURA NEBO REINSERCE ŠLACHY FLEXORU RUKY A ZÁPĚST</t>
  </si>
  <si>
    <t>61121</t>
  </si>
  <si>
    <t>CÉVNÍ ANASTOMOSA MIKROCHIRURGICKOU TECHNIKOU</t>
  </si>
  <si>
    <t>53515</t>
  </si>
  <si>
    <t>SUTURA ŠLACHY EXTENSORU RUKY A ZÁPĚSTÍ</t>
  </si>
  <si>
    <t>66411</t>
  </si>
  <si>
    <t>AMPUTACE PRSTU RUKY NEBO ČLÁNKU PRSTU - ZA PRVNÍ P</t>
  </si>
  <si>
    <t>62660</t>
  </si>
  <si>
    <t xml:space="preserve">ODBĚR DERMOEPIDERMÁLNÍHO ŠTĚPU: 5 - 10 % Z PLOCHY </t>
  </si>
  <si>
    <t>62460</t>
  </si>
  <si>
    <t>ŠTĚP PŘI POPÁLENÍ (A OSTATNCH KOŽNÍCH ZTRÁTÁCH), 5</t>
  </si>
  <si>
    <t>62720</t>
  </si>
  <si>
    <t>SÍŤOVÁNÍ (MESHOVÁNÍ) ŠTĚPU NAD 5 % DO 20 % POVRCHU</t>
  </si>
  <si>
    <t>6F3</t>
  </si>
  <si>
    <t>63573</t>
  </si>
  <si>
    <t>HYSTEREKTOMIE ABDOMINÁLNÍ NEBO VAGINÁLNÍ S NEBO BE</t>
  </si>
  <si>
    <t>6F5</t>
  </si>
  <si>
    <t>04130</t>
  </si>
  <si>
    <t>ZHOTOVENÍ ORTOPANTOMOGRAMU</t>
  </si>
  <si>
    <t>04131</t>
  </si>
  <si>
    <t>VYHODNOCENÍ ORTOPANTOMOGRAMU</t>
  </si>
  <si>
    <t>04400</t>
  </si>
  <si>
    <t>SVODNÁ ANESTEZIE</t>
  </si>
  <si>
    <t>04410</t>
  </si>
  <si>
    <t>INJEKČNÍ  ANESTESIE</t>
  </si>
  <si>
    <t>04801</t>
  </si>
  <si>
    <t>ZEVNÍ INCISE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</si>
  <si>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</si>
  <si>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</si>
  <si>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</si>
  <si>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</si>
  <si>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</si>
  <si>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</si>
  <si>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04860</t>
  </si>
  <si>
    <t>IMOBILIZACE ČELISTÍ</t>
  </si>
  <si>
    <t>65219</t>
  </si>
  <si>
    <t>KOMPLEXNÍ OŠETŘENÍ VĚTŠÍCH OBLIČEJOVÝCH DEFEKTŮ</t>
  </si>
  <si>
    <t>65613</t>
  </si>
  <si>
    <t>EXCIZE LÉZE V ÚSTNÍ DUTINĚ - OD 2 CM DO 4 CM</t>
  </si>
  <si>
    <t>65949</t>
  </si>
  <si>
    <t>OŠETŘENÍ KOLEMČELISTNÍHO ZÁNĚTU A DRENÁŽ</t>
  </si>
  <si>
    <t>71653</t>
  </si>
  <si>
    <t>ZAVŘENÁ REPOZICE FRAKTURY KŮSTEK NOSNÍCH</t>
  </si>
  <si>
    <t>65216</t>
  </si>
  <si>
    <t>ODSTRANĚNÍ DENTÁLNÍ DRÁTĚNÉ DLAHY Z VOLNÉ RUKY - J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</si>
  <si>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</si>
  <si>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</si>
  <si>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</si>
  <si>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</si>
  <si>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</si>
  <si>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</si>
  <si>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</si>
  <si>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</si>
  <si>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</si>
  <si>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>REKOSTRUKCE SPODINY OČNICE</t>
  </si>
  <si>
    <t>6F6</t>
  </si>
  <si>
    <t>66623</t>
  </si>
  <si>
    <t>PROSTÁ EXTRAKCE ENDOPROTÉZY - CEMENTOVANÉ</t>
  </si>
  <si>
    <t>66919</t>
  </si>
  <si>
    <t>SEKVESTROTOMIE</t>
  </si>
  <si>
    <t>09567</t>
  </si>
  <si>
    <t>(VZP) ZÁKROK NA LEVÉ STRANĚ</t>
  </si>
  <si>
    <t>66895</t>
  </si>
  <si>
    <t>OTEVŘENÁ BIOPSIE KOSTI NEBO KLOUBU</t>
  </si>
  <si>
    <t>09569</t>
  </si>
  <si>
    <t>(VZP) ZÁKROK NA PRAVÉ STRANĚ</t>
  </si>
  <si>
    <t>66877</t>
  </si>
  <si>
    <t>TREPANACE A DRENÁŽ KOSTI</t>
  </si>
  <si>
    <t>66855</t>
  </si>
  <si>
    <t>INCIZE A DRENÁŽ MĚKKÝCH TKÁNÍ V ORTOPEDII</t>
  </si>
  <si>
    <t>66869</t>
  </si>
  <si>
    <t xml:space="preserve">EXCIZE A EXSTIRPACE SVALOVÉ - ROZSÁHLÉ - TAKÉ PRO </t>
  </si>
  <si>
    <t>708</t>
  </si>
  <si>
    <t>71719</t>
  </si>
  <si>
    <t>VÝMĚNA TRACHEOSTOMICKÉ KANYLY</t>
  </si>
  <si>
    <t>7F1</t>
  </si>
  <si>
    <t>71213</t>
  </si>
  <si>
    <t>ENDOSKOPIE PARANASÁLNÍ DUTINY</t>
  </si>
  <si>
    <t>71311</t>
  </si>
  <si>
    <t>LARYNGOSKOPIE PŘÍMÁ</t>
  </si>
  <si>
    <t>71537</t>
  </si>
  <si>
    <t>MASTOIDEKTOMIE</t>
  </si>
  <si>
    <t>71751</t>
  </si>
  <si>
    <t>EXENTERACE KRČNÍCH UZLIN JEDNOSTRANNÁ</t>
  </si>
  <si>
    <t>71763</t>
  </si>
  <si>
    <t>TONZILEKTOMIE</t>
  </si>
  <si>
    <t>71811</t>
  </si>
  <si>
    <t>LIGATURA A. CAROTIS EXT.</t>
  </si>
  <si>
    <t>71749</t>
  </si>
  <si>
    <t>BLOKOVÁ DISEKCE KRČNÍCH UZLIN</t>
  </si>
  <si>
    <t>76801</t>
  </si>
  <si>
    <t>POUŽITÍ TELEVIZNÍHO ŘETĚZCE PŘI ENDOSKOPICKÉM VÝKO</t>
  </si>
  <si>
    <t>71639</t>
  </si>
  <si>
    <t>ENDOSKOPICKÁ OPERACE V NOSNÍ DUTINĚ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</si>
  <si>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</si>
  <si>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</si>
  <si>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</si>
  <si>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</si>
  <si>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</si>
  <si>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</si>
  <si>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</si>
  <si>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</si>
  <si>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71734</t>
  </si>
  <si>
    <t>LARYNGEKTOMIE ČÁSTEČNÁ VERTIKÁLNÍ FRONTOLATERÁLNÍ</t>
  </si>
  <si>
    <t>7F5</t>
  </si>
  <si>
    <t>75323</t>
  </si>
  <si>
    <t>PENETRUJÍCÍ A PERFORUJÍCÍ PORANĚNÍ OKA</t>
  </si>
  <si>
    <t>75371</t>
  </si>
  <si>
    <t>ENUKLEACE A EVISCERACE BULBU</t>
  </si>
  <si>
    <t>7F6</t>
  </si>
  <si>
    <t>76363</t>
  </si>
  <si>
    <t xml:space="preserve">CYSTOTOMIE EV. CYSTOSTOMIE (EXTRAKCE KONKREMENTU, </t>
  </si>
  <si>
    <t>76439</t>
  </si>
  <si>
    <t>ORCHIECTOMIE JEDNOSTRANNÁ</t>
  </si>
  <si>
    <t>76449</t>
  </si>
  <si>
    <t>INCIZE A DRENÁŽ ABSCESU SKROTA, VARLETE A NADVARLE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</si>
  <si>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</si>
  <si>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</si>
  <si>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</si>
  <si>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</si>
  <si>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</si>
  <si>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</si>
  <si>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</si>
  <si>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</si>
  <si>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</si>
  <si>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</si>
  <si>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</si>
  <si>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</si>
  <si>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76557</t>
  </si>
  <si>
    <t xml:space="preserve">TRANSURETRÁLNÍ RESEKCE TUMORU MOČOVÉHO MĚCHÝŘE DO </t>
  </si>
  <si>
    <t>76121</t>
  </si>
  <si>
    <t>NEFROSTOMOGRAM (JEN KLINICKÝ VÝKON)</t>
  </si>
  <si>
    <t>76555</t>
  </si>
  <si>
    <t>KOAGULACE V MĚCHÝŘI NEBO URETŘE, DISCIZE URETER. Ú</t>
  </si>
  <si>
    <t>76531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</si>
  <si>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</si>
  <si>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</si>
  <si>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</si>
  <si>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</si>
  <si>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</si>
  <si>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76335</t>
  </si>
  <si>
    <t>OPERAČNÍ REVIZE PERIRENÁLNÍCH NEBO PERIURETERÁLNÍC</t>
  </si>
  <si>
    <t>76355</t>
  </si>
  <si>
    <t>URETERO - URETEROSTOMIE JEDNOSTRANNÁ</t>
  </si>
  <si>
    <t>76359</t>
  </si>
  <si>
    <t>URETEROLÝZA PRO PERIURETERÁLNÍ FIBRÓZU S TRANSPOZI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</si>
  <si>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</si>
  <si>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</si>
  <si>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</si>
  <si>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</si>
  <si>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</si>
  <si>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</si>
  <si>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</si>
  <si>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</si>
  <si>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</si>
  <si>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</si>
  <si>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89455</t>
  </si>
  <si>
    <t>PERKUTÁNNÍ NEFROSTOMIE JEDNOSTRANNÁ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</si>
  <si>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</si>
  <si>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</si>
  <si>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</si>
  <si>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</si>
  <si>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</si>
  <si>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</si>
  <si>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</si>
  <si>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</si>
  <si>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</si>
  <si>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</si>
  <si>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00110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</si>
  <si>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</si>
  <si>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</si>
  <si>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S EKO                                       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</si>
  <si>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</si>
  <si>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</si>
  <si>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</si>
  <si>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</si>
  <si>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</si>
  <si>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</si>
  <si>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</si>
  <si>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</si>
  <si>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</si>
  <si>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01333</t>
  </si>
  <si>
    <t xml:space="preserve">NETRAUMATICKÉ INTRAKRANIÁLNÍ KRVÁCENÍ S MCC                                                         </t>
  </si>
  <si>
    <t>01353</t>
  </si>
  <si>
    <t xml:space="preserve">NESPECIFICKÁ CÉVNÍ MOZKOVÁ PŘÍHODA A PRECEREBRÁLNÍ OKLUZE BEZ                                       </t>
  </si>
  <si>
    <t>03333</t>
  </si>
  <si>
    <t xml:space="preserve">EPIGLOTITIS, OTITIS MEDIA, INFEKCE HORNÍCH CEST DÝCHACÍCH, LA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</si>
  <si>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</si>
  <si>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</si>
  <si>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</si>
  <si>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</si>
  <si>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</si>
  <si>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</si>
  <si>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</si>
  <si>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</si>
  <si>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</si>
  <si>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</si>
  <si>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</si>
  <si>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</si>
  <si>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</si>
  <si>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</si>
  <si>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</si>
  <si>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</si>
  <si>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</si>
  <si>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</si>
  <si>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</si>
  <si>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</si>
  <si>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05203</t>
  </si>
  <si>
    <t xml:space="preserve">JINÉ VÝKONY PŘI ONEMOCNĚNÍCH A PORUCHÁCH OBĚHOVÉHO SYSTÉMU S                                        </t>
  </si>
  <si>
    <t>05233</t>
  </si>
  <si>
    <t xml:space="preserve">PERKUTÁNNÍ KORONÁRNÍ ANGIOPLASTIKA, &lt;=2 POTAHOVANÉ STENTY PŘI                                       </t>
  </si>
  <si>
    <t>05272</t>
  </si>
  <si>
    <t xml:space="preserve">PERKUTÁNNÍ KORONÁRNÍ ANGIOPLASTIKA, &lt;=2 POTAHOVANÉ STENTY BEZ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</si>
  <si>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</si>
  <si>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</si>
  <si>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</si>
  <si>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</si>
  <si>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</si>
  <si>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</si>
  <si>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</si>
  <si>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</si>
  <si>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</si>
  <si>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</si>
  <si>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</si>
  <si>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</si>
  <si>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</si>
  <si>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</si>
  <si>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</si>
  <si>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</si>
  <si>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</si>
  <si>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</si>
  <si>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</si>
  <si>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06031</t>
  </si>
  <si>
    <t xml:space="preserve">MENŠÍ VÝKONY NA TLUSTÉM A TENKÉM STŘEVU BEZ CC                                                      </t>
  </si>
  <si>
    <t>06032</t>
  </si>
  <si>
    <t xml:space="preserve">MENŠÍ VÝKONY NA TLUSTÉM A TENKÉM STŘEVU S CC                                                        </t>
  </si>
  <si>
    <t>06052</t>
  </si>
  <si>
    <t xml:space="preserve">VÝKONY NA APENDIXU S CC                                                                             </t>
  </si>
  <si>
    <t>06083</t>
  </si>
  <si>
    <t xml:space="preserve">LAPAROTOMICKÉ VÝKONY PŘI TŘÍSELNÉ, STEHENNÍ, UMBILIKÁLNÍ NEBO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</si>
  <si>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</si>
  <si>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</si>
  <si>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</si>
  <si>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</si>
  <si>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06312</t>
  </si>
  <si>
    <t xml:space="preserve">PEPTICKÝ VŘED A GASTRITIDA S CC                                                                     </t>
  </si>
  <si>
    <t>06322</t>
  </si>
  <si>
    <t xml:space="preserve">PORUCHY JÍCNU S CC                        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</si>
  <si>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</si>
  <si>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</si>
  <si>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</si>
  <si>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</si>
  <si>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</si>
  <si>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</si>
  <si>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07303</t>
  </si>
  <si>
    <t xml:space="preserve">CIRHÓZA A ALKOHOLICKÁ HEPATITIDA S MCC                                                              </t>
  </si>
  <si>
    <t>07333</t>
  </si>
  <si>
    <t xml:space="preserve">PORUCHY JATER, KROMĚ MALIGNÍ CIRHÓZY A ALKOHOLICKÉ HEPATITIDY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</si>
  <si>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</si>
  <si>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</si>
  <si>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</si>
  <si>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</si>
  <si>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08043</t>
  </si>
  <si>
    <t xml:space="preserve">TOTÁLNÍ ENDOPROTÉZU KYČLE, LOKTE, ZÁPĚSTÍ, TOTÁLNÍ A REVERZNÍ                                       </t>
  </si>
  <si>
    <t>08073</t>
  </si>
  <si>
    <t xml:space="preserve">AMPUTACE PŘI PORUCHÁCH MUSKULOSKELETÁLNÍHO SYSTÉMU A POJIVOVÉ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</si>
  <si>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</si>
  <si>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</si>
  <si>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</si>
  <si>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</si>
  <si>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08113</t>
  </si>
  <si>
    <t xml:space="preserve">VÝKONY NA KOLENU, BÉRCI A HLEZNU, KROMĚ CHODIDLA A ALOPLASTIK                                       </t>
  </si>
  <si>
    <t>08152</t>
  </si>
  <si>
    <t xml:space="preserve">VÝKONY NA HORNÍCH KONČETINÁCH S CC                                                                  </t>
  </si>
  <si>
    <t>08171</t>
  </si>
  <si>
    <t xml:space="preserve">JINÉ VÝKONY PŘI PORUCHÁCH A ONEMOCNĚNÍCH MUSKULOSKELETÁLNÍHO                                        </t>
  </si>
  <si>
    <t>08303</t>
  </si>
  <si>
    <t xml:space="preserve">ZLOMENINY KOSTI STEHENNÍ S MCC                                                                      </t>
  </si>
  <si>
    <t>08321</t>
  </si>
  <si>
    <t xml:space="preserve">ZLOMENINA NEBO DISLOKACE, KROMĚ STEHENNÍ KOSTI A PÁNVE BEZ CC                                       </t>
  </si>
  <si>
    <t>10023</t>
  </si>
  <si>
    <t xml:space="preserve">KOŽNÍ ŠTĚP A DEBRIDEMENT RÁNY PŘI ENDOKRINNÍCH, NUTRIČNÍCH A                                        </t>
  </si>
  <si>
    <t>10052</t>
  </si>
  <si>
    <t xml:space="preserve">VÝKONY NA ŠTÍTNÉ A PŘÍŠTITNÉ ŽLÁZE, THYROGLOSSÁLNÍ VÝKONY S C                                       </t>
  </si>
  <si>
    <t>10053</t>
  </si>
  <si>
    <t xml:space="preserve">VÝKONY NA ŠTÍTNÉ A PŘÍŠTITNÉ ŽLÁZE, THYROGLOSSÁLNÍ VÝKONY S M                                       </t>
  </si>
  <si>
    <t>10063</t>
  </si>
  <si>
    <t xml:space="preserve">JINÉ VÝKONY PŘI ENDOKRINNÍCH, NUTRIČNÍCH A METABOLICKÝCH PORU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</si>
  <si>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</si>
  <si>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</si>
  <si>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</si>
  <si>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</si>
  <si>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11053</t>
  </si>
  <si>
    <t xml:space="preserve">MENŠÍ VÝKONY NA LEDVINÁCH, MOČOVÝCH CESTÁCH A MOČOVÉM MĚCHÝŘI                                       </t>
  </si>
  <si>
    <t>11072</t>
  </si>
  <si>
    <t xml:space="preserve">URETRÁLNÍ A TRANSURETRÁLNÍ VÝKONY S CC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</si>
  <si>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</si>
  <si>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</si>
  <si>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11303</t>
  </si>
  <si>
    <t xml:space="preserve">MALIGNÍ ONEMOCNĚNÍ LEDVIN A MOČOVÝCH CEST A LEDVINOVÉ SELHÁNÍ                                       </t>
  </si>
  <si>
    <t>12302</t>
  </si>
  <si>
    <t xml:space="preserve">MALIGNÍ ONEMOCNĚNÍ MUŽSKÉHO REPRODUKČNÍHO SYSTÉMU S CC                                              </t>
  </si>
  <si>
    <t>16023</t>
  </si>
  <si>
    <t xml:space="preserve">JINÉ VÝKONY PRO KREVNÍ ONEMOCNĚNÍ A NA KRVETVORNÝCH ORGÁNECH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</si>
  <si>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</si>
  <si>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</si>
  <si>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</si>
  <si>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</si>
  <si>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</si>
  <si>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</si>
  <si>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</si>
  <si>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</si>
  <si>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20333</t>
  </si>
  <si>
    <t xml:space="preserve">ŠKODLIVÉ UŽÍVÁNÍ A ZÁVISLOST NA ALKOHOLU S MCC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</si>
  <si>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</si>
  <si>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</si>
  <si>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</si>
  <si>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</si>
  <si>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</si>
  <si>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</si>
  <si>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</si>
  <si>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</si>
  <si>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</si>
  <si>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</si>
  <si>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23013</t>
  </si>
  <si>
    <t xml:space="preserve">OPERAČNÍ VÝKON S DIAGNÓZOU JINÉHO KONTAKTU SE ZDRAVOTNICKÝMI                                        </t>
  </si>
  <si>
    <t>23323</t>
  </si>
  <si>
    <t xml:space="preserve">JINÉ FAKTORY OVLIVŇUJÍCÍ ZDRAVOTNÍ STAV S MCC                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</si>
  <si>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</si>
  <si>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</si>
  <si>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</si>
  <si>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</si>
  <si>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25073</t>
  </si>
  <si>
    <t xml:space="preserve">DLOUHODOBÁ MECHANICKÁ VENTILACE PŘI POLYTRAUMATU &gt; 96 HODIN (                                       </t>
  </si>
  <si>
    <t>25302</t>
  </si>
  <si>
    <t xml:space="preserve">DIAGNÓZY TÝKAJÍCÍ SE HLAVY, HRUDNÍKU A DOLNÍCH KONČETIN PŘI M                                       </t>
  </si>
  <si>
    <t>25303</t>
  </si>
  <si>
    <t>25361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</si>
  <si>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</si>
  <si>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</si>
  <si>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</si>
  <si>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</si>
  <si>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</si>
  <si>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</si>
  <si>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</si>
  <si>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</si>
  <si>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</si>
  <si>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12 - 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</si>
  <si>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</si>
  <si>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</si>
  <si>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</si>
  <si>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</si>
  <si>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</si>
  <si>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</si>
  <si>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</si>
  <si>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</si>
  <si>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</si>
  <si>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</si>
  <si>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</si>
  <si>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>ANTEGRÁDNÍ PYELOGRAFIE JEDNOSTRANNÁ</t>
  </si>
  <si>
    <t>89165</t>
  </si>
  <si>
    <t>RETROGRÁDNÍ PYELOGRAFIE JEDNOSTRANNÁ</t>
  </si>
  <si>
    <t>22</t>
  </si>
  <si>
    <t>407</t>
  </si>
  <si>
    <t>0002095</t>
  </si>
  <si>
    <t>99mTc-nanokoloid alb.inj.</t>
  </si>
  <si>
    <t>0002022</t>
  </si>
  <si>
    <t>99mTc Etifenin inj.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</si>
  <si>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</si>
  <si>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</si>
  <si>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</si>
  <si>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</si>
  <si>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</si>
  <si>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</si>
  <si>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</si>
  <si>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</si>
  <si>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</si>
  <si>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</si>
  <si>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47187</t>
  </si>
  <si>
    <t>SCINTIGRAFIE JATER A ŽLUČOVÝCH CEST DYNAMICKÁ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</si>
  <si>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</si>
  <si>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</si>
  <si>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</si>
  <si>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</si>
  <si>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</si>
  <si>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</si>
  <si>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</si>
  <si>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</si>
  <si>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</si>
  <si>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</si>
  <si>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</si>
  <si>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</si>
  <si>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</si>
  <si>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</si>
  <si>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</si>
  <si>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</si>
  <si>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</si>
  <si>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</si>
  <si>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96627</t>
  </si>
  <si>
    <t>INHIBITOR KOAGULAČNÍHO FAKTORU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</si>
  <si>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</si>
  <si>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</si>
  <si>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</si>
  <si>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</si>
  <si>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</si>
  <si>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</si>
  <si>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</si>
  <si>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</si>
  <si>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</si>
  <si>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</si>
  <si>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</si>
  <si>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</si>
  <si>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</si>
  <si>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</si>
  <si>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</si>
  <si>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</si>
  <si>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</si>
  <si>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</si>
  <si>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</si>
  <si>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</si>
  <si>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94199</t>
  </si>
  <si>
    <t>AMPLIFIKACE METODOU PCR</t>
  </si>
  <si>
    <t>96193</t>
  </si>
  <si>
    <t>FAKTOR IX - STANOVENÍ AKTIVITY</t>
  </si>
  <si>
    <t>94195</t>
  </si>
  <si>
    <t>SYNTÉZA cDNA REVERZNÍ TRANSKRIPCÍ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</si>
  <si>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</si>
  <si>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</si>
  <si>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</si>
  <si>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</si>
  <si>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</si>
  <si>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</si>
  <si>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</si>
  <si>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</si>
  <si>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</si>
  <si>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</si>
  <si>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</si>
  <si>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</si>
  <si>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</si>
  <si>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</si>
  <si>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96889</t>
  </si>
  <si>
    <t>TROMBIN GENERAČNÍ ČAS</t>
  </si>
  <si>
    <t>96875</t>
  </si>
  <si>
    <t>DRVVT - KONFIRMACE</t>
  </si>
  <si>
    <t>96891</t>
  </si>
  <si>
    <t>TROMBELASTOGRAM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</si>
  <si>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</si>
  <si>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</si>
  <si>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</si>
  <si>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</si>
  <si>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</si>
  <si>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</si>
  <si>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</si>
  <si>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</si>
  <si>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</si>
  <si>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</si>
  <si>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</si>
  <si>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</si>
  <si>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</si>
  <si>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</si>
  <si>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</si>
  <si>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</si>
  <si>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</si>
  <si>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</si>
  <si>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</si>
  <si>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</si>
  <si>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</si>
  <si>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</si>
  <si>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</si>
  <si>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</si>
  <si>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</si>
  <si>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</si>
  <si>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</si>
  <si>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</si>
  <si>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</si>
  <si>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</si>
  <si>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</si>
  <si>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</si>
  <si>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</si>
  <si>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</si>
  <si>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</si>
  <si>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</si>
  <si>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</si>
  <si>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</si>
  <si>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</si>
  <si>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</si>
  <si>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</si>
  <si>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</si>
  <si>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</si>
  <si>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</si>
  <si>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</si>
  <si>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</si>
  <si>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</si>
  <si>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</si>
  <si>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</si>
  <si>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</si>
  <si>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</si>
  <si>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</si>
  <si>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</si>
  <si>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</si>
  <si>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</si>
  <si>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</si>
  <si>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</si>
  <si>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</si>
  <si>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</si>
  <si>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</si>
  <si>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</si>
  <si>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</si>
  <si>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</si>
  <si>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</si>
  <si>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</si>
  <si>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</si>
  <si>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</si>
  <si>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</si>
  <si>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</si>
  <si>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</si>
  <si>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</si>
  <si>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</si>
  <si>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93171</t>
  </si>
  <si>
    <t>PARATHORMON</t>
  </si>
  <si>
    <t>93177</t>
  </si>
  <si>
    <t>PROLAKTIN</t>
  </si>
  <si>
    <t>93187</t>
  </si>
  <si>
    <t>TYROXIN CELKOVÝ (TT4)</t>
  </si>
  <si>
    <t>93191</t>
  </si>
  <si>
    <t>TESTOSTERON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</si>
  <si>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</si>
  <si>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</si>
  <si>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</si>
  <si>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</si>
  <si>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</si>
  <si>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</si>
  <si>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</si>
  <si>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</si>
  <si>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</si>
  <si>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</si>
  <si>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</si>
  <si>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</si>
  <si>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</si>
  <si>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</si>
  <si>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</si>
  <si>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</si>
  <si>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</si>
  <si>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</si>
  <si>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</si>
  <si>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</si>
  <si>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</si>
  <si>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</si>
  <si>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</si>
  <si>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</si>
  <si>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</si>
  <si>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</si>
  <si>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</si>
  <si>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</si>
  <si>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</si>
  <si>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</si>
  <si>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</si>
  <si>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</si>
  <si>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</si>
  <si>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</si>
  <si>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</si>
  <si>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</si>
  <si>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</si>
  <si>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</si>
  <si>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</si>
  <si>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</si>
  <si>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</si>
  <si>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</si>
  <si>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</si>
  <si>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</si>
  <si>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</si>
  <si>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</si>
  <si>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</si>
  <si>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</si>
  <si>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</si>
  <si>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</si>
  <si>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</si>
  <si>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</si>
  <si>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</si>
  <si>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</si>
  <si>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</si>
  <si>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</si>
  <si>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</si>
  <si>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</si>
  <si>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</si>
  <si>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</si>
  <si>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</si>
  <si>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</si>
  <si>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</si>
  <si>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</si>
  <si>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</si>
  <si>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</si>
  <si>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</si>
  <si>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</si>
  <si>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</si>
  <si>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</si>
  <si>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</si>
  <si>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</si>
  <si>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</si>
  <si>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</si>
  <si>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</si>
  <si>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</si>
  <si>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</si>
  <si>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</si>
  <si>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</si>
  <si>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</si>
  <si>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</si>
  <si>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</si>
  <si>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</si>
  <si>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</si>
  <si>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</si>
  <si>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</si>
  <si>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</si>
  <si>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</si>
  <si>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</si>
  <si>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</si>
  <si>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</si>
  <si>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</si>
  <si>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</si>
  <si>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</si>
  <si>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</si>
  <si>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</si>
  <si>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</si>
  <si>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</si>
  <si>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81655</t>
  </si>
  <si>
    <t>VYŠETŘENÍ DP - FOTOMETRICKÉ ČI FLUORIMETRICKÉ VYŠ.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</si>
  <si>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</si>
  <si>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</si>
  <si>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</si>
  <si>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</si>
  <si>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</si>
  <si>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</si>
  <si>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</si>
  <si>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</si>
  <si>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</si>
  <si>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</si>
  <si>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</si>
  <si>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</si>
  <si>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</si>
  <si>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</si>
  <si>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</si>
  <si>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</si>
  <si>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</si>
  <si>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</si>
  <si>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</si>
  <si>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</si>
  <si>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</si>
  <si>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</si>
  <si>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</si>
  <si>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</si>
  <si>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94123</t>
  </si>
  <si>
    <t>PCR ANALÝZA LIDSKÉ DNA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</si>
  <si>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</si>
  <si>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</si>
  <si>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</si>
  <si>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</si>
  <si>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</si>
  <si>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</si>
  <si>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</si>
  <si>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</si>
  <si>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</si>
  <si>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</si>
  <si>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</si>
  <si>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</si>
  <si>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</si>
  <si>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</si>
  <si>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</si>
  <si>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</si>
  <si>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</si>
  <si>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</si>
  <si>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</si>
  <si>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</si>
  <si>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</si>
  <si>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</si>
  <si>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</si>
  <si>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</si>
  <si>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</si>
  <si>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</si>
  <si>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</si>
  <si>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</si>
  <si>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</si>
  <si>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</si>
  <si>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</si>
  <si>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</si>
  <si>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</si>
  <si>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</si>
  <si>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</si>
  <si>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</si>
  <si>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813</t>
  </si>
  <si>
    <t>91197</t>
  </si>
  <si>
    <t>STANOVENÍ CYTOKINU ELISA</t>
  </si>
  <si>
    <t>34</t>
  </si>
  <si>
    <t>0003132</t>
  </si>
  <si>
    <t>GADOVIST</t>
  </si>
  <si>
    <t>0003134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</si>
  <si>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</si>
  <si>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</si>
  <si>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</si>
  <si>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</si>
  <si>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</si>
  <si>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</si>
  <si>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</si>
  <si>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</si>
  <si>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</si>
  <si>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</si>
  <si>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</si>
  <si>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</si>
  <si>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</si>
  <si>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</si>
  <si>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</si>
  <si>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</si>
  <si>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</si>
  <si>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</si>
  <si>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</si>
  <si>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</si>
  <si>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</si>
  <si>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</si>
  <si>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</si>
  <si>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</si>
  <si>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</si>
  <si>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</si>
  <si>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</si>
  <si>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</si>
  <si>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</si>
  <si>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0046543</t>
  </si>
  <si>
    <t>MIKROKAT PERIF. KORON. NEURO: EXCELSIOR SL-10; NEU</t>
  </si>
  <si>
    <t>0047480</t>
  </si>
  <si>
    <t>KATETR BALÓNKOVÝ PTCA</t>
  </si>
  <si>
    <t>0048264</t>
  </si>
  <si>
    <t>DRÁT NEUROINTERVENČNÍ</t>
  </si>
  <si>
    <t>0048307</t>
  </si>
  <si>
    <t>STENTGRAFT PERIFERNÍ VASKULÁRNÍ - FLUENCY; SAMOEXP</t>
  </si>
  <si>
    <t>0048523</t>
  </si>
  <si>
    <t>VODIČ INTERVENČNÍ SELECTIVA DO 145CM</t>
  </si>
  <si>
    <t>DRÁT VODÍCÍ PTA - SELECTIVA; INTERVENČNÍ DO 145CM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</si>
  <si>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</si>
  <si>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</si>
  <si>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</si>
  <si>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</si>
  <si>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</si>
  <si>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</si>
  <si>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</si>
  <si>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</si>
  <si>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</si>
  <si>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</si>
  <si>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</si>
  <si>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</si>
  <si>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</si>
  <si>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</si>
  <si>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</si>
  <si>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</si>
  <si>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</si>
  <si>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</si>
  <si>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</si>
  <si>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</si>
  <si>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</si>
  <si>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</si>
  <si>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</si>
  <si>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</si>
  <si>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</si>
  <si>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</si>
  <si>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0056358</t>
  </si>
  <si>
    <t>ZAVADĚČ FLEXOR BALKIN RADIOOPÁKNÍ ZNAČKA</t>
  </si>
  <si>
    <t>0056361</t>
  </si>
  <si>
    <t>0056365</t>
  </si>
  <si>
    <t>ZAVADĚČ MIKROPUNKČNÍ, NITINOLOVÝ VODIČ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</si>
  <si>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</si>
  <si>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</si>
  <si>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</si>
  <si>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</si>
  <si>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</si>
  <si>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</si>
  <si>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</si>
  <si>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</si>
  <si>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</si>
  <si>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</si>
  <si>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</si>
  <si>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</si>
  <si>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</si>
  <si>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</si>
  <si>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</si>
  <si>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</si>
  <si>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</si>
  <si>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0057844</t>
  </si>
  <si>
    <t>TĚLÍSKO EMBOLIZAČNÍ TORNADO</t>
  </si>
  <si>
    <t>0057999</t>
  </si>
  <si>
    <t>SPIRÁLA GDC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</si>
  <si>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</si>
  <si>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</si>
  <si>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</si>
  <si>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</si>
  <si>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</si>
  <si>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</si>
  <si>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</si>
  <si>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 PERIFERNÍ HEPATICKÝ GORE VIATORR TIPS,SAMOEX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</si>
  <si>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</si>
  <si>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</si>
  <si>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</si>
  <si>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</si>
  <si>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</si>
  <si>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</si>
  <si>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</si>
  <si>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</si>
  <si>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</si>
  <si>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</si>
  <si>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</si>
  <si>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</si>
  <si>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</si>
  <si>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</si>
  <si>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</si>
  <si>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0094736</t>
  </si>
  <si>
    <t>STENT PERIFERNÍ VASKULÁRNÍ - EPIC; SAMOEXPANDIBILN</t>
  </si>
  <si>
    <t>0141815</t>
  </si>
  <si>
    <t>STENT PERIFERNĺ VASKULÁRNÍ - OMNILINK ELITE ; BALO</t>
  </si>
  <si>
    <t>0141907</t>
  </si>
  <si>
    <t>STENT JÍC.BILIÁRNÍ,KOLOREK.DUODEN.TRACH.BRONCH.SX-</t>
  </si>
  <si>
    <t>0192087</t>
  </si>
  <si>
    <t>STENTGRAFT AORTÁLNÍ - ZENITH FLEX AUI; SAMOEXPAND;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</si>
  <si>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</si>
  <si>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</si>
  <si>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</si>
  <si>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</si>
  <si>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</si>
  <si>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>DRÁT VODÍCÍ PTA - POD KOLENO - ASAHI -.014,.018/18</t>
  </si>
  <si>
    <t>0057776</t>
  </si>
  <si>
    <t>KATETR MICROFERRET, SET</t>
  </si>
  <si>
    <t>0051244</t>
  </si>
  <si>
    <t>KATETR VODÍCÍ GUIDER</t>
  </si>
  <si>
    <t>0052146</t>
  </si>
  <si>
    <t>EXTRAKTOR - AMPLATZ GOOSE NECK SET SKXXX - PERIFER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</si>
  <si>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</si>
  <si>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</si>
  <si>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</si>
  <si>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</si>
  <si>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</si>
  <si>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</si>
  <si>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</si>
  <si>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</si>
  <si>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</si>
  <si>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</si>
  <si>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</si>
  <si>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</si>
  <si>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</si>
  <si>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</si>
  <si>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</si>
  <si>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</si>
  <si>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</si>
  <si>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</si>
  <si>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0151946</t>
  </si>
  <si>
    <t>STENTGRAFT PERIFERNÍ VASKULÁRNÍ - GORE VIABAHN; SA</t>
  </si>
  <si>
    <t>0034083</t>
  </si>
  <si>
    <t>JEHLA BIOPTICKÁ ASPIRAČNÍ PLICNÍ, FRANSEENOVA,ECHO</t>
  </si>
  <si>
    <t>0056396</t>
  </si>
  <si>
    <t>ZAVADĚČ CHECK-FLO III BLUE TYP MULLINS RADIOOPÁKNÍ</t>
  </si>
  <si>
    <t>0092011</t>
  </si>
  <si>
    <t>BALÓNEK DILATAČNÍ - JÍCNOVÝ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</si>
  <si>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</si>
  <si>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</si>
  <si>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</si>
  <si>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</si>
  <si>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</si>
  <si>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</si>
  <si>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</si>
  <si>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</si>
  <si>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</si>
  <si>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</si>
  <si>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</si>
  <si>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</si>
  <si>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</si>
  <si>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</si>
  <si>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</si>
  <si>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</si>
  <si>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89163</t>
  </si>
  <si>
    <t>VYLUČOVACÍ UROGRAFIE</t>
  </si>
  <si>
    <t>89317</t>
  </si>
  <si>
    <t>SELEKTIVNÍ TROMBOLÝZA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</si>
  <si>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</si>
  <si>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</si>
  <si>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</si>
  <si>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</si>
  <si>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</si>
  <si>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</si>
  <si>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</si>
  <si>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</si>
  <si>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</si>
  <si>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</si>
  <si>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</si>
  <si>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</si>
  <si>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</si>
  <si>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</si>
  <si>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</si>
  <si>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</si>
  <si>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</si>
  <si>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</si>
  <si>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</si>
  <si>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</si>
  <si>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</si>
  <si>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</si>
  <si>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</si>
  <si>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</si>
  <si>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</si>
  <si>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</si>
  <si>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</si>
  <si>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</si>
  <si>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</si>
  <si>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</si>
  <si>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</si>
  <si>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</si>
  <si>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</si>
  <si>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</si>
  <si>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</si>
  <si>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</si>
  <si>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</si>
  <si>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</si>
  <si>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</si>
  <si>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</si>
  <si>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</si>
  <si>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</si>
  <si>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</si>
  <si>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</si>
  <si>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</si>
  <si>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</si>
  <si>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</si>
  <si>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</si>
  <si>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</si>
  <si>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</si>
  <si>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</si>
  <si>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</si>
  <si>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</si>
  <si>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</si>
  <si>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</si>
  <si>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</si>
  <si>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</si>
  <si>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</si>
  <si>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</si>
  <si>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</si>
  <si>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</si>
  <si>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</si>
  <si>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</si>
  <si>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</si>
  <si>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</si>
  <si>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</si>
  <si>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</si>
  <si>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</si>
  <si>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</si>
  <si>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</si>
  <si>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</si>
  <si>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</si>
  <si>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</si>
  <si>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</si>
  <si>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</si>
  <si>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</si>
  <si>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</si>
  <si>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</si>
  <si>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</si>
  <si>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</si>
  <si>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</si>
  <si>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</si>
  <si>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</si>
  <si>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</si>
  <si>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</si>
  <si>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</si>
  <si>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</si>
  <si>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</si>
  <si>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</si>
  <si>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</si>
  <si>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</si>
  <si>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</si>
  <si>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</si>
  <si>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</si>
  <si>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</si>
  <si>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</si>
  <si>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</si>
  <si>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</si>
  <si>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</si>
  <si>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</si>
  <si>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</si>
  <si>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</si>
  <si>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</si>
  <si>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</si>
  <si>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</si>
  <si>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</si>
  <si>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</si>
  <si>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</si>
  <si>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</si>
  <si>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</si>
  <si>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</si>
  <si>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</si>
  <si>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</si>
  <si>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</si>
  <si>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</si>
  <si>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</si>
  <si>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</si>
  <si>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</si>
  <si>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</si>
  <si>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</si>
  <si>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</si>
  <si>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</si>
  <si>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</si>
  <si>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</si>
  <si>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</si>
  <si>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</si>
  <si>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</si>
  <si>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</si>
  <si>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</si>
  <si>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</si>
  <si>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</si>
  <si>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</si>
  <si>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</si>
  <si>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</si>
  <si>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</si>
  <si>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</si>
  <si>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</si>
  <si>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</si>
  <si>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</si>
  <si>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</si>
  <si>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</si>
  <si>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</si>
  <si>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</si>
  <si>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</si>
  <si>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</si>
  <si>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</si>
  <si>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</si>
  <si>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</si>
  <si>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</si>
  <si>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</si>
  <si>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</si>
  <si>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</si>
  <si>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</si>
  <si>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</si>
  <si>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</si>
  <si>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</si>
  <si>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</si>
  <si>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</si>
  <si>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</si>
  <si>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</si>
  <si>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</si>
  <si>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</si>
  <si>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</si>
  <si>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</si>
  <si>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</si>
  <si>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</si>
  <si>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</si>
  <si>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</si>
  <si>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</si>
  <si>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</si>
  <si>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</si>
  <si>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</si>
  <si>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</si>
  <si>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</si>
  <si>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</si>
  <si>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</si>
  <si>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</si>
  <si>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</si>
  <si>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</si>
  <si>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</si>
  <si>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</si>
  <si>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</si>
  <si>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</si>
  <si>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</si>
  <si>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</si>
  <si>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</si>
  <si>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</si>
  <si>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</si>
  <si>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</si>
  <si>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</si>
  <si>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</si>
  <si>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</si>
  <si>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</si>
  <si>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</si>
  <si>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</si>
  <si>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</si>
  <si>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</si>
  <si>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40</t>
  </si>
  <si>
    <t>802</t>
  </si>
  <si>
    <t>82001</t>
  </si>
  <si>
    <t>KONSULTACE K MIKROBIOLOGICKÉMU, PARAZITOLOGICKÉMU,</t>
  </si>
  <si>
    <t>KONZULTACE K MIKROBIOLOGICKÉMU, PARAZITOLOGICKÉMU,</t>
  </si>
  <si>
    <t>82041</t>
  </si>
  <si>
    <t>PRŮKAZ DNA MIKROORGANISMU V KLINICKÉM MATERIÁLU HY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</si>
  <si>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</si>
  <si>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</si>
  <si>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</si>
  <si>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</si>
  <si>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</si>
  <si>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</si>
  <si>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</si>
  <si>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</si>
  <si>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</si>
  <si>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</si>
  <si>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</si>
  <si>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</si>
  <si>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</si>
  <si>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</si>
  <si>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</si>
  <si>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</si>
  <si>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</si>
  <si>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</si>
  <si>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</si>
  <si>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</si>
  <si>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</si>
  <si>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</si>
  <si>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</si>
  <si>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</si>
  <si>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</si>
  <si>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</si>
  <si>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</si>
  <si>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</si>
  <si>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</si>
  <si>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</si>
  <si>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</si>
  <si>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</si>
  <si>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</si>
  <si>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</si>
  <si>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</si>
  <si>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</si>
  <si>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</si>
  <si>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91399</t>
  </si>
  <si>
    <t>CHARAKTERISTIKA ANTIGENŮ A PROTILÁTEK ELEKTROFORÉZ</t>
  </si>
  <si>
    <t>82083</t>
  </si>
  <si>
    <t>PRŮKAZ BAKTERIÁLNÍHO TOXINU BIOLOGICKÝM POKUSEM NA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</si>
  <si>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</si>
  <si>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</si>
  <si>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</si>
  <si>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</si>
  <si>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</si>
  <si>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</si>
  <si>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</si>
  <si>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82233</t>
  </si>
  <si>
    <t>IDENTIFIKACE MYKOPLASMAT</t>
  </si>
  <si>
    <t>82149</t>
  </si>
  <si>
    <t>SEROTYPIZACE STŘEVNÍCH A JINÝCH PATOGENŮ</t>
  </si>
  <si>
    <t>82123</t>
  </si>
  <si>
    <t>PRŮKAZ  BAKTERIÁLNÍHO, VIROVÉHO, PARAZITÁRNÍHO EV.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</si>
  <si>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</si>
  <si>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</si>
  <si>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</si>
  <si>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</si>
  <si>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</si>
  <si>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</si>
  <si>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</si>
  <si>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82060</t>
  </si>
  <si>
    <t>ANALÝZA HMOTOVÉHO SPEKTRA</t>
  </si>
  <si>
    <t>82066</t>
  </si>
  <si>
    <t>STANOVENÍ CITLIVOSTI NA ATB E-TESTEM</t>
  </si>
  <si>
    <t>41</t>
  </si>
  <si>
    <t>82241</t>
  </si>
  <si>
    <t>IN VITRO STIMULACE T LYMFOCYTŮ SPECIFICKÝMI ANTIGE</t>
  </si>
  <si>
    <t>86327</t>
  </si>
  <si>
    <t>CROSS MATCH S DTT</t>
  </si>
  <si>
    <t>86413</t>
  </si>
  <si>
    <t>SCREENING PROTILÁTEK NA PANELU 30TI DÁRCŮ</t>
  </si>
  <si>
    <t>91111</t>
  </si>
  <si>
    <t>STANOVENÍ IgG1 RID</t>
  </si>
  <si>
    <t>91116</t>
  </si>
  <si>
    <t>STANOVENÍ IgG4 RID</t>
  </si>
  <si>
    <t>91161</t>
  </si>
  <si>
    <t>STANOVENÍ C4 SLOŽKY KOMPLEMENTU</t>
  </si>
  <si>
    <t>91261</t>
  </si>
  <si>
    <t>STANOVENÍ ANTI ENA Ab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</si>
  <si>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</si>
  <si>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</si>
  <si>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</si>
  <si>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</si>
  <si>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</si>
  <si>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</si>
  <si>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91431</t>
  </si>
  <si>
    <t>ZVLÁŠTĚ NÁROČNÉ IZOLACE BUNĚK GRADIENTOVOU CENTRIF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</si>
  <si>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</si>
  <si>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</si>
  <si>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</si>
  <si>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</si>
  <si>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</si>
  <si>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</si>
  <si>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91189</t>
  </si>
  <si>
    <t>STANOVENÍ IgE</t>
  </si>
  <si>
    <t>91493</t>
  </si>
  <si>
    <t>IMUNOANALYTICKÉ STANOVENÍ AUTOPROTILÁTEK PROTI SPE</t>
  </si>
  <si>
    <t>91289</t>
  </si>
  <si>
    <t>STANOVENÍ REVMATOIDNÍHO FAKTORU IgA ELISA</t>
  </si>
  <si>
    <t>91115</t>
  </si>
  <si>
    <t>STANOVENÍ IgG3 RID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</si>
  <si>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</si>
  <si>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</si>
  <si>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</si>
  <si>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</si>
  <si>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</si>
  <si>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</si>
  <si>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</si>
  <si>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</si>
  <si>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</si>
  <si>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 RID</t>
  </si>
  <si>
    <t>86419</t>
  </si>
  <si>
    <t>ZMRAŽOVÁNÍ A UCHOVÁVÁNÍ LYMFOCYTŮ STUPŇOVITĚ</t>
  </si>
  <si>
    <t>44</t>
  </si>
  <si>
    <t>816</t>
  </si>
  <si>
    <t>94211</t>
  </si>
  <si>
    <t>DLOUHODOBÁ KULTIVACE BUNĚK RŮZNÝCH TKÁNÍ Z PRENATÁ</t>
  </si>
  <si>
    <t>94115</t>
  </si>
  <si>
    <t>IN SITU HYBRIDIZACE LIDSKÉ DNA SE ZNAČENOU SONDOU</t>
  </si>
  <si>
    <t>94200</t>
  </si>
  <si>
    <t xml:space="preserve">(VZP) KVANTITATIVNÍ PCR (qPCR) V REÁLNÉM ČASE PRO </t>
  </si>
  <si>
    <t>99795</t>
  </si>
  <si>
    <t>(VZP) MUTACE BRAF</t>
  </si>
  <si>
    <t>99797</t>
  </si>
  <si>
    <t>(VZP) MUTACE NRAS</t>
  </si>
  <si>
    <t>99796</t>
  </si>
  <si>
    <t>(VZP) MUTACE KRAS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</si>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</sst>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12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99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6" xfId="26" applyNumberFormat="1" applyFont="1" applyFill="1" applyBorder="1"/>
    <xf numFmtId="167" fontId="31" fillId="7" borderId="103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7" xfId="0" applyNumberFormat="1" applyFont="1" applyBorder="1" applyAlignment="1">
      <alignment horizontal="right" vertical="center"/>
    </xf>
    <xf numFmtId="173" fontId="41" fillId="0" borderId="107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107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4" fontId="41" fillId="0" borderId="110" xfId="0" applyNumberFormat="1" applyFont="1" applyBorder="1" applyAlignment="1">
      <alignment vertical="center"/>
    </xf>
    <xf numFmtId="174" fontId="41" fillId="0" borderId="107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0" xfId="0" applyNumberFormat="1" applyFont="1" applyBorder="1" applyAlignment="1">
      <alignment vertical="center"/>
    </xf>
    <xf numFmtId="0" fontId="34" fillId="0" borderId="108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6" xfId="0" applyNumberFormat="1" applyFont="1" applyFill="1" applyBorder="1"/>
    <xf numFmtId="3" fontId="0" fillId="8" borderId="75" xfId="0" applyNumberFormat="1" applyFont="1" applyFill="1" applyBorder="1"/>
    <xf numFmtId="0" fontId="0" fillId="0" borderId="117" xfId="0" applyNumberFormat="1" applyFont="1" applyBorder="1"/>
    <xf numFmtId="3" fontId="0" fillId="0" borderId="118" xfId="0" applyNumberFormat="1" applyFont="1" applyBorder="1"/>
    <xf numFmtId="0" fontId="0" fillId="8" borderId="117" xfId="0" applyNumberFormat="1" applyFont="1" applyFill="1" applyBorder="1"/>
    <xf numFmtId="3" fontId="0" fillId="8" borderId="118" xfId="0" applyNumberFormat="1" applyFont="1" applyFill="1" applyBorder="1"/>
    <xf numFmtId="0" fontId="59" fillId="9" borderId="117" xfId="0" applyNumberFormat="1" applyFont="1" applyFill="1" applyBorder="1"/>
    <xf numFmtId="3" fontId="59" fillId="9" borderId="118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7" xfId="81" applyFont="1" applyFill="1" applyBorder="1" applyAlignment="1">
      <alignment horizontal="center"/>
    </xf>
    <xf numFmtId="0" fontId="33" fillId="2" borderId="98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0" xfId="0" applyNumberFormat="1" applyFont="1" applyFill="1" applyBorder="1" applyAlignment="1">
      <alignment horizontal="center" vertical="center"/>
    </xf>
    <xf numFmtId="3" fontId="61" fillId="4" borderId="105" xfId="0" applyNumberFormat="1" applyFont="1" applyFill="1" applyBorder="1" applyAlignment="1">
      <alignment horizontal="center" vertical="center"/>
    </xf>
    <xf numFmtId="9" fontId="61" fillId="4" borderId="90" xfId="0" applyNumberFormat="1" applyFont="1" applyFill="1" applyBorder="1" applyAlignment="1">
      <alignment horizontal="center" vertical="center"/>
    </xf>
    <xf numFmtId="9" fontId="61" fillId="4" borderId="105" xfId="0" applyNumberFormat="1" applyFont="1" applyFill="1" applyBorder="1" applyAlignment="1">
      <alignment horizontal="center" vertical="center"/>
    </xf>
    <xf numFmtId="3" fontId="61" fillId="4" borderId="91" xfId="0" applyNumberFormat="1" applyFont="1" applyFill="1" applyBorder="1" applyAlignment="1">
      <alignment horizontal="center" vertical="center" wrapText="1"/>
    </xf>
    <xf numFmtId="3" fontId="61" fillId="4" borderId="106" xfId="0" applyNumberFormat="1" applyFont="1" applyFill="1" applyBorder="1" applyAlignment="1">
      <alignment horizontal="center" vertical="center" wrapText="1"/>
    </xf>
    <xf numFmtId="0" fontId="41" fillId="2" borderId="113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>
      <alignment horizontal="center" vertical="center" wrapText="1"/>
    </xf>
    <xf numFmtId="0" fontId="61" fillId="11" borderId="115" xfId="0" applyFont="1" applyFill="1" applyBorder="1" applyAlignment="1">
      <alignment horizontal="center"/>
    </xf>
    <xf numFmtId="0" fontId="61" fillId="11" borderId="114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41" fillId="4" borderId="100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7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2" xfId="0" applyFont="1" applyFill="1" applyBorder="1" applyAlignment="1">
      <alignment horizontal="center" vertical="center" wrapText="1"/>
    </xf>
    <xf numFmtId="0" fontId="61" fillId="4" borderId="90" xfId="0" applyFont="1" applyFill="1" applyBorder="1" applyAlignment="1">
      <alignment horizontal="center" vertical="center" wrapText="1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4" xfId="0" applyNumberFormat="1" applyFont="1" applyFill="1" applyBorder="1" applyAlignment="1">
      <alignment horizontal="center" vertical="center" wrapText="1"/>
    </xf>
    <xf numFmtId="168" fontId="61" fillId="2" borderId="112" xfId="0" applyNumberFormat="1" applyFont="1" applyFill="1" applyBorder="1" applyAlignment="1">
      <alignment horizontal="center" vertical="center" wrapText="1"/>
    </xf>
    <xf numFmtId="0" fontId="61" fillId="2" borderId="90" xfId="0" applyFont="1" applyFill="1" applyBorder="1" applyAlignment="1">
      <alignment horizontal="center" vertical="center" wrapText="1"/>
    </xf>
    <xf numFmtId="0" fontId="61" fillId="2" borderId="105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5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5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5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5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5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5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0" xfId="0" applyNumberFormat="1" applyFont="1" applyFill="1" applyBorder="1" applyAlignment="1">
      <alignment horizontal="right" vertical="top"/>
    </xf>
    <xf numFmtId="3" fontId="35" fillId="12" borderId="121" xfId="0" applyNumberFormat="1" applyFont="1" applyFill="1" applyBorder="1" applyAlignment="1">
      <alignment horizontal="right" vertical="top"/>
    </xf>
    <xf numFmtId="177" fontId="35" fillId="12" borderId="122" xfId="0" applyNumberFormat="1" applyFont="1" applyFill="1" applyBorder="1" applyAlignment="1">
      <alignment horizontal="right" vertical="top"/>
    </xf>
    <xf numFmtId="3" fontId="35" fillId="0" borderId="120" xfId="0" applyNumberFormat="1" applyFont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7" fillId="12" borderId="125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0" fontId="37" fillId="12" borderId="127" xfId="0" applyFont="1" applyFill="1" applyBorder="1" applyAlignment="1">
      <alignment horizontal="right" vertical="top"/>
    </xf>
    <xf numFmtId="3" fontId="37" fillId="0" borderId="125" xfId="0" applyNumberFormat="1" applyFont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0" fontId="35" fillId="12" borderId="122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177" fontId="37" fillId="12" borderId="127" xfId="0" applyNumberFormat="1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0" fontId="37" fillId="0" borderId="131" xfId="0" applyFont="1" applyBorder="1" applyAlignment="1">
      <alignment horizontal="right" vertical="top"/>
    </xf>
    <xf numFmtId="177" fontId="37" fillId="12" borderId="132" xfId="0" applyNumberFormat="1" applyFont="1" applyFill="1" applyBorder="1" applyAlignment="1">
      <alignment horizontal="right" vertical="top"/>
    </xf>
    <xf numFmtId="0" fontId="39" fillId="13" borderId="119" xfId="0" applyFont="1" applyFill="1" applyBorder="1" applyAlignment="1">
      <alignment vertical="top"/>
    </xf>
    <xf numFmtId="0" fontId="39" fillId="13" borderId="119" xfId="0" applyFont="1" applyFill="1" applyBorder="1" applyAlignment="1">
      <alignment vertical="top" indent="2"/>
    </xf>
    <xf numFmtId="0" fontId="39" fillId="13" borderId="119" xfId="0" applyFont="1" applyFill="1" applyBorder="1" applyAlignment="1">
      <alignment vertical="top" indent="4"/>
    </xf>
    <xf numFmtId="0" fontId="40" fillId="13" borderId="124" xfId="0" applyFont="1" applyFill="1" applyBorder="1" applyAlignment="1">
      <alignment vertical="top" indent="6"/>
    </xf>
    <xf numFmtId="0" fontId="39" fillId="13" borderId="119" xfId="0" applyFont="1" applyFill="1" applyBorder="1" applyAlignment="1">
      <alignment vertical="top" indent="8"/>
    </xf>
    <xf numFmtId="0" fontId="40" fillId="13" borderId="124" xfId="0" applyFont="1" applyFill="1" applyBorder="1" applyAlignment="1">
      <alignment vertical="top" indent="2"/>
    </xf>
    <xf numFmtId="0" fontId="39" fillId="13" borderId="119" xfId="0" applyFont="1" applyFill="1" applyBorder="1" applyAlignment="1">
      <alignment vertical="top" indent="6"/>
    </xf>
    <xf numFmtId="0" fontId="40" fillId="13" borderId="124" xfId="0" applyFont="1" applyFill="1" applyBorder="1" applyAlignment="1">
      <alignment vertical="top" indent="4"/>
    </xf>
    <xf numFmtId="0" fontId="34" fillId="13" borderId="119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09" xfId="53" applyNumberFormat="1" applyFont="1" applyFill="1" applyBorder="1" applyAlignment="1">
      <alignment horizontal="left"/>
    </xf>
    <xf numFmtId="164" fontId="33" fillId="2" borderId="133" xfId="53" applyNumberFormat="1" applyFont="1" applyFill="1" applyBorder="1" applyAlignment="1">
      <alignment horizontal="left"/>
    </xf>
    <xf numFmtId="0" fontId="33" fillId="2" borderId="133" xfId="53" applyNumberFormat="1" applyFont="1" applyFill="1" applyBorder="1" applyAlignment="1">
      <alignment horizontal="left"/>
    </xf>
    <xf numFmtId="164" fontId="33" fillId="2" borderId="107" xfId="53" applyNumberFormat="1" applyFont="1" applyFill="1" applyBorder="1" applyAlignment="1">
      <alignment horizontal="left"/>
    </xf>
    <xf numFmtId="3" fontId="33" fillId="2" borderId="107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3" xfId="0" applyNumberFormat="1" applyFont="1" applyFill="1" applyBorder="1"/>
    <xf numFmtId="3" fontId="34" fillId="0" borderId="108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09" xfId="0" applyFont="1" applyFill="1" applyBorder="1"/>
    <xf numFmtId="3" fontId="41" fillId="2" borderId="110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3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09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0" xfId="0" applyNumberFormat="1" applyFont="1" applyFill="1" applyBorder="1"/>
    <xf numFmtId="9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4" xfId="0" applyFont="1" applyFill="1" applyBorder="1"/>
    <xf numFmtId="0" fontId="41" fillId="2" borderId="133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99" xfId="0" applyFont="1" applyFill="1" applyBorder="1"/>
    <xf numFmtId="0" fontId="41" fillId="0" borderId="98" xfId="0" applyFont="1" applyFill="1" applyBorder="1" applyAlignment="1">
      <alignment horizontal="left" indent="1"/>
    </xf>
    <xf numFmtId="9" fontId="34" fillId="0" borderId="135" xfId="0" applyNumberFormat="1" applyFont="1" applyFill="1" applyBorder="1"/>
    <xf numFmtId="9" fontId="34" fillId="0" borderId="93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6" xfId="0" applyNumberFormat="1" applyFont="1" applyFill="1" applyBorder="1"/>
    <xf numFmtId="9" fontId="34" fillId="0" borderId="111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166" fontId="5" fillId="0" borderId="138" xfId="0" applyNumberFormat="1" applyFont="1" applyBorder="1" applyAlignment="1">
      <alignment horizontal="right"/>
    </xf>
    <xf numFmtId="166" fontId="5" fillId="0" borderId="137" xfId="0" applyNumberFormat="1" applyFont="1" applyBorder="1" applyAlignment="1">
      <alignment horizontal="right"/>
    </xf>
    <xf numFmtId="3" fontId="67" fillId="0" borderId="138" xfId="0" applyNumberFormat="1" applyFont="1" applyBorder="1" applyAlignment="1">
      <alignment horizontal="right"/>
    </xf>
    <xf numFmtId="166" fontId="67" fillId="0" borderId="138" xfId="0" applyNumberFormat="1" applyFont="1" applyBorder="1" applyAlignment="1">
      <alignment horizontal="right"/>
    </xf>
    <xf numFmtId="166" fontId="68" fillId="0" borderId="137" xfId="0" applyNumberFormat="1" applyFont="1" applyBorder="1" applyAlignment="1">
      <alignment horizontal="right"/>
    </xf>
    <xf numFmtId="178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 applyAlignment="1">
      <alignment horizontal="right"/>
    </xf>
    <xf numFmtId="4" fontId="5" fillId="0" borderId="138" xfId="0" applyNumberFormat="1" applyFont="1" applyBorder="1" applyAlignment="1">
      <alignment horizontal="right"/>
    </xf>
    <xf numFmtId="3" fontId="5" fillId="0" borderId="138" xfId="0" applyNumberFormat="1" applyFont="1" applyBorder="1"/>
    <xf numFmtId="166" fontId="67" fillId="0" borderId="137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3" fontId="67" fillId="0" borderId="140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67" fillId="0" borderId="139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166" fontId="5" fillId="0" borderId="139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67" fillId="0" borderId="140" xfId="0" applyNumberFormat="1" applyFont="1" applyBorder="1"/>
    <xf numFmtId="166" fontId="67" fillId="0" borderId="140" xfId="0" applyNumberFormat="1" applyFont="1" applyBorder="1"/>
    <xf numFmtId="166" fontId="67" fillId="0" borderId="139" xfId="0" applyNumberFormat="1" applyFont="1" applyBorder="1"/>
    <xf numFmtId="3" fontId="67" fillId="0" borderId="138" xfId="0" applyNumberFormat="1" applyFont="1" applyBorder="1"/>
    <xf numFmtId="166" fontId="67" fillId="0" borderId="138" xfId="0" applyNumberFormat="1" applyFont="1" applyBorder="1"/>
    <xf numFmtId="166" fontId="67" fillId="0" borderId="137" xfId="0" applyNumberFormat="1" applyFont="1" applyBorder="1"/>
    <xf numFmtId="166" fontId="67" fillId="0" borderId="19" xfId="0" applyNumberFormat="1" applyFont="1" applyBorder="1"/>
    <xf numFmtId="166" fontId="68" fillId="0" borderId="139" xfId="0" applyNumberFormat="1" applyFont="1" applyBorder="1" applyAlignment="1">
      <alignment horizontal="right"/>
    </xf>
    <xf numFmtId="3" fontId="34" fillId="0" borderId="138" xfId="0" applyNumberFormat="1" applyFont="1" applyBorder="1"/>
    <xf numFmtId="166" fontId="34" fillId="0" borderId="138" xfId="0" applyNumberFormat="1" applyFont="1" applyBorder="1"/>
    <xf numFmtId="166" fontId="34" fillId="0" borderId="137" xfId="0" applyNumberFormat="1" applyFont="1" applyBorder="1"/>
    <xf numFmtId="3" fontId="34" fillId="0" borderId="138" xfId="0" applyNumberFormat="1" applyFont="1" applyBorder="1" applyAlignment="1">
      <alignment horizontal="right"/>
    </xf>
    <xf numFmtId="0" fontId="5" fillId="0" borderId="138" xfId="0" applyFont="1" applyBorder="1"/>
    <xf numFmtId="166" fontId="34" fillId="0" borderId="19" xfId="0" applyNumberFormat="1" applyFont="1" applyBorder="1"/>
    <xf numFmtId="3" fontId="34" fillId="0" borderId="140" xfId="0" applyNumberFormat="1" applyFont="1" applyBorder="1"/>
    <xf numFmtId="166" fontId="34" fillId="0" borderId="140" xfId="0" applyNumberFormat="1" applyFont="1" applyBorder="1"/>
    <xf numFmtId="166" fontId="34" fillId="0" borderId="139" xfId="0" applyNumberFormat="1" applyFont="1" applyBorder="1"/>
    <xf numFmtId="0" fontId="5" fillId="0" borderId="140" xfId="0" applyFont="1" applyBorder="1"/>
    <xf numFmtId="3" fontId="34" fillId="0" borderId="140" xfId="0" applyNumberFormat="1" applyFont="1" applyBorder="1" applyAlignment="1">
      <alignment horizontal="right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14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4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34" fillId="0" borderId="95" xfId="0" applyNumberFormat="1" applyFont="1" applyBorder="1"/>
    <xf numFmtId="166" fontId="34" fillId="0" borderId="95" xfId="0" applyNumberFormat="1" applyFont="1" applyBorder="1"/>
    <xf numFmtId="166" fontId="34" fillId="0" borderId="77" xfId="0" applyNumberFormat="1" applyFont="1" applyBorder="1"/>
    <xf numFmtId="3" fontId="34" fillId="0" borderId="95" xfId="0" applyNumberFormat="1" applyFont="1" applyBorder="1" applyAlignment="1">
      <alignment horizontal="right"/>
    </xf>
    <xf numFmtId="166" fontId="5" fillId="0" borderId="95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67" fillId="0" borderId="95" xfId="0" applyNumberFormat="1" applyFont="1" applyBorder="1" applyAlignment="1">
      <alignment horizontal="right"/>
    </xf>
    <xf numFmtId="166" fontId="67" fillId="0" borderId="95" xfId="0" applyNumberFormat="1" applyFont="1" applyBorder="1" applyAlignment="1">
      <alignment horizontal="right"/>
    </xf>
    <xf numFmtId="166" fontId="68" fillId="0" borderId="77" xfId="0" applyNumberFormat="1" applyFont="1" applyBorder="1" applyAlignment="1">
      <alignment horizontal="right"/>
    </xf>
    <xf numFmtId="178" fontId="5" fillId="0" borderId="95" xfId="0" applyNumberFormat="1" applyFont="1" applyBorder="1" applyAlignment="1">
      <alignment horizontal="right"/>
    </xf>
    <xf numFmtId="3" fontId="5" fillId="0" borderId="95" xfId="0" applyNumberFormat="1" applyFont="1" applyBorder="1" applyAlignment="1">
      <alignment horizontal="right"/>
    </xf>
    <xf numFmtId="4" fontId="5" fillId="0" borderId="95" xfId="0" applyNumberFormat="1" applyFont="1" applyBorder="1" applyAlignment="1">
      <alignment horizontal="right"/>
    </xf>
    <xf numFmtId="0" fontId="5" fillId="0" borderId="95" xfId="0" applyFont="1" applyBorder="1"/>
    <xf numFmtId="3" fontId="5" fillId="0" borderId="95" xfId="0" applyNumberFormat="1" applyFont="1" applyBorder="1"/>
    <xf numFmtId="49" fontId="3" fillId="0" borderId="145" xfId="0" applyNumberFormat="1" applyFont="1" applyBorder="1" applyAlignment="1">
      <alignment horizontal="center"/>
    </xf>
    <xf numFmtId="3" fontId="67" fillId="0" borderId="146" xfId="0" applyNumberFormat="1" applyFont="1" applyBorder="1"/>
    <xf numFmtId="166" fontId="67" fillId="0" borderId="146" xfId="0" applyNumberFormat="1" applyFont="1" applyBorder="1"/>
    <xf numFmtId="166" fontId="67" fillId="0" borderId="147" xfId="0" applyNumberFormat="1" applyFont="1" applyBorder="1"/>
    <xf numFmtId="3" fontId="34" fillId="0" borderId="146" xfId="0" applyNumberFormat="1" applyFont="1" applyBorder="1" applyAlignment="1">
      <alignment horizontal="right"/>
    </xf>
    <xf numFmtId="166" fontId="5" fillId="0" borderId="146" xfId="0" applyNumberFormat="1" applyFont="1" applyBorder="1" applyAlignment="1">
      <alignment horizontal="right"/>
    </xf>
    <xf numFmtId="166" fontId="5" fillId="0" borderId="147" xfId="0" applyNumberFormat="1" applyFont="1" applyBorder="1" applyAlignment="1">
      <alignment horizontal="right"/>
    </xf>
    <xf numFmtId="3" fontId="5" fillId="0" borderId="146" xfId="0" applyNumberFormat="1" applyFont="1" applyBorder="1" applyAlignment="1">
      <alignment horizontal="right"/>
    </xf>
    <xf numFmtId="178" fontId="5" fillId="0" borderId="146" xfId="0" applyNumberFormat="1" applyFont="1" applyBorder="1" applyAlignment="1">
      <alignment horizontal="right"/>
    </xf>
    <xf numFmtId="4" fontId="5" fillId="0" borderId="146" xfId="0" applyNumberFormat="1" applyFont="1" applyBorder="1" applyAlignment="1">
      <alignment horizontal="right"/>
    </xf>
    <xf numFmtId="0" fontId="5" fillId="0" borderId="146" xfId="0" applyFont="1" applyBorder="1"/>
    <xf numFmtId="3" fontId="5" fillId="0" borderId="146" xfId="0" applyNumberFormat="1" applyFont="1" applyBorder="1"/>
    <xf numFmtId="3" fontId="5" fillId="0" borderId="77" xfId="0" applyNumberFormat="1" applyFont="1" applyBorder="1"/>
    <xf numFmtId="3" fontId="5" fillId="0" borderId="137" xfId="0" applyNumberFormat="1" applyFont="1" applyBorder="1"/>
    <xf numFmtId="3" fontId="5" fillId="0" borderId="19" xfId="0" applyNumberFormat="1" applyFont="1" applyBorder="1"/>
    <xf numFmtId="3" fontId="5" fillId="0" borderId="139" xfId="0" applyNumberFormat="1" applyFont="1" applyBorder="1"/>
    <xf numFmtId="3" fontId="5" fillId="0" borderId="147" xfId="0" applyNumberFormat="1" applyFont="1" applyBorder="1"/>
    <xf numFmtId="3" fontId="11" fillId="0" borderId="143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3" fontId="11" fillId="0" borderId="144" xfId="0" applyNumberFormat="1" applyFont="1" applyBorder="1" applyAlignment="1">
      <alignment horizontal="center"/>
    </xf>
    <xf numFmtId="9" fontId="34" fillId="0" borderId="138" xfId="0" applyNumberFormat="1" applyFont="1" applyBorder="1"/>
    <xf numFmtId="9" fontId="34" fillId="0" borderId="140" xfId="0" applyNumberFormat="1" applyFont="1" applyBorder="1"/>
    <xf numFmtId="9" fontId="34" fillId="0" borderId="0" xfId="0" applyNumberFormat="1" applyFont="1" applyBorder="1"/>
    <xf numFmtId="3" fontId="34" fillId="0" borderId="142" xfId="0" applyNumberFormat="1" applyFont="1" applyBorder="1"/>
    <xf numFmtId="3" fontId="34" fillId="0" borderId="18" xfId="0" applyNumberFormat="1" applyFont="1" applyBorder="1"/>
    <xf numFmtId="3" fontId="34" fillId="0" borderId="149" xfId="0" applyNumberFormat="1" applyFont="1" applyBorder="1"/>
    <xf numFmtId="3" fontId="34" fillId="0" borderId="100" xfId="0" applyNumberFormat="1" applyFont="1" applyBorder="1"/>
    <xf numFmtId="9" fontId="34" fillId="0" borderId="95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50" xfId="0" applyNumberFormat="1" applyFont="1" applyBorder="1"/>
    <xf numFmtId="3" fontId="34" fillId="0" borderId="146" xfId="0" applyNumberFormat="1" applyFont="1" applyBorder="1"/>
    <xf numFmtId="9" fontId="34" fillId="0" borderId="146" xfId="0" applyNumberFormat="1" applyFont="1" applyBorder="1"/>
    <xf numFmtId="3" fontId="11" fillId="0" borderId="145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51" xfId="0" applyFont="1" applyFill="1" applyBorder="1"/>
    <xf numFmtId="169" fontId="34" fillId="0" borderId="152" xfId="0" applyNumberFormat="1" applyFont="1" applyFill="1" applyBorder="1"/>
    <xf numFmtId="0" fontId="34" fillId="0" borderId="152" xfId="0" applyFont="1" applyFill="1" applyBorder="1"/>
    <xf numFmtId="9" fontId="34" fillId="0" borderId="152" xfId="0" applyNumberFormat="1" applyFont="1" applyFill="1" applyBorder="1"/>
    <xf numFmtId="9" fontId="34" fillId="0" borderId="153" xfId="0" applyNumberFormat="1" applyFont="1" applyFill="1" applyBorder="1"/>
    <xf numFmtId="0" fontId="34" fillId="0" borderId="154" xfId="0" applyFont="1" applyFill="1" applyBorder="1"/>
    <xf numFmtId="169" fontId="34" fillId="0" borderId="155" xfId="0" applyNumberFormat="1" applyFont="1" applyFill="1" applyBorder="1"/>
    <xf numFmtId="0" fontId="34" fillId="0" borderId="155" xfId="0" applyFont="1" applyFill="1" applyBorder="1"/>
    <xf numFmtId="9" fontId="34" fillId="0" borderId="155" xfId="0" applyNumberFormat="1" applyFont="1" applyFill="1" applyBorder="1"/>
    <xf numFmtId="9" fontId="34" fillId="0" borderId="156" xfId="0" applyNumberFormat="1" applyFont="1" applyFill="1" applyBorder="1"/>
    <xf numFmtId="0" fontId="41" fillId="0" borderId="151" xfId="0" applyFont="1" applyFill="1" applyBorder="1"/>
    <xf numFmtId="0" fontId="41" fillId="0" borderId="154" xfId="0" applyFont="1" applyFill="1" applyBorder="1"/>
    <xf numFmtId="3" fontId="34" fillId="0" borderId="152" xfId="0" applyNumberFormat="1" applyFont="1" applyFill="1" applyBorder="1"/>
    <xf numFmtId="3" fontId="34" fillId="0" borderId="153" xfId="0" applyNumberFormat="1" applyFont="1" applyFill="1" applyBorder="1"/>
    <xf numFmtId="3" fontId="34" fillId="0" borderId="155" xfId="0" applyNumberFormat="1" applyFont="1" applyFill="1" applyBorder="1"/>
    <xf numFmtId="3" fontId="34" fillId="0" borderId="156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7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151" xfId="76" applyFont="1" applyFill="1" applyBorder="1"/>
    <xf numFmtId="0" fontId="31" fillId="0" borderId="154" xfId="76" applyFont="1" applyFill="1" applyBorder="1"/>
    <xf numFmtId="0" fontId="31" fillId="0" borderId="136" xfId="76" applyFont="1" applyFill="1" applyBorder="1"/>
    <xf numFmtId="0" fontId="31" fillId="0" borderId="157" xfId="76" applyFont="1" applyFill="1" applyBorder="1"/>
    <xf numFmtId="0" fontId="31" fillId="0" borderId="158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151" xfId="76" applyNumberFormat="1" applyFont="1" applyFill="1" applyBorder="1"/>
    <xf numFmtId="3" fontId="31" fillId="0" borderId="152" xfId="76" applyNumberFormat="1" applyFont="1" applyFill="1" applyBorder="1"/>
    <xf numFmtId="3" fontId="31" fillId="0" borderId="154" xfId="76" applyNumberFormat="1" applyFont="1" applyFill="1" applyBorder="1"/>
    <xf numFmtId="3" fontId="31" fillId="0" borderId="155" xfId="76" applyNumberFormat="1" applyFont="1" applyFill="1" applyBorder="1"/>
    <xf numFmtId="9" fontId="31" fillId="0" borderId="136" xfId="76" applyNumberFormat="1" applyFont="1" applyFill="1" applyBorder="1"/>
    <xf numFmtId="9" fontId="31" fillId="0" borderId="157" xfId="76" applyNumberFormat="1" applyFont="1" applyFill="1" applyBorder="1"/>
    <xf numFmtId="9" fontId="31" fillId="0" borderId="158" xfId="76" applyNumberFormat="1" applyFont="1" applyFill="1" applyBorder="1"/>
    <xf numFmtId="0" fontId="33" fillId="2" borderId="148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153" xfId="76" applyNumberFormat="1" applyFont="1" applyFill="1" applyBorder="1"/>
    <xf numFmtId="3" fontId="31" fillId="0" borderId="156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0.10915317801177141</c:v>
                </c:pt>
                <c:pt idx="1">
                  <c:v>0.13430368277813926</c:v>
                </c:pt>
                <c:pt idx="2">
                  <c:v>0.20348249793457474</c:v>
                </c:pt>
                <c:pt idx="3">
                  <c:v>0.22362186047169363</c:v>
                </c:pt>
                <c:pt idx="4">
                  <c:v>0.24495622115613455</c:v>
                </c:pt>
                <c:pt idx="5">
                  <c:v>0.2264454583596435</c:v>
                </c:pt>
                <c:pt idx="6">
                  <c:v>0.20033916095057666</c:v>
                </c:pt>
                <c:pt idx="7">
                  <c:v>0.20363997481513463</c:v>
                </c:pt>
                <c:pt idx="8">
                  <c:v>0.22331254157302152</c:v>
                </c:pt>
                <c:pt idx="9">
                  <c:v>0.25712608639719953</c:v>
                </c:pt>
                <c:pt idx="10">
                  <c:v>0.25925076317746026</c:v>
                </c:pt>
                <c:pt idx="11">
                  <c:v>0.27457494380366543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4048"/>
        <c:axId val="-20257132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0.20072858158760765</c:v>
                </c:pt>
                <c:pt idx="1">
                  <c:v>0.20072858158760765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02416"/>
        <c:axId val="-2025703504"/>
      </c:scatterChart>
      <c:catAx>
        <c:axId val="-202570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25704048"/>
        <c:crosses val="autoZero"/>
        <c:crossBetween val="between"/>
      </c:valAx>
      <c:valAx>
        <c:axId val="-2025702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03504"/>
        <c:crosses val="max"/>
        <c:crossBetween val="midCat"/>
      </c:valAx>
      <c:valAx>
        <c:axId val="-2025703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257024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0.72602739726027399</c:v>
                </c:pt>
                <c:pt idx="1">
                  <c:v>0.72727272727272729</c:v>
                </c:pt>
                <c:pt idx="2">
                  <c:v>0.56382978723404253</c:v>
                </c:pt>
                <c:pt idx="3">
                  <c:v>0.68249258160237392</c:v>
                </c:pt>
                <c:pt idx="4">
                  <c:v>0.62295081967213117</c:v>
                </c:pt>
                <c:pt idx="5">
                  <c:v>0.59523809523809523</c:v>
                </c:pt>
                <c:pt idx="6">
                  <c:v>0.57307060755336614</c:v>
                </c:pt>
                <c:pt idx="7">
                  <c:v>0.62125748502994016</c:v>
                </c:pt>
                <c:pt idx="8">
                  <c:v>0.63658838071693447</c:v>
                </c:pt>
                <c:pt idx="9">
                  <c:v>0.6099221789883269</c:v>
                </c:pt>
                <c:pt idx="10">
                  <c:v>0.59567099567099568</c:v>
                </c:pt>
                <c:pt idx="11">
                  <c:v>0.5930871956009427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5705136"/>
        <c:axId val="-20257122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5717648"/>
        <c:axId val="-2025711664"/>
      </c:scatterChart>
      <c:catAx>
        <c:axId val="-202570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2571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25712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2025705136"/>
        <c:crosses val="autoZero"/>
        <c:crossBetween val="between"/>
      </c:valAx>
      <c:valAx>
        <c:axId val="-2025717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25711664"/>
        <c:crosses val="max"/>
        <c:crossBetween val="midCat"/>
      </c:valAx>
      <c:valAx>
        <c:axId val="-202571166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20257176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8" totalsRowShown="0" headerRowDxfId="96" tableBorderDxfId="95">
  <autoFilter ref="A7:S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7" totalsRowShown="0">
  <autoFilter ref="C3:S14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298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300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2049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2826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4051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4239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5101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2049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298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989.7</v>
      </c>
      <c r="G3" s="47">
        <f>SUBTOTAL(9,G6:G1048576)</f>
        <v>73274.080999999991</v>
      </c>
      <c r="H3" s="48">
        <f>IF(M3=0,0,G3/M3)</f>
        <v>2.8181912451959428E-2</v>
      </c>
      <c r="I3" s="47">
        <f>SUBTOTAL(9,I6:I1048576)</f>
        <v>7967.7</v>
      </c>
      <c r="J3" s="47">
        <f>SUBTOTAL(9,J6:J1048576)</f>
        <v>2526765.2571715084</v>
      </c>
      <c r="K3" s="48">
        <f>IF(M3=0,0,J3/M3)</f>
        <v>0.97181808754804044</v>
      </c>
      <c r="L3" s="47">
        <f>SUBTOTAL(9,L6:L1048576)</f>
        <v>8957.4000000000015</v>
      </c>
      <c r="M3" s="49">
        <f>SUBTOTAL(9,M6:M1048576)</f>
        <v>2600039.3381715086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519</v>
      </c>
      <c r="B6" s="690" t="s">
        <v>1604</v>
      </c>
      <c r="C6" s="690" t="s">
        <v>1605</v>
      </c>
      <c r="D6" s="690" t="s">
        <v>1125</v>
      </c>
      <c r="E6" s="690" t="s">
        <v>1606</v>
      </c>
      <c r="F6" s="694"/>
      <c r="G6" s="694"/>
      <c r="H6" s="715">
        <v>0</v>
      </c>
      <c r="I6" s="694">
        <v>6</v>
      </c>
      <c r="J6" s="694">
        <v>397.9799999999999</v>
      </c>
      <c r="K6" s="715">
        <v>1</v>
      </c>
      <c r="L6" s="694">
        <v>6</v>
      </c>
      <c r="M6" s="695">
        <v>397.9799999999999</v>
      </c>
    </row>
    <row r="7" spans="1:13" ht="14.4" customHeight="1" x14ac:dyDescent="0.3">
      <c r="A7" s="696" t="s">
        <v>519</v>
      </c>
      <c r="B7" s="697" t="s">
        <v>1607</v>
      </c>
      <c r="C7" s="697" t="s">
        <v>1608</v>
      </c>
      <c r="D7" s="697" t="s">
        <v>706</v>
      </c>
      <c r="E7" s="697" t="s">
        <v>1609</v>
      </c>
      <c r="F7" s="701"/>
      <c r="G7" s="701"/>
      <c r="H7" s="723">
        <v>0</v>
      </c>
      <c r="I7" s="701">
        <v>2720</v>
      </c>
      <c r="J7" s="701">
        <v>157410.62154329853</v>
      </c>
      <c r="K7" s="723">
        <v>1</v>
      </c>
      <c r="L7" s="701">
        <v>2720</v>
      </c>
      <c r="M7" s="702">
        <v>157410.62154329853</v>
      </c>
    </row>
    <row r="8" spans="1:13" ht="14.4" customHeight="1" x14ac:dyDescent="0.3">
      <c r="A8" s="696" t="s">
        <v>519</v>
      </c>
      <c r="B8" s="697" t="s">
        <v>1607</v>
      </c>
      <c r="C8" s="697" t="s">
        <v>1610</v>
      </c>
      <c r="D8" s="697" t="s">
        <v>1611</v>
      </c>
      <c r="E8" s="697" t="s">
        <v>1612</v>
      </c>
      <c r="F8" s="701"/>
      <c r="G8" s="701"/>
      <c r="H8" s="723">
        <v>0</v>
      </c>
      <c r="I8" s="701">
        <v>1</v>
      </c>
      <c r="J8" s="701">
        <v>67.78</v>
      </c>
      <c r="K8" s="723">
        <v>1</v>
      </c>
      <c r="L8" s="701">
        <v>1</v>
      </c>
      <c r="M8" s="702">
        <v>67.78</v>
      </c>
    </row>
    <row r="9" spans="1:13" ht="14.4" customHeight="1" x14ac:dyDescent="0.3">
      <c r="A9" s="696" t="s">
        <v>519</v>
      </c>
      <c r="B9" s="697" t="s">
        <v>1607</v>
      </c>
      <c r="C9" s="697" t="s">
        <v>1613</v>
      </c>
      <c r="D9" s="697" t="s">
        <v>1611</v>
      </c>
      <c r="E9" s="697" t="s">
        <v>1614</v>
      </c>
      <c r="F9" s="701"/>
      <c r="G9" s="701"/>
      <c r="H9" s="723">
        <v>0</v>
      </c>
      <c r="I9" s="701">
        <v>2</v>
      </c>
      <c r="J9" s="701">
        <v>153.79000000000005</v>
      </c>
      <c r="K9" s="723">
        <v>1</v>
      </c>
      <c r="L9" s="701">
        <v>2</v>
      </c>
      <c r="M9" s="702">
        <v>153.79000000000005</v>
      </c>
    </row>
    <row r="10" spans="1:13" ht="14.4" customHeight="1" x14ac:dyDescent="0.3">
      <c r="A10" s="696" t="s">
        <v>519</v>
      </c>
      <c r="B10" s="697" t="s">
        <v>1615</v>
      </c>
      <c r="C10" s="697" t="s">
        <v>1616</v>
      </c>
      <c r="D10" s="697" t="s">
        <v>1617</v>
      </c>
      <c r="E10" s="697" t="s">
        <v>1618</v>
      </c>
      <c r="F10" s="701"/>
      <c r="G10" s="701"/>
      <c r="H10" s="723">
        <v>0</v>
      </c>
      <c r="I10" s="701">
        <v>15</v>
      </c>
      <c r="J10" s="701">
        <v>4108.4997774366348</v>
      </c>
      <c r="K10" s="723">
        <v>1</v>
      </c>
      <c r="L10" s="701">
        <v>15</v>
      </c>
      <c r="M10" s="702">
        <v>4108.4997774366348</v>
      </c>
    </row>
    <row r="11" spans="1:13" ht="14.4" customHeight="1" x14ac:dyDescent="0.3">
      <c r="A11" s="696" t="s">
        <v>519</v>
      </c>
      <c r="B11" s="697" t="s">
        <v>1619</v>
      </c>
      <c r="C11" s="697" t="s">
        <v>1620</v>
      </c>
      <c r="D11" s="697" t="s">
        <v>962</v>
      </c>
      <c r="E11" s="697" t="s">
        <v>1621</v>
      </c>
      <c r="F11" s="701">
        <v>2</v>
      </c>
      <c r="G11" s="701">
        <v>232.71999999999994</v>
      </c>
      <c r="H11" s="723">
        <v>1</v>
      </c>
      <c r="I11" s="701"/>
      <c r="J11" s="701"/>
      <c r="K11" s="723">
        <v>0</v>
      </c>
      <c r="L11" s="701">
        <v>2</v>
      </c>
      <c r="M11" s="702">
        <v>232.71999999999994</v>
      </c>
    </row>
    <row r="12" spans="1:13" ht="14.4" customHeight="1" x14ac:dyDescent="0.3">
      <c r="A12" s="696" t="s">
        <v>519</v>
      </c>
      <c r="B12" s="697" t="s">
        <v>1619</v>
      </c>
      <c r="C12" s="697" t="s">
        <v>1622</v>
      </c>
      <c r="D12" s="697" t="s">
        <v>766</v>
      </c>
      <c r="E12" s="697" t="s">
        <v>1623</v>
      </c>
      <c r="F12" s="701"/>
      <c r="G12" s="701"/>
      <c r="H12" s="723">
        <v>0</v>
      </c>
      <c r="I12" s="701">
        <v>18</v>
      </c>
      <c r="J12" s="701">
        <v>1530.8900000000003</v>
      </c>
      <c r="K12" s="723">
        <v>1</v>
      </c>
      <c r="L12" s="701">
        <v>18</v>
      </c>
      <c r="M12" s="702">
        <v>1530.8900000000003</v>
      </c>
    </row>
    <row r="13" spans="1:13" ht="14.4" customHeight="1" x14ac:dyDescent="0.3">
      <c r="A13" s="696" t="s">
        <v>519</v>
      </c>
      <c r="B13" s="697" t="s">
        <v>1624</v>
      </c>
      <c r="C13" s="697" t="s">
        <v>1625</v>
      </c>
      <c r="D13" s="697" t="s">
        <v>1626</v>
      </c>
      <c r="E13" s="697" t="s">
        <v>1627</v>
      </c>
      <c r="F13" s="701"/>
      <c r="G13" s="701"/>
      <c r="H13" s="723">
        <v>0</v>
      </c>
      <c r="I13" s="701">
        <v>75</v>
      </c>
      <c r="J13" s="701">
        <v>30576.035943559771</v>
      </c>
      <c r="K13" s="723">
        <v>1</v>
      </c>
      <c r="L13" s="701">
        <v>75</v>
      </c>
      <c r="M13" s="702">
        <v>30576.035943559771</v>
      </c>
    </row>
    <row r="14" spans="1:13" ht="14.4" customHeight="1" x14ac:dyDescent="0.3">
      <c r="A14" s="696" t="s">
        <v>519</v>
      </c>
      <c r="B14" s="697" t="s">
        <v>1628</v>
      </c>
      <c r="C14" s="697" t="s">
        <v>1629</v>
      </c>
      <c r="D14" s="697" t="s">
        <v>1159</v>
      </c>
      <c r="E14" s="697" t="s">
        <v>1630</v>
      </c>
      <c r="F14" s="701"/>
      <c r="G14" s="701"/>
      <c r="H14" s="723">
        <v>0</v>
      </c>
      <c r="I14" s="701">
        <v>1</v>
      </c>
      <c r="J14" s="701">
        <v>98.65</v>
      </c>
      <c r="K14" s="723">
        <v>1</v>
      </c>
      <c r="L14" s="701">
        <v>1</v>
      </c>
      <c r="M14" s="702">
        <v>98.65</v>
      </c>
    </row>
    <row r="15" spans="1:13" ht="14.4" customHeight="1" x14ac:dyDescent="0.3">
      <c r="A15" s="696" t="s">
        <v>519</v>
      </c>
      <c r="B15" s="697" t="s">
        <v>1631</v>
      </c>
      <c r="C15" s="697" t="s">
        <v>1632</v>
      </c>
      <c r="D15" s="697" t="s">
        <v>826</v>
      </c>
      <c r="E15" s="697" t="s">
        <v>1633</v>
      </c>
      <c r="F15" s="701"/>
      <c r="G15" s="701"/>
      <c r="H15" s="723">
        <v>0</v>
      </c>
      <c r="I15" s="701">
        <v>38</v>
      </c>
      <c r="J15" s="701">
        <v>125400</v>
      </c>
      <c r="K15" s="723">
        <v>1</v>
      </c>
      <c r="L15" s="701">
        <v>38</v>
      </c>
      <c r="M15" s="702">
        <v>125400</v>
      </c>
    </row>
    <row r="16" spans="1:13" ht="14.4" customHeight="1" x14ac:dyDescent="0.3">
      <c r="A16" s="696" t="s">
        <v>519</v>
      </c>
      <c r="B16" s="697" t="s">
        <v>1631</v>
      </c>
      <c r="C16" s="697" t="s">
        <v>1634</v>
      </c>
      <c r="D16" s="697" t="s">
        <v>828</v>
      </c>
      <c r="E16" s="697" t="s">
        <v>1635</v>
      </c>
      <c r="F16" s="701"/>
      <c r="G16" s="701"/>
      <c r="H16" s="723">
        <v>0</v>
      </c>
      <c r="I16" s="701">
        <v>2</v>
      </c>
      <c r="J16" s="701">
        <v>817.9</v>
      </c>
      <c r="K16" s="723">
        <v>1</v>
      </c>
      <c r="L16" s="701">
        <v>2</v>
      </c>
      <c r="M16" s="702">
        <v>817.9</v>
      </c>
    </row>
    <row r="17" spans="1:13" ht="14.4" customHeight="1" x14ac:dyDescent="0.3">
      <c r="A17" s="696" t="s">
        <v>519</v>
      </c>
      <c r="B17" s="697" t="s">
        <v>1636</v>
      </c>
      <c r="C17" s="697" t="s">
        <v>1637</v>
      </c>
      <c r="D17" s="697" t="s">
        <v>1638</v>
      </c>
      <c r="E17" s="697" t="s">
        <v>1639</v>
      </c>
      <c r="F17" s="701">
        <v>4</v>
      </c>
      <c r="G17" s="701">
        <v>299.98</v>
      </c>
      <c r="H17" s="723">
        <v>1</v>
      </c>
      <c r="I17" s="701"/>
      <c r="J17" s="701"/>
      <c r="K17" s="723">
        <v>0</v>
      </c>
      <c r="L17" s="701">
        <v>4</v>
      </c>
      <c r="M17" s="702">
        <v>299.98</v>
      </c>
    </row>
    <row r="18" spans="1:13" ht="14.4" customHeight="1" x14ac:dyDescent="0.3">
      <c r="A18" s="696" t="s">
        <v>519</v>
      </c>
      <c r="B18" s="697" t="s">
        <v>1640</v>
      </c>
      <c r="C18" s="697" t="s">
        <v>1641</v>
      </c>
      <c r="D18" s="697" t="s">
        <v>1642</v>
      </c>
      <c r="E18" s="697" t="s">
        <v>1643</v>
      </c>
      <c r="F18" s="701"/>
      <c r="G18" s="701"/>
      <c r="H18" s="723">
        <v>0</v>
      </c>
      <c r="I18" s="701">
        <v>2</v>
      </c>
      <c r="J18" s="701">
        <v>3041.54</v>
      </c>
      <c r="K18" s="723">
        <v>1</v>
      </c>
      <c r="L18" s="701">
        <v>2</v>
      </c>
      <c r="M18" s="702">
        <v>3041.54</v>
      </c>
    </row>
    <row r="19" spans="1:13" ht="14.4" customHeight="1" x14ac:dyDescent="0.3">
      <c r="A19" s="696" t="s">
        <v>519</v>
      </c>
      <c r="B19" s="697" t="s">
        <v>1644</v>
      </c>
      <c r="C19" s="697" t="s">
        <v>1645</v>
      </c>
      <c r="D19" s="697" t="s">
        <v>1646</v>
      </c>
      <c r="E19" s="697" t="s">
        <v>1647</v>
      </c>
      <c r="F19" s="701"/>
      <c r="G19" s="701"/>
      <c r="H19" s="723">
        <v>0</v>
      </c>
      <c r="I19" s="701">
        <v>9</v>
      </c>
      <c r="J19" s="701">
        <v>289500.85004761524</v>
      </c>
      <c r="K19" s="723">
        <v>1</v>
      </c>
      <c r="L19" s="701">
        <v>9</v>
      </c>
      <c r="M19" s="702">
        <v>289500.85004761524</v>
      </c>
    </row>
    <row r="20" spans="1:13" ht="14.4" customHeight="1" x14ac:dyDescent="0.3">
      <c r="A20" s="696" t="s">
        <v>519</v>
      </c>
      <c r="B20" s="697" t="s">
        <v>1648</v>
      </c>
      <c r="C20" s="697" t="s">
        <v>1649</v>
      </c>
      <c r="D20" s="697" t="s">
        <v>708</v>
      </c>
      <c r="E20" s="697" t="s">
        <v>1650</v>
      </c>
      <c r="F20" s="701"/>
      <c r="G20" s="701"/>
      <c r="H20" s="723">
        <v>0</v>
      </c>
      <c r="I20" s="701">
        <v>147</v>
      </c>
      <c r="J20" s="701">
        <v>18953.43</v>
      </c>
      <c r="K20" s="723">
        <v>1</v>
      </c>
      <c r="L20" s="701">
        <v>147</v>
      </c>
      <c r="M20" s="702">
        <v>18953.43</v>
      </c>
    </row>
    <row r="21" spans="1:13" ht="14.4" customHeight="1" x14ac:dyDescent="0.3">
      <c r="A21" s="696" t="s">
        <v>519</v>
      </c>
      <c r="B21" s="697" t="s">
        <v>1648</v>
      </c>
      <c r="C21" s="697" t="s">
        <v>1651</v>
      </c>
      <c r="D21" s="697" t="s">
        <v>708</v>
      </c>
      <c r="E21" s="697" t="s">
        <v>1652</v>
      </c>
      <c r="F21" s="701"/>
      <c r="G21" s="701"/>
      <c r="H21" s="723">
        <v>0</v>
      </c>
      <c r="I21" s="701">
        <v>3</v>
      </c>
      <c r="J21" s="701">
        <v>134.28999999999996</v>
      </c>
      <c r="K21" s="723">
        <v>1</v>
      </c>
      <c r="L21" s="701">
        <v>3</v>
      </c>
      <c r="M21" s="702">
        <v>134.28999999999996</v>
      </c>
    </row>
    <row r="22" spans="1:13" ht="14.4" customHeight="1" x14ac:dyDescent="0.3">
      <c r="A22" s="696" t="s">
        <v>519</v>
      </c>
      <c r="B22" s="697" t="s">
        <v>1648</v>
      </c>
      <c r="C22" s="697" t="s">
        <v>1653</v>
      </c>
      <c r="D22" s="697" t="s">
        <v>708</v>
      </c>
      <c r="E22" s="697" t="s">
        <v>1654</v>
      </c>
      <c r="F22" s="701"/>
      <c r="G22" s="701"/>
      <c r="H22" s="723">
        <v>0</v>
      </c>
      <c r="I22" s="701">
        <v>3</v>
      </c>
      <c r="J22" s="701">
        <v>269.28000000000003</v>
      </c>
      <c r="K22" s="723">
        <v>1</v>
      </c>
      <c r="L22" s="701">
        <v>3</v>
      </c>
      <c r="M22" s="702">
        <v>269.28000000000003</v>
      </c>
    </row>
    <row r="23" spans="1:13" ht="14.4" customHeight="1" x14ac:dyDescent="0.3">
      <c r="A23" s="696" t="s">
        <v>519</v>
      </c>
      <c r="B23" s="697" t="s">
        <v>1648</v>
      </c>
      <c r="C23" s="697" t="s">
        <v>1655</v>
      </c>
      <c r="D23" s="697" t="s">
        <v>1138</v>
      </c>
      <c r="E23" s="697" t="s">
        <v>1652</v>
      </c>
      <c r="F23" s="701">
        <v>6</v>
      </c>
      <c r="G23" s="701">
        <v>436.19999999999993</v>
      </c>
      <c r="H23" s="723">
        <v>1</v>
      </c>
      <c r="I23" s="701"/>
      <c r="J23" s="701"/>
      <c r="K23" s="723">
        <v>0</v>
      </c>
      <c r="L23" s="701">
        <v>6</v>
      </c>
      <c r="M23" s="702">
        <v>436.19999999999993</v>
      </c>
    </row>
    <row r="24" spans="1:13" ht="14.4" customHeight="1" x14ac:dyDescent="0.3">
      <c r="A24" s="696" t="s">
        <v>519</v>
      </c>
      <c r="B24" s="697" t="s">
        <v>1656</v>
      </c>
      <c r="C24" s="697" t="s">
        <v>1657</v>
      </c>
      <c r="D24" s="697" t="s">
        <v>1281</v>
      </c>
      <c r="E24" s="697" t="s">
        <v>1658</v>
      </c>
      <c r="F24" s="701"/>
      <c r="G24" s="701"/>
      <c r="H24" s="723">
        <v>0</v>
      </c>
      <c r="I24" s="701">
        <v>1</v>
      </c>
      <c r="J24" s="701">
        <v>62.61</v>
      </c>
      <c r="K24" s="723">
        <v>1</v>
      </c>
      <c r="L24" s="701">
        <v>1</v>
      </c>
      <c r="M24" s="702">
        <v>62.61</v>
      </c>
    </row>
    <row r="25" spans="1:13" ht="14.4" customHeight="1" x14ac:dyDescent="0.3">
      <c r="A25" s="696" t="s">
        <v>519</v>
      </c>
      <c r="B25" s="697" t="s">
        <v>1659</v>
      </c>
      <c r="C25" s="697" t="s">
        <v>1660</v>
      </c>
      <c r="D25" s="697" t="s">
        <v>838</v>
      </c>
      <c r="E25" s="697" t="s">
        <v>1661</v>
      </c>
      <c r="F25" s="701">
        <v>470</v>
      </c>
      <c r="G25" s="701">
        <v>13164.7</v>
      </c>
      <c r="H25" s="723">
        <v>1</v>
      </c>
      <c r="I25" s="701"/>
      <c r="J25" s="701"/>
      <c r="K25" s="723">
        <v>0</v>
      </c>
      <c r="L25" s="701">
        <v>470</v>
      </c>
      <c r="M25" s="702">
        <v>13164.7</v>
      </c>
    </row>
    <row r="26" spans="1:13" ht="14.4" customHeight="1" x14ac:dyDescent="0.3">
      <c r="A26" s="696" t="s">
        <v>519</v>
      </c>
      <c r="B26" s="697" t="s">
        <v>1659</v>
      </c>
      <c r="C26" s="697" t="s">
        <v>1662</v>
      </c>
      <c r="D26" s="697" t="s">
        <v>836</v>
      </c>
      <c r="E26" s="697" t="s">
        <v>837</v>
      </c>
      <c r="F26" s="701"/>
      <c r="G26" s="701"/>
      <c r="H26" s="723">
        <v>0</v>
      </c>
      <c r="I26" s="701">
        <v>30</v>
      </c>
      <c r="J26" s="701">
        <v>1211.7000000000003</v>
      </c>
      <c r="K26" s="723">
        <v>1</v>
      </c>
      <c r="L26" s="701">
        <v>30</v>
      </c>
      <c r="M26" s="702">
        <v>1211.7000000000003</v>
      </c>
    </row>
    <row r="27" spans="1:13" ht="14.4" customHeight="1" x14ac:dyDescent="0.3">
      <c r="A27" s="696" t="s">
        <v>519</v>
      </c>
      <c r="B27" s="697" t="s">
        <v>1659</v>
      </c>
      <c r="C27" s="697" t="s">
        <v>1663</v>
      </c>
      <c r="D27" s="697" t="s">
        <v>834</v>
      </c>
      <c r="E27" s="697" t="s">
        <v>1664</v>
      </c>
      <c r="F27" s="701"/>
      <c r="G27" s="701"/>
      <c r="H27" s="723">
        <v>0</v>
      </c>
      <c r="I27" s="701">
        <v>1</v>
      </c>
      <c r="J27" s="701">
        <v>31.650000000000002</v>
      </c>
      <c r="K27" s="723">
        <v>1</v>
      </c>
      <c r="L27" s="701">
        <v>1</v>
      </c>
      <c r="M27" s="702">
        <v>31.650000000000002</v>
      </c>
    </row>
    <row r="28" spans="1:13" ht="14.4" customHeight="1" x14ac:dyDescent="0.3">
      <c r="A28" s="696" t="s">
        <v>519</v>
      </c>
      <c r="B28" s="697" t="s">
        <v>1659</v>
      </c>
      <c r="C28" s="697" t="s">
        <v>1665</v>
      </c>
      <c r="D28" s="697" t="s">
        <v>832</v>
      </c>
      <c r="E28" s="697" t="s">
        <v>1666</v>
      </c>
      <c r="F28" s="701"/>
      <c r="G28" s="701"/>
      <c r="H28" s="723">
        <v>0</v>
      </c>
      <c r="I28" s="701">
        <v>1</v>
      </c>
      <c r="J28" s="701">
        <v>57.77</v>
      </c>
      <c r="K28" s="723">
        <v>1</v>
      </c>
      <c r="L28" s="701">
        <v>1</v>
      </c>
      <c r="M28" s="702">
        <v>57.77</v>
      </c>
    </row>
    <row r="29" spans="1:13" ht="14.4" customHeight="1" x14ac:dyDescent="0.3">
      <c r="A29" s="696" t="s">
        <v>519</v>
      </c>
      <c r="B29" s="697" t="s">
        <v>1659</v>
      </c>
      <c r="C29" s="697" t="s">
        <v>1667</v>
      </c>
      <c r="D29" s="697" t="s">
        <v>830</v>
      </c>
      <c r="E29" s="697" t="s">
        <v>1664</v>
      </c>
      <c r="F29" s="701">
        <v>1</v>
      </c>
      <c r="G29" s="701">
        <v>59.300000000000011</v>
      </c>
      <c r="H29" s="723">
        <v>1</v>
      </c>
      <c r="I29" s="701"/>
      <c r="J29" s="701"/>
      <c r="K29" s="723">
        <v>0</v>
      </c>
      <c r="L29" s="701">
        <v>1</v>
      </c>
      <c r="M29" s="702">
        <v>59.300000000000011</v>
      </c>
    </row>
    <row r="30" spans="1:13" ht="14.4" customHeight="1" x14ac:dyDescent="0.3">
      <c r="A30" s="696" t="s">
        <v>519</v>
      </c>
      <c r="B30" s="697" t="s">
        <v>1668</v>
      </c>
      <c r="C30" s="697" t="s">
        <v>1669</v>
      </c>
      <c r="D30" s="697" t="s">
        <v>1670</v>
      </c>
      <c r="E30" s="697" t="s">
        <v>1671</v>
      </c>
      <c r="F30" s="701">
        <v>25</v>
      </c>
      <c r="G30" s="701">
        <v>1658.25</v>
      </c>
      <c r="H30" s="723">
        <v>1</v>
      </c>
      <c r="I30" s="701"/>
      <c r="J30" s="701"/>
      <c r="K30" s="723">
        <v>0</v>
      </c>
      <c r="L30" s="701">
        <v>25</v>
      </c>
      <c r="M30" s="702">
        <v>1658.25</v>
      </c>
    </row>
    <row r="31" spans="1:13" ht="14.4" customHeight="1" x14ac:dyDescent="0.3">
      <c r="A31" s="696" t="s">
        <v>519</v>
      </c>
      <c r="B31" s="697" t="s">
        <v>1672</v>
      </c>
      <c r="C31" s="697" t="s">
        <v>1673</v>
      </c>
      <c r="D31" s="697" t="s">
        <v>1248</v>
      </c>
      <c r="E31" s="697" t="s">
        <v>1674</v>
      </c>
      <c r="F31" s="701"/>
      <c r="G31" s="701"/>
      <c r="H31" s="723">
        <v>0</v>
      </c>
      <c r="I31" s="701">
        <v>1</v>
      </c>
      <c r="J31" s="701">
        <v>71.81</v>
      </c>
      <c r="K31" s="723">
        <v>1</v>
      </c>
      <c r="L31" s="701">
        <v>1</v>
      </c>
      <c r="M31" s="702">
        <v>71.81</v>
      </c>
    </row>
    <row r="32" spans="1:13" ht="14.4" customHeight="1" x14ac:dyDescent="0.3">
      <c r="A32" s="696" t="s">
        <v>519</v>
      </c>
      <c r="B32" s="697" t="s">
        <v>1672</v>
      </c>
      <c r="C32" s="697" t="s">
        <v>1675</v>
      </c>
      <c r="D32" s="697" t="s">
        <v>1676</v>
      </c>
      <c r="E32" s="697" t="s">
        <v>1677</v>
      </c>
      <c r="F32" s="701"/>
      <c r="G32" s="701"/>
      <c r="H32" s="723">
        <v>0</v>
      </c>
      <c r="I32" s="701">
        <v>2</v>
      </c>
      <c r="J32" s="701">
        <v>414.87999999999994</v>
      </c>
      <c r="K32" s="723">
        <v>1</v>
      </c>
      <c r="L32" s="701">
        <v>2</v>
      </c>
      <c r="M32" s="702">
        <v>414.87999999999994</v>
      </c>
    </row>
    <row r="33" spans="1:13" ht="14.4" customHeight="1" x14ac:dyDescent="0.3">
      <c r="A33" s="696" t="s">
        <v>519</v>
      </c>
      <c r="B33" s="697" t="s">
        <v>1672</v>
      </c>
      <c r="C33" s="697" t="s">
        <v>1678</v>
      </c>
      <c r="D33" s="697" t="s">
        <v>1676</v>
      </c>
      <c r="E33" s="697" t="s">
        <v>1679</v>
      </c>
      <c r="F33" s="701"/>
      <c r="G33" s="701"/>
      <c r="H33" s="723">
        <v>0</v>
      </c>
      <c r="I33" s="701">
        <v>2</v>
      </c>
      <c r="J33" s="701">
        <v>153.91999999999999</v>
      </c>
      <c r="K33" s="723">
        <v>1</v>
      </c>
      <c r="L33" s="701">
        <v>2</v>
      </c>
      <c r="M33" s="702">
        <v>153.91999999999999</v>
      </c>
    </row>
    <row r="34" spans="1:13" ht="14.4" customHeight="1" x14ac:dyDescent="0.3">
      <c r="A34" s="696" t="s">
        <v>519</v>
      </c>
      <c r="B34" s="697" t="s">
        <v>1672</v>
      </c>
      <c r="C34" s="697" t="s">
        <v>1680</v>
      </c>
      <c r="D34" s="697" t="s">
        <v>1681</v>
      </c>
      <c r="E34" s="697" t="s">
        <v>1682</v>
      </c>
      <c r="F34" s="701"/>
      <c r="G34" s="701"/>
      <c r="H34" s="723">
        <v>0</v>
      </c>
      <c r="I34" s="701">
        <v>1</v>
      </c>
      <c r="J34" s="701">
        <v>217.98000000000002</v>
      </c>
      <c r="K34" s="723">
        <v>1</v>
      </c>
      <c r="L34" s="701">
        <v>1</v>
      </c>
      <c r="M34" s="702">
        <v>217.98000000000002</v>
      </c>
    </row>
    <row r="35" spans="1:13" ht="14.4" customHeight="1" x14ac:dyDescent="0.3">
      <c r="A35" s="696" t="s">
        <v>519</v>
      </c>
      <c r="B35" s="697" t="s">
        <v>1672</v>
      </c>
      <c r="C35" s="697" t="s">
        <v>1683</v>
      </c>
      <c r="D35" s="697" t="s">
        <v>624</v>
      </c>
      <c r="E35" s="697" t="s">
        <v>1684</v>
      </c>
      <c r="F35" s="701"/>
      <c r="G35" s="701"/>
      <c r="H35" s="723">
        <v>0</v>
      </c>
      <c r="I35" s="701">
        <v>24</v>
      </c>
      <c r="J35" s="701">
        <v>2230.3900000000003</v>
      </c>
      <c r="K35" s="723">
        <v>1</v>
      </c>
      <c r="L35" s="701">
        <v>24</v>
      </c>
      <c r="M35" s="702">
        <v>2230.3900000000003</v>
      </c>
    </row>
    <row r="36" spans="1:13" ht="14.4" customHeight="1" x14ac:dyDescent="0.3">
      <c r="A36" s="696" t="s">
        <v>519</v>
      </c>
      <c r="B36" s="697" t="s">
        <v>1685</v>
      </c>
      <c r="C36" s="697" t="s">
        <v>1686</v>
      </c>
      <c r="D36" s="697" t="s">
        <v>607</v>
      </c>
      <c r="E36" s="697" t="s">
        <v>1687</v>
      </c>
      <c r="F36" s="701"/>
      <c r="G36" s="701"/>
      <c r="H36" s="723">
        <v>0</v>
      </c>
      <c r="I36" s="701">
        <v>1</v>
      </c>
      <c r="J36" s="701">
        <v>101.67000000000004</v>
      </c>
      <c r="K36" s="723">
        <v>1</v>
      </c>
      <c r="L36" s="701">
        <v>1</v>
      </c>
      <c r="M36" s="702">
        <v>101.67000000000004</v>
      </c>
    </row>
    <row r="37" spans="1:13" ht="14.4" customHeight="1" x14ac:dyDescent="0.3">
      <c r="A37" s="696" t="s">
        <v>519</v>
      </c>
      <c r="B37" s="697" t="s">
        <v>1688</v>
      </c>
      <c r="C37" s="697" t="s">
        <v>1689</v>
      </c>
      <c r="D37" s="697" t="s">
        <v>1690</v>
      </c>
      <c r="E37" s="697" t="s">
        <v>1691</v>
      </c>
      <c r="F37" s="701"/>
      <c r="G37" s="701"/>
      <c r="H37" s="723">
        <v>0</v>
      </c>
      <c r="I37" s="701">
        <v>1</v>
      </c>
      <c r="J37" s="701">
        <v>42.58</v>
      </c>
      <c r="K37" s="723">
        <v>1</v>
      </c>
      <c r="L37" s="701">
        <v>1</v>
      </c>
      <c r="M37" s="702">
        <v>42.58</v>
      </c>
    </row>
    <row r="38" spans="1:13" ht="14.4" customHeight="1" x14ac:dyDescent="0.3">
      <c r="A38" s="696" t="s">
        <v>519</v>
      </c>
      <c r="B38" s="697" t="s">
        <v>1692</v>
      </c>
      <c r="C38" s="697" t="s">
        <v>1693</v>
      </c>
      <c r="D38" s="697" t="s">
        <v>639</v>
      </c>
      <c r="E38" s="697" t="s">
        <v>1694</v>
      </c>
      <c r="F38" s="701"/>
      <c r="G38" s="701"/>
      <c r="H38" s="723">
        <v>0</v>
      </c>
      <c r="I38" s="701">
        <v>4</v>
      </c>
      <c r="J38" s="701">
        <v>104.60000000000002</v>
      </c>
      <c r="K38" s="723">
        <v>1</v>
      </c>
      <c r="L38" s="701">
        <v>4</v>
      </c>
      <c r="M38" s="702">
        <v>104.60000000000002</v>
      </c>
    </row>
    <row r="39" spans="1:13" ht="14.4" customHeight="1" x14ac:dyDescent="0.3">
      <c r="A39" s="696" t="s">
        <v>519</v>
      </c>
      <c r="B39" s="697" t="s">
        <v>1692</v>
      </c>
      <c r="C39" s="697" t="s">
        <v>1695</v>
      </c>
      <c r="D39" s="697" t="s">
        <v>639</v>
      </c>
      <c r="E39" s="697" t="s">
        <v>640</v>
      </c>
      <c r="F39" s="701"/>
      <c r="G39" s="701"/>
      <c r="H39" s="723">
        <v>0</v>
      </c>
      <c r="I39" s="701">
        <v>1</v>
      </c>
      <c r="J39" s="701">
        <v>52.28</v>
      </c>
      <c r="K39" s="723">
        <v>1</v>
      </c>
      <c r="L39" s="701">
        <v>1</v>
      </c>
      <c r="M39" s="702">
        <v>52.28</v>
      </c>
    </row>
    <row r="40" spans="1:13" ht="14.4" customHeight="1" x14ac:dyDescent="0.3">
      <c r="A40" s="696" t="s">
        <v>519</v>
      </c>
      <c r="B40" s="697" t="s">
        <v>1692</v>
      </c>
      <c r="C40" s="697" t="s">
        <v>1696</v>
      </c>
      <c r="D40" s="697" t="s">
        <v>1137</v>
      </c>
      <c r="E40" s="697" t="s">
        <v>1694</v>
      </c>
      <c r="F40" s="701"/>
      <c r="G40" s="701"/>
      <c r="H40" s="723">
        <v>0</v>
      </c>
      <c r="I40" s="701">
        <v>4</v>
      </c>
      <c r="J40" s="701">
        <v>146.23000000000002</v>
      </c>
      <c r="K40" s="723">
        <v>1</v>
      </c>
      <c r="L40" s="701">
        <v>4</v>
      </c>
      <c r="M40" s="702">
        <v>146.23000000000002</v>
      </c>
    </row>
    <row r="41" spans="1:13" ht="14.4" customHeight="1" x14ac:dyDescent="0.3">
      <c r="A41" s="696" t="s">
        <v>519</v>
      </c>
      <c r="B41" s="697" t="s">
        <v>1697</v>
      </c>
      <c r="C41" s="697" t="s">
        <v>1698</v>
      </c>
      <c r="D41" s="697" t="s">
        <v>662</v>
      </c>
      <c r="E41" s="697" t="s">
        <v>1699</v>
      </c>
      <c r="F41" s="701"/>
      <c r="G41" s="701"/>
      <c r="H41" s="723">
        <v>0</v>
      </c>
      <c r="I41" s="701">
        <v>2</v>
      </c>
      <c r="J41" s="701">
        <v>49.680000000000021</v>
      </c>
      <c r="K41" s="723">
        <v>1</v>
      </c>
      <c r="L41" s="701">
        <v>2</v>
      </c>
      <c r="M41" s="702">
        <v>49.680000000000021</v>
      </c>
    </row>
    <row r="42" spans="1:13" ht="14.4" customHeight="1" x14ac:dyDescent="0.3">
      <c r="A42" s="696" t="s">
        <v>519</v>
      </c>
      <c r="B42" s="697" t="s">
        <v>1697</v>
      </c>
      <c r="C42" s="697" t="s">
        <v>1700</v>
      </c>
      <c r="D42" s="697" t="s">
        <v>662</v>
      </c>
      <c r="E42" s="697" t="s">
        <v>1701</v>
      </c>
      <c r="F42" s="701"/>
      <c r="G42" s="701"/>
      <c r="H42" s="723">
        <v>0</v>
      </c>
      <c r="I42" s="701">
        <v>1</v>
      </c>
      <c r="J42" s="701">
        <v>68</v>
      </c>
      <c r="K42" s="723">
        <v>1</v>
      </c>
      <c r="L42" s="701">
        <v>1</v>
      </c>
      <c r="M42" s="702">
        <v>68</v>
      </c>
    </row>
    <row r="43" spans="1:13" ht="14.4" customHeight="1" x14ac:dyDescent="0.3">
      <c r="A43" s="696" t="s">
        <v>519</v>
      </c>
      <c r="B43" s="697" t="s">
        <v>1702</v>
      </c>
      <c r="C43" s="697" t="s">
        <v>1703</v>
      </c>
      <c r="D43" s="697" t="s">
        <v>1704</v>
      </c>
      <c r="E43" s="697" t="s">
        <v>1705</v>
      </c>
      <c r="F43" s="701"/>
      <c r="G43" s="701"/>
      <c r="H43" s="723">
        <v>0</v>
      </c>
      <c r="I43" s="701">
        <v>1</v>
      </c>
      <c r="J43" s="701">
        <v>50.740000000000016</v>
      </c>
      <c r="K43" s="723">
        <v>1</v>
      </c>
      <c r="L43" s="701">
        <v>1</v>
      </c>
      <c r="M43" s="702">
        <v>50.740000000000016</v>
      </c>
    </row>
    <row r="44" spans="1:13" ht="14.4" customHeight="1" x14ac:dyDescent="0.3">
      <c r="A44" s="696" t="s">
        <v>519</v>
      </c>
      <c r="B44" s="697" t="s">
        <v>1706</v>
      </c>
      <c r="C44" s="697" t="s">
        <v>1707</v>
      </c>
      <c r="D44" s="697" t="s">
        <v>1708</v>
      </c>
      <c r="E44" s="697" t="s">
        <v>1709</v>
      </c>
      <c r="F44" s="701">
        <v>1</v>
      </c>
      <c r="G44" s="701">
        <v>164.28999999999996</v>
      </c>
      <c r="H44" s="723">
        <v>1</v>
      </c>
      <c r="I44" s="701"/>
      <c r="J44" s="701"/>
      <c r="K44" s="723">
        <v>0</v>
      </c>
      <c r="L44" s="701">
        <v>1</v>
      </c>
      <c r="M44" s="702">
        <v>164.28999999999996</v>
      </c>
    </row>
    <row r="45" spans="1:13" ht="14.4" customHeight="1" x14ac:dyDescent="0.3">
      <c r="A45" s="696" t="s">
        <v>519</v>
      </c>
      <c r="B45" s="697" t="s">
        <v>1710</v>
      </c>
      <c r="C45" s="697" t="s">
        <v>1711</v>
      </c>
      <c r="D45" s="697" t="s">
        <v>1107</v>
      </c>
      <c r="E45" s="697" t="s">
        <v>1694</v>
      </c>
      <c r="F45" s="701"/>
      <c r="G45" s="701"/>
      <c r="H45" s="723">
        <v>0</v>
      </c>
      <c r="I45" s="701">
        <v>8</v>
      </c>
      <c r="J45" s="701">
        <v>691.08000000000015</v>
      </c>
      <c r="K45" s="723">
        <v>1</v>
      </c>
      <c r="L45" s="701">
        <v>8</v>
      </c>
      <c r="M45" s="702">
        <v>691.08000000000015</v>
      </c>
    </row>
    <row r="46" spans="1:13" ht="14.4" customHeight="1" x14ac:dyDescent="0.3">
      <c r="A46" s="696" t="s">
        <v>519</v>
      </c>
      <c r="B46" s="697" t="s">
        <v>1710</v>
      </c>
      <c r="C46" s="697" t="s">
        <v>1712</v>
      </c>
      <c r="D46" s="697" t="s">
        <v>1107</v>
      </c>
      <c r="E46" s="697" t="s">
        <v>1713</v>
      </c>
      <c r="F46" s="701"/>
      <c r="G46" s="701"/>
      <c r="H46" s="723">
        <v>0</v>
      </c>
      <c r="I46" s="701">
        <v>3</v>
      </c>
      <c r="J46" s="701">
        <v>664.45</v>
      </c>
      <c r="K46" s="723">
        <v>1</v>
      </c>
      <c r="L46" s="701">
        <v>3</v>
      </c>
      <c r="M46" s="702">
        <v>664.45</v>
      </c>
    </row>
    <row r="47" spans="1:13" ht="14.4" customHeight="1" x14ac:dyDescent="0.3">
      <c r="A47" s="696" t="s">
        <v>519</v>
      </c>
      <c r="B47" s="697" t="s">
        <v>1710</v>
      </c>
      <c r="C47" s="697" t="s">
        <v>1714</v>
      </c>
      <c r="D47" s="697" t="s">
        <v>1109</v>
      </c>
      <c r="E47" s="697" t="s">
        <v>640</v>
      </c>
      <c r="F47" s="701"/>
      <c r="G47" s="701"/>
      <c r="H47" s="723">
        <v>0</v>
      </c>
      <c r="I47" s="701">
        <v>4</v>
      </c>
      <c r="J47" s="701">
        <v>651.16</v>
      </c>
      <c r="K47" s="723">
        <v>1</v>
      </c>
      <c r="L47" s="701">
        <v>4</v>
      </c>
      <c r="M47" s="702">
        <v>651.16</v>
      </c>
    </row>
    <row r="48" spans="1:13" ht="14.4" customHeight="1" x14ac:dyDescent="0.3">
      <c r="A48" s="696" t="s">
        <v>519</v>
      </c>
      <c r="B48" s="697" t="s">
        <v>1710</v>
      </c>
      <c r="C48" s="697" t="s">
        <v>1715</v>
      </c>
      <c r="D48" s="697" t="s">
        <v>1109</v>
      </c>
      <c r="E48" s="697" t="s">
        <v>1716</v>
      </c>
      <c r="F48" s="701"/>
      <c r="G48" s="701"/>
      <c r="H48" s="723">
        <v>0</v>
      </c>
      <c r="I48" s="701">
        <v>1</v>
      </c>
      <c r="J48" s="701">
        <v>368.25</v>
      </c>
      <c r="K48" s="723">
        <v>1</v>
      </c>
      <c r="L48" s="701">
        <v>1</v>
      </c>
      <c r="M48" s="702">
        <v>368.25</v>
      </c>
    </row>
    <row r="49" spans="1:13" ht="14.4" customHeight="1" x14ac:dyDescent="0.3">
      <c r="A49" s="696" t="s">
        <v>519</v>
      </c>
      <c r="B49" s="697" t="s">
        <v>1717</v>
      </c>
      <c r="C49" s="697" t="s">
        <v>1718</v>
      </c>
      <c r="D49" s="697" t="s">
        <v>1123</v>
      </c>
      <c r="E49" s="697" t="s">
        <v>1719</v>
      </c>
      <c r="F49" s="701">
        <v>3</v>
      </c>
      <c r="G49" s="701">
        <v>325.64999999999986</v>
      </c>
      <c r="H49" s="723">
        <v>1</v>
      </c>
      <c r="I49" s="701"/>
      <c r="J49" s="701"/>
      <c r="K49" s="723">
        <v>0</v>
      </c>
      <c r="L49" s="701">
        <v>3</v>
      </c>
      <c r="M49" s="702">
        <v>325.64999999999986</v>
      </c>
    </row>
    <row r="50" spans="1:13" ht="14.4" customHeight="1" x14ac:dyDescent="0.3">
      <c r="A50" s="696" t="s">
        <v>519</v>
      </c>
      <c r="B50" s="697" t="s">
        <v>1717</v>
      </c>
      <c r="C50" s="697" t="s">
        <v>1720</v>
      </c>
      <c r="D50" s="697" t="s">
        <v>1721</v>
      </c>
      <c r="E50" s="697" t="s">
        <v>1722</v>
      </c>
      <c r="F50" s="701"/>
      <c r="G50" s="701"/>
      <c r="H50" s="723">
        <v>0</v>
      </c>
      <c r="I50" s="701">
        <v>2</v>
      </c>
      <c r="J50" s="701">
        <v>71.02</v>
      </c>
      <c r="K50" s="723">
        <v>1</v>
      </c>
      <c r="L50" s="701">
        <v>2</v>
      </c>
      <c r="M50" s="702">
        <v>71.02</v>
      </c>
    </row>
    <row r="51" spans="1:13" ht="14.4" customHeight="1" x14ac:dyDescent="0.3">
      <c r="A51" s="696" t="s">
        <v>519</v>
      </c>
      <c r="B51" s="697" t="s">
        <v>1723</v>
      </c>
      <c r="C51" s="697" t="s">
        <v>1724</v>
      </c>
      <c r="D51" s="697" t="s">
        <v>1725</v>
      </c>
      <c r="E51" s="697" t="s">
        <v>1726</v>
      </c>
      <c r="F51" s="701"/>
      <c r="G51" s="701"/>
      <c r="H51" s="723">
        <v>0</v>
      </c>
      <c r="I51" s="701">
        <v>3</v>
      </c>
      <c r="J51" s="701">
        <v>350.5212913977382</v>
      </c>
      <c r="K51" s="723">
        <v>1</v>
      </c>
      <c r="L51" s="701">
        <v>3</v>
      </c>
      <c r="M51" s="702">
        <v>350.5212913977382</v>
      </c>
    </row>
    <row r="52" spans="1:13" ht="14.4" customHeight="1" x14ac:dyDescent="0.3">
      <c r="A52" s="696" t="s">
        <v>519</v>
      </c>
      <c r="B52" s="697" t="s">
        <v>1723</v>
      </c>
      <c r="C52" s="697" t="s">
        <v>1727</v>
      </c>
      <c r="D52" s="697" t="s">
        <v>1728</v>
      </c>
      <c r="E52" s="697" t="s">
        <v>1729</v>
      </c>
      <c r="F52" s="701"/>
      <c r="G52" s="701"/>
      <c r="H52" s="723">
        <v>0</v>
      </c>
      <c r="I52" s="701">
        <v>1</v>
      </c>
      <c r="J52" s="701">
        <v>131.74023096151893</v>
      </c>
      <c r="K52" s="723">
        <v>1</v>
      </c>
      <c r="L52" s="701">
        <v>1</v>
      </c>
      <c r="M52" s="702">
        <v>131.74023096151893</v>
      </c>
    </row>
    <row r="53" spans="1:13" ht="14.4" customHeight="1" x14ac:dyDescent="0.3">
      <c r="A53" s="696" t="s">
        <v>519</v>
      </c>
      <c r="B53" s="697" t="s">
        <v>1730</v>
      </c>
      <c r="C53" s="697" t="s">
        <v>1731</v>
      </c>
      <c r="D53" s="697" t="s">
        <v>1732</v>
      </c>
      <c r="E53" s="697" t="s">
        <v>1733</v>
      </c>
      <c r="F53" s="701"/>
      <c r="G53" s="701"/>
      <c r="H53" s="723">
        <v>0</v>
      </c>
      <c r="I53" s="701">
        <v>1</v>
      </c>
      <c r="J53" s="701">
        <v>158.97999999999999</v>
      </c>
      <c r="K53" s="723">
        <v>1</v>
      </c>
      <c r="L53" s="701">
        <v>1</v>
      </c>
      <c r="M53" s="702">
        <v>158.97999999999999</v>
      </c>
    </row>
    <row r="54" spans="1:13" ht="14.4" customHeight="1" x14ac:dyDescent="0.3">
      <c r="A54" s="696" t="s">
        <v>519</v>
      </c>
      <c r="B54" s="697" t="s">
        <v>1730</v>
      </c>
      <c r="C54" s="697" t="s">
        <v>1734</v>
      </c>
      <c r="D54" s="697" t="s">
        <v>1732</v>
      </c>
      <c r="E54" s="697" t="s">
        <v>1735</v>
      </c>
      <c r="F54" s="701"/>
      <c r="G54" s="701"/>
      <c r="H54" s="723">
        <v>0</v>
      </c>
      <c r="I54" s="701">
        <v>1</v>
      </c>
      <c r="J54" s="701">
        <v>185.26</v>
      </c>
      <c r="K54" s="723">
        <v>1</v>
      </c>
      <c r="L54" s="701">
        <v>1</v>
      </c>
      <c r="M54" s="702">
        <v>185.26</v>
      </c>
    </row>
    <row r="55" spans="1:13" ht="14.4" customHeight="1" x14ac:dyDescent="0.3">
      <c r="A55" s="696" t="s">
        <v>519</v>
      </c>
      <c r="B55" s="697" t="s">
        <v>1736</v>
      </c>
      <c r="C55" s="697" t="s">
        <v>1737</v>
      </c>
      <c r="D55" s="697" t="s">
        <v>1738</v>
      </c>
      <c r="E55" s="697" t="s">
        <v>1739</v>
      </c>
      <c r="F55" s="701"/>
      <c r="G55" s="701"/>
      <c r="H55" s="723">
        <v>0</v>
      </c>
      <c r="I55" s="701">
        <v>1</v>
      </c>
      <c r="J55" s="701">
        <v>640.02</v>
      </c>
      <c r="K55" s="723">
        <v>1</v>
      </c>
      <c r="L55" s="701">
        <v>1</v>
      </c>
      <c r="M55" s="702">
        <v>640.02</v>
      </c>
    </row>
    <row r="56" spans="1:13" ht="14.4" customHeight="1" x14ac:dyDescent="0.3">
      <c r="A56" s="696" t="s">
        <v>519</v>
      </c>
      <c r="B56" s="697" t="s">
        <v>1740</v>
      </c>
      <c r="C56" s="697" t="s">
        <v>1741</v>
      </c>
      <c r="D56" s="697" t="s">
        <v>1742</v>
      </c>
      <c r="E56" s="697" t="s">
        <v>1743</v>
      </c>
      <c r="F56" s="701">
        <v>1</v>
      </c>
      <c r="G56" s="701">
        <v>65.38</v>
      </c>
      <c r="H56" s="723">
        <v>1</v>
      </c>
      <c r="I56" s="701"/>
      <c r="J56" s="701"/>
      <c r="K56" s="723">
        <v>0</v>
      </c>
      <c r="L56" s="701">
        <v>1</v>
      </c>
      <c r="M56" s="702">
        <v>65.38</v>
      </c>
    </row>
    <row r="57" spans="1:13" ht="14.4" customHeight="1" x14ac:dyDescent="0.3">
      <c r="A57" s="696" t="s">
        <v>519</v>
      </c>
      <c r="B57" s="697" t="s">
        <v>1744</v>
      </c>
      <c r="C57" s="697" t="s">
        <v>1745</v>
      </c>
      <c r="D57" s="697" t="s">
        <v>991</v>
      </c>
      <c r="E57" s="697" t="s">
        <v>1746</v>
      </c>
      <c r="F57" s="701"/>
      <c r="G57" s="701"/>
      <c r="H57" s="723">
        <v>0</v>
      </c>
      <c r="I57" s="701">
        <v>3</v>
      </c>
      <c r="J57" s="701">
        <v>57.27</v>
      </c>
      <c r="K57" s="723">
        <v>1</v>
      </c>
      <c r="L57" s="701">
        <v>3</v>
      </c>
      <c r="M57" s="702">
        <v>57.27</v>
      </c>
    </row>
    <row r="58" spans="1:13" ht="14.4" customHeight="1" x14ac:dyDescent="0.3">
      <c r="A58" s="696" t="s">
        <v>519</v>
      </c>
      <c r="B58" s="697" t="s">
        <v>1747</v>
      </c>
      <c r="C58" s="697" t="s">
        <v>1748</v>
      </c>
      <c r="D58" s="697" t="s">
        <v>1749</v>
      </c>
      <c r="E58" s="697" t="s">
        <v>1716</v>
      </c>
      <c r="F58" s="701"/>
      <c r="G58" s="701"/>
      <c r="H58" s="723">
        <v>0</v>
      </c>
      <c r="I58" s="701">
        <v>1</v>
      </c>
      <c r="J58" s="701">
        <v>76.789999999999992</v>
      </c>
      <c r="K58" s="723">
        <v>1</v>
      </c>
      <c r="L58" s="701">
        <v>1</v>
      </c>
      <c r="M58" s="702">
        <v>76.789999999999992</v>
      </c>
    </row>
    <row r="59" spans="1:13" ht="14.4" customHeight="1" x14ac:dyDescent="0.3">
      <c r="A59" s="696" t="s">
        <v>519</v>
      </c>
      <c r="B59" s="697" t="s">
        <v>1747</v>
      </c>
      <c r="C59" s="697" t="s">
        <v>1750</v>
      </c>
      <c r="D59" s="697" t="s">
        <v>1751</v>
      </c>
      <c r="E59" s="697" t="s">
        <v>1752</v>
      </c>
      <c r="F59" s="701">
        <v>1</v>
      </c>
      <c r="G59" s="701">
        <v>69.38</v>
      </c>
      <c r="H59" s="723">
        <v>1</v>
      </c>
      <c r="I59" s="701"/>
      <c r="J59" s="701"/>
      <c r="K59" s="723">
        <v>0</v>
      </c>
      <c r="L59" s="701">
        <v>1</v>
      </c>
      <c r="M59" s="702">
        <v>69.38</v>
      </c>
    </row>
    <row r="60" spans="1:13" ht="14.4" customHeight="1" x14ac:dyDescent="0.3">
      <c r="A60" s="696" t="s">
        <v>519</v>
      </c>
      <c r="B60" s="697" t="s">
        <v>1753</v>
      </c>
      <c r="C60" s="697" t="s">
        <v>1754</v>
      </c>
      <c r="D60" s="697" t="s">
        <v>1755</v>
      </c>
      <c r="E60" s="697" t="s">
        <v>1752</v>
      </c>
      <c r="F60" s="701"/>
      <c r="G60" s="701"/>
      <c r="H60" s="723">
        <v>0</v>
      </c>
      <c r="I60" s="701">
        <v>2</v>
      </c>
      <c r="J60" s="701">
        <v>214.17999999999995</v>
      </c>
      <c r="K60" s="723">
        <v>1</v>
      </c>
      <c r="L60" s="701">
        <v>2</v>
      </c>
      <c r="M60" s="702">
        <v>214.17999999999995</v>
      </c>
    </row>
    <row r="61" spans="1:13" ht="14.4" customHeight="1" x14ac:dyDescent="0.3">
      <c r="A61" s="696" t="s">
        <v>519</v>
      </c>
      <c r="B61" s="697" t="s">
        <v>1756</v>
      </c>
      <c r="C61" s="697" t="s">
        <v>1757</v>
      </c>
      <c r="D61" s="697" t="s">
        <v>558</v>
      </c>
      <c r="E61" s="697" t="s">
        <v>559</v>
      </c>
      <c r="F61" s="701">
        <v>1</v>
      </c>
      <c r="G61" s="701">
        <v>606.90000000000009</v>
      </c>
      <c r="H61" s="723">
        <v>1</v>
      </c>
      <c r="I61" s="701"/>
      <c r="J61" s="701"/>
      <c r="K61" s="723">
        <v>0</v>
      </c>
      <c r="L61" s="701">
        <v>1</v>
      </c>
      <c r="M61" s="702">
        <v>606.90000000000009</v>
      </c>
    </row>
    <row r="62" spans="1:13" ht="14.4" customHeight="1" x14ac:dyDescent="0.3">
      <c r="A62" s="696" t="s">
        <v>519</v>
      </c>
      <c r="B62" s="697" t="s">
        <v>1758</v>
      </c>
      <c r="C62" s="697" t="s">
        <v>1759</v>
      </c>
      <c r="D62" s="697" t="s">
        <v>1760</v>
      </c>
      <c r="E62" s="697" t="s">
        <v>1761</v>
      </c>
      <c r="F62" s="701"/>
      <c r="G62" s="701"/>
      <c r="H62" s="723">
        <v>0</v>
      </c>
      <c r="I62" s="701">
        <v>171</v>
      </c>
      <c r="J62" s="701">
        <v>235125</v>
      </c>
      <c r="K62" s="723">
        <v>1</v>
      </c>
      <c r="L62" s="701">
        <v>171</v>
      </c>
      <c r="M62" s="702">
        <v>235125</v>
      </c>
    </row>
    <row r="63" spans="1:13" ht="14.4" customHeight="1" x14ac:dyDescent="0.3">
      <c r="A63" s="696" t="s">
        <v>519</v>
      </c>
      <c r="B63" s="697" t="s">
        <v>1762</v>
      </c>
      <c r="C63" s="697" t="s">
        <v>1763</v>
      </c>
      <c r="D63" s="697" t="s">
        <v>1164</v>
      </c>
      <c r="E63" s="697" t="s">
        <v>1764</v>
      </c>
      <c r="F63" s="701"/>
      <c r="G63" s="701"/>
      <c r="H63" s="723">
        <v>0</v>
      </c>
      <c r="I63" s="701">
        <v>6</v>
      </c>
      <c r="J63" s="701">
        <v>857.88000000000011</v>
      </c>
      <c r="K63" s="723">
        <v>1</v>
      </c>
      <c r="L63" s="701">
        <v>6</v>
      </c>
      <c r="M63" s="702">
        <v>857.88000000000011</v>
      </c>
    </row>
    <row r="64" spans="1:13" ht="14.4" customHeight="1" x14ac:dyDescent="0.3">
      <c r="A64" s="696" t="s">
        <v>519</v>
      </c>
      <c r="B64" s="697" t="s">
        <v>1762</v>
      </c>
      <c r="C64" s="697" t="s">
        <v>1765</v>
      </c>
      <c r="D64" s="697" t="s">
        <v>1164</v>
      </c>
      <c r="E64" s="697" t="s">
        <v>1766</v>
      </c>
      <c r="F64" s="701"/>
      <c r="G64" s="701"/>
      <c r="H64" s="723">
        <v>0</v>
      </c>
      <c r="I64" s="701">
        <v>15</v>
      </c>
      <c r="J64" s="701">
        <v>979.35597350811167</v>
      </c>
      <c r="K64" s="723">
        <v>1</v>
      </c>
      <c r="L64" s="701">
        <v>15</v>
      </c>
      <c r="M64" s="702">
        <v>979.35597350811167</v>
      </c>
    </row>
    <row r="65" spans="1:13" ht="14.4" customHeight="1" x14ac:dyDescent="0.3">
      <c r="A65" s="696" t="s">
        <v>519</v>
      </c>
      <c r="B65" s="697" t="s">
        <v>1767</v>
      </c>
      <c r="C65" s="697" t="s">
        <v>1768</v>
      </c>
      <c r="D65" s="697" t="s">
        <v>1769</v>
      </c>
      <c r="E65" s="697" t="s">
        <v>1770</v>
      </c>
      <c r="F65" s="701"/>
      <c r="G65" s="701"/>
      <c r="H65" s="723">
        <v>0</v>
      </c>
      <c r="I65" s="701">
        <v>1</v>
      </c>
      <c r="J65" s="701">
        <v>128.92000000000002</v>
      </c>
      <c r="K65" s="723">
        <v>1</v>
      </c>
      <c r="L65" s="701">
        <v>1</v>
      </c>
      <c r="M65" s="702">
        <v>128.92000000000002</v>
      </c>
    </row>
    <row r="66" spans="1:13" ht="14.4" customHeight="1" x14ac:dyDescent="0.3">
      <c r="A66" s="696" t="s">
        <v>519</v>
      </c>
      <c r="B66" s="697" t="s">
        <v>1767</v>
      </c>
      <c r="C66" s="697" t="s">
        <v>1771</v>
      </c>
      <c r="D66" s="697" t="s">
        <v>1772</v>
      </c>
      <c r="E66" s="697" t="s">
        <v>1773</v>
      </c>
      <c r="F66" s="701"/>
      <c r="G66" s="701"/>
      <c r="H66" s="723">
        <v>0</v>
      </c>
      <c r="I66" s="701">
        <v>1</v>
      </c>
      <c r="J66" s="701">
        <v>112.28</v>
      </c>
      <c r="K66" s="723">
        <v>1</v>
      </c>
      <c r="L66" s="701">
        <v>1</v>
      </c>
      <c r="M66" s="702">
        <v>112.28</v>
      </c>
    </row>
    <row r="67" spans="1:13" ht="14.4" customHeight="1" x14ac:dyDescent="0.3">
      <c r="A67" s="696" t="s">
        <v>519</v>
      </c>
      <c r="B67" s="697" t="s">
        <v>1767</v>
      </c>
      <c r="C67" s="697" t="s">
        <v>1774</v>
      </c>
      <c r="D67" s="697" t="s">
        <v>1772</v>
      </c>
      <c r="E67" s="697" t="s">
        <v>1775</v>
      </c>
      <c r="F67" s="701"/>
      <c r="G67" s="701"/>
      <c r="H67" s="723">
        <v>0</v>
      </c>
      <c r="I67" s="701">
        <v>3</v>
      </c>
      <c r="J67" s="701">
        <v>295.05999999999995</v>
      </c>
      <c r="K67" s="723">
        <v>1</v>
      </c>
      <c r="L67" s="701">
        <v>3</v>
      </c>
      <c r="M67" s="702">
        <v>295.05999999999995</v>
      </c>
    </row>
    <row r="68" spans="1:13" ht="14.4" customHeight="1" x14ac:dyDescent="0.3">
      <c r="A68" s="696" t="s">
        <v>519</v>
      </c>
      <c r="B68" s="697" t="s">
        <v>1767</v>
      </c>
      <c r="C68" s="697" t="s">
        <v>1776</v>
      </c>
      <c r="D68" s="697" t="s">
        <v>1772</v>
      </c>
      <c r="E68" s="697" t="s">
        <v>1777</v>
      </c>
      <c r="F68" s="701"/>
      <c r="G68" s="701"/>
      <c r="H68" s="723">
        <v>0</v>
      </c>
      <c r="I68" s="701">
        <v>1</v>
      </c>
      <c r="J68" s="701">
        <v>92.769999999999982</v>
      </c>
      <c r="K68" s="723">
        <v>1</v>
      </c>
      <c r="L68" s="701">
        <v>1</v>
      </c>
      <c r="M68" s="702">
        <v>92.769999999999982</v>
      </c>
    </row>
    <row r="69" spans="1:13" ht="14.4" customHeight="1" x14ac:dyDescent="0.3">
      <c r="A69" s="696" t="s">
        <v>519</v>
      </c>
      <c r="B69" s="697" t="s">
        <v>1767</v>
      </c>
      <c r="C69" s="697" t="s">
        <v>1778</v>
      </c>
      <c r="D69" s="697" t="s">
        <v>1772</v>
      </c>
      <c r="E69" s="697" t="s">
        <v>1779</v>
      </c>
      <c r="F69" s="701"/>
      <c r="G69" s="701"/>
      <c r="H69" s="723">
        <v>0</v>
      </c>
      <c r="I69" s="701">
        <v>4</v>
      </c>
      <c r="J69" s="701">
        <v>197.86000000000007</v>
      </c>
      <c r="K69" s="723">
        <v>1</v>
      </c>
      <c r="L69" s="701">
        <v>4</v>
      </c>
      <c r="M69" s="702">
        <v>197.86000000000007</v>
      </c>
    </row>
    <row r="70" spans="1:13" ht="14.4" customHeight="1" x14ac:dyDescent="0.3">
      <c r="A70" s="696" t="s">
        <v>519</v>
      </c>
      <c r="B70" s="697" t="s">
        <v>1767</v>
      </c>
      <c r="C70" s="697" t="s">
        <v>1780</v>
      </c>
      <c r="D70" s="697" t="s">
        <v>1772</v>
      </c>
      <c r="E70" s="697" t="s">
        <v>1781</v>
      </c>
      <c r="F70" s="701"/>
      <c r="G70" s="701"/>
      <c r="H70" s="723">
        <v>0</v>
      </c>
      <c r="I70" s="701">
        <v>11</v>
      </c>
      <c r="J70" s="701">
        <v>692.06000000000006</v>
      </c>
      <c r="K70" s="723">
        <v>1</v>
      </c>
      <c r="L70" s="701">
        <v>11</v>
      </c>
      <c r="M70" s="702">
        <v>692.06000000000006</v>
      </c>
    </row>
    <row r="71" spans="1:13" ht="14.4" customHeight="1" x14ac:dyDescent="0.3">
      <c r="A71" s="696" t="s">
        <v>519</v>
      </c>
      <c r="B71" s="697" t="s">
        <v>1767</v>
      </c>
      <c r="C71" s="697" t="s">
        <v>1782</v>
      </c>
      <c r="D71" s="697" t="s">
        <v>1769</v>
      </c>
      <c r="E71" s="697" t="s">
        <v>1779</v>
      </c>
      <c r="F71" s="701"/>
      <c r="G71" s="701"/>
      <c r="H71" s="723">
        <v>0</v>
      </c>
      <c r="I71" s="701">
        <v>2</v>
      </c>
      <c r="J71" s="701">
        <v>122.23999999999998</v>
      </c>
      <c r="K71" s="723">
        <v>1</v>
      </c>
      <c r="L71" s="701">
        <v>2</v>
      </c>
      <c r="M71" s="702">
        <v>122.23999999999998</v>
      </c>
    </row>
    <row r="72" spans="1:13" ht="14.4" customHeight="1" x14ac:dyDescent="0.3">
      <c r="A72" s="696" t="s">
        <v>519</v>
      </c>
      <c r="B72" s="697" t="s">
        <v>1783</v>
      </c>
      <c r="C72" s="697" t="s">
        <v>1784</v>
      </c>
      <c r="D72" s="697" t="s">
        <v>1785</v>
      </c>
      <c r="E72" s="697" t="s">
        <v>1786</v>
      </c>
      <c r="F72" s="701"/>
      <c r="G72" s="701"/>
      <c r="H72" s="723">
        <v>0</v>
      </c>
      <c r="I72" s="701">
        <v>82</v>
      </c>
      <c r="J72" s="701">
        <v>1010558.8346256035</v>
      </c>
      <c r="K72" s="723">
        <v>1</v>
      </c>
      <c r="L72" s="701">
        <v>82</v>
      </c>
      <c r="M72" s="702">
        <v>1010558.8346256035</v>
      </c>
    </row>
    <row r="73" spans="1:13" ht="14.4" customHeight="1" x14ac:dyDescent="0.3">
      <c r="A73" s="696" t="s">
        <v>519</v>
      </c>
      <c r="B73" s="697" t="s">
        <v>1787</v>
      </c>
      <c r="C73" s="697" t="s">
        <v>1788</v>
      </c>
      <c r="D73" s="697" t="s">
        <v>1789</v>
      </c>
      <c r="E73" s="697" t="s">
        <v>1790</v>
      </c>
      <c r="F73" s="701"/>
      <c r="G73" s="701"/>
      <c r="H73" s="723">
        <v>0</v>
      </c>
      <c r="I73" s="701">
        <v>179.6</v>
      </c>
      <c r="J73" s="701">
        <v>82583.16</v>
      </c>
      <c r="K73" s="723">
        <v>1</v>
      </c>
      <c r="L73" s="701">
        <v>179.6</v>
      </c>
      <c r="M73" s="702">
        <v>82583.16</v>
      </c>
    </row>
    <row r="74" spans="1:13" ht="14.4" customHeight="1" x14ac:dyDescent="0.3">
      <c r="A74" s="696" t="s">
        <v>519</v>
      </c>
      <c r="B74" s="697" t="s">
        <v>1787</v>
      </c>
      <c r="C74" s="697" t="s">
        <v>1791</v>
      </c>
      <c r="D74" s="697" t="s">
        <v>1478</v>
      </c>
      <c r="E74" s="697" t="s">
        <v>1792</v>
      </c>
      <c r="F74" s="701">
        <v>40</v>
      </c>
      <c r="G74" s="701">
        <v>6268.4</v>
      </c>
      <c r="H74" s="723">
        <v>1</v>
      </c>
      <c r="I74" s="701"/>
      <c r="J74" s="701"/>
      <c r="K74" s="723">
        <v>0</v>
      </c>
      <c r="L74" s="701">
        <v>40</v>
      </c>
      <c r="M74" s="702">
        <v>6268.4</v>
      </c>
    </row>
    <row r="75" spans="1:13" ht="14.4" customHeight="1" x14ac:dyDescent="0.3">
      <c r="A75" s="696" t="s">
        <v>519</v>
      </c>
      <c r="B75" s="697" t="s">
        <v>1793</v>
      </c>
      <c r="C75" s="697" t="s">
        <v>1794</v>
      </c>
      <c r="D75" s="697" t="s">
        <v>1795</v>
      </c>
      <c r="E75" s="697" t="s">
        <v>1796</v>
      </c>
      <c r="F75" s="701"/>
      <c r="G75" s="701"/>
      <c r="H75" s="723">
        <v>0</v>
      </c>
      <c r="I75" s="701">
        <v>1</v>
      </c>
      <c r="J75" s="701">
        <v>123.5</v>
      </c>
      <c r="K75" s="723">
        <v>1</v>
      </c>
      <c r="L75" s="701">
        <v>1</v>
      </c>
      <c r="M75" s="702">
        <v>123.5</v>
      </c>
    </row>
    <row r="76" spans="1:13" ht="14.4" customHeight="1" x14ac:dyDescent="0.3">
      <c r="A76" s="696" t="s">
        <v>519</v>
      </c>
      <c r="B76" s="697" t="s">
        <v>1793</v>
      </c>
      <c r="C76" s="697" t="s">
        <v>1797</v>
      </c>
      <c r="D76" s="697" t="s">
        <v>1798</v>
      </c>
      <c r="E76" s="697" t="s">
        <v>1796</v>
      </c>
      <c r="F76" s="701">
        <v>1</v>
      </c>
      <c r="G76" s="701">
        <v>126.95</v>
      </c>
      <c r="H76" s="723">
        <v>1</v>
      </c>
      <c r="I76" s="701"/>
      <c r="J76" s="701"/>
      <c r="K76" s="723">
        <v>0</v>
      </c>
      <c r="L76" s="701">
        <v>1</v>
      </c>
      <c r="M76" s="702">
        <v>126.95</v>
      </c>
    </row>
    <row r="77" spans="1:13" ht="14.4" customHeight="1" x14ac:dyDescent="0.3">
      <c r="A77" s="696" t="s">
        <v>519</v>
      </c>
      <c r="B77" s="697" t="s">
        <v>1799</v>
      </c>
      <c r="C77" s="697" t="s">
        <v>1800</v>
      </c>
      <c r="D77" s="697" t="s">
        <v>1801</v>
      </c>
      <c r="E77" s="697" t="s">
        <v>1802</v>
      </c>
      <c r="F77" s="701">
        <v>204</v>
      </c>
      <c r="G77" s="701">
        <v>5428.4400000000005</v>
      </c>
      <c r="H77" s="723">
        <v>1</v>
      </c>
      <c r="I77" s="701"/>
      <c r="J77" s="701"/>
      <c r="K77" s="723">
        <v>0</v>
      </c>
      <c r="L77" s="701">
        <v>204</v>
      </c>
      <c r="M77" s="702">
        <v>5428.4400000000005</v>
      </c>
    </row>
    <row r="78" spans="1:13" ht="14.4" customHeight="1" x14ac:dyDescent="0.3">
      <c r="A78" s="696" t="s">
        <v>519</v>
      </c>
      <c r="B78" s="697" t="s">
        <v>1799</v>
      </c>
      <c r="C78" s="697" t="s">
        <v>1803</v>
      </c>
      <c r="D78" s="697" t="s">
        <v>1804</v>
      </c>
      <c r="E78" s="697" t="s">
        <v>1805</v>
      </c>
      <c r="F78" s="701">
        <v>5.7</v>
      </c>
      <c r="G78" s="701">
        <v>1801.3710000000003</v>
      </c>
      <c r="H78" s="723">
        <v>1</v>
      </c>
      <c r="I78" s="701"/>
      <c r="J78" s="701"/>
      <c r="K78" s="723">
        <v>0</v>
      </c>
      <c r="L78" s="701">
        <v>5.7</v>
      </c>
      <c r="M78" s="702">
        <v>1801.3710000000003</v>
      </c>
    </row>
    <row r="79" spans="1:13" ht="14.4" customHeight="1" x14ac:dyDescent="0.3">
      <c r="A79" s="696" t="s">
        <v>519</v>
      </c>
      <c r="B79" s="697" t="s">
        <v>1806</v>
      </c>
      <c r="C79" s="697" t="s">
        <v>1807</v>
      </c>
      <c r="D79" s="697" t="s">
        <v>1808</v>
      </c>
      <c r="E79" s="697" t="s">
        <v>1809</v>
      </c>
      <c r="F79" s="701">
        <v>2</v>
      </c>
      <c r="G79" s="701">
        <v>2233</v>
      </c>
      <c r="H79" s="723">
        <v>1</v>
      </c>
      <c r="I79" s="701"/>
      <c r="J79" s="701"/>
      <c r="K79" s="723">
        <v>0</v>
      </c>
      <c r="L79" s="701">
        <v>2</v>
      </c>
      <c r="M79" s="702">
        <v>2233</v>
      </c>
    </row>
    <row r="80" spans="1:13" ht="14.4" customHeight="1" x14ac:dyDescent="0.3">
      <c r="A80" s="696" t="s">
        <v>519</v>
      </c>
      <c r="B80" s="697" t="s">
        <v>1806</v>
      </c>
      <c r="C80" s="697" t="s">
        <v>1810</v>
      </c>
      <c r="D80" s="697" t="s">
        <v>1811</v>
      </c>
      <c r="E80" s="697" t="s">
        <v>1812</v>
      </c>
      <c r="F80" s="701"/>
      <c r="G80" s="701"/>
      <c r="H80" s="723">
        <v>0</v>
      </c>
      <c r="I80" s="701">
        <v>6.4</v>
      </c>
      <c r="J80" s="701">
        <v>3453.0559999999996</v>
      </c>
      <c r="K80" s="723">
        <v>1</v>
      </c>
      <c r="L80" s="701">
        <v>6.4</v>
      </c>
      <c r="M80" s="702">
        <v>3453.0559999999996</v>
      </c>
    </row>
    <row r="81" spans="1:13" ht="14.4" customHeight="1" x14ac:dyDescent="0.3">
      <c r="A81" s="696" t="s">
        <v>519</v>
      </c>
      <c r="B81" s="697" t="s">
        <v>1806</v>
      </c>
      <c r="C81" s="697" t="s">
        <v>1813</v>
      </c>
      <c r="D81" s="697" t="s">
        <v>1811</v>
      </c>
      <c r="E81" s="697" t="s">
        <v>1809</v>
      </c>
      <c r="F81" s="701"/>
      <c r="G81" s="701"/>
      <c r="H81" s="723">
        <v>0</v>
      </c>
      <c r="I81" s="701">
        <v>132.6</v>
      </c>
      <c r="J81" s="701">
        <v>123631.72399999999</v>
      </c>
      <c r="K81" s="723">
        <v>1</v>
      </c>
      <c r="L81" s="701">
        <v>132.6</v>
      </c>
      <c r="M81" s="702">
        <v>123631.72399999999</v>
      </c>
    </row>
    <row r="82" spans="1:13" ht="14.4" customHeight="1" x14ac:dyDescent="0.3">
      <c r="A82" s="696" t="s">
        <v>519</v>
      </c>
      <c r="B82" s="697" t="s">
        <v>1814</v>
      </c>
      <c r="C82" s="697" t="s">
        <v>1815</v>
      </c>
      <c r="D82" s="697" t="s">
        <v>637</v>
      </c>
      <c r="E82" s="697" t="s">
        <v>1816</v>
      </c>
      <c r="F82" s="701"/>
      <c r="G82" s="701"/>
      <c r="H82" s="723">
        <v>0</v>
      </c>
      <c r="I82" s="701">
        <v>36</v>
      </c>
      <c r="J82" s="701">
        <v>8308.91</v>
      </c>
      <c r="K82" s="723">
        <v>1</v>
      </c>
      <c r="L82" s="701">
        <v>36</v>
      </c>
      <c r="M82" s="702">
        <v>8308.91</v>
      </c>
    </row>
    <row r="83" spans="1:13" ht="14.4" customHeight="1" x14ac:dyDescent="0.3">
      <c r="A83" s="696" t="s">
        <v>519</v>
      </c>
      <c r="B83" s="697" t="s">
        <v>1817</v>
      </c>
      <c r="C83" s="697" t="s">
        <v>1818</v>
      </c>
      <c r="D83" s="697" t="s">
        <v>1819</v>
      </c>
      <c r="E83" s="697" t="s">
        <v>1820</v>
      </c>
      <c r="F83" s="701"/>
      <c r="G83" s="701"/>
      <c r="H83" s="723">
        <v>0</v>
      </c>
      <c r="I83" s="701">
        <v>2</v>
      </c>
      <c r="J83" s="701">
        <v>83.059999999999988</v>
      </c>
      <c r="K83" s="723">
        <v>1</v>
      </c>
      <c r="L83" s="701">
        <v>2</v>
      </c>
      <c r="M83" s="702">
        <v>83.059999999999988</v>
      </c>
    </row>
    <row r="84" spans="1:13" ht="14.4" customHeight="1" x14ac:dyDescent="0.3">
      <c r="A84" s="696" t="s">
        <v>519</v>
      </c>
      <c r="B84" s="697" t="s">
        <v>1817</v>
      </c>
      <c r="C84" s="697" t="s">
        <v>1821</v>
      </c>
      <c r="D84" s="697" t="s">
        <v>1819</v>
      </c>
      <c r="E84" s="697" t="s">
        <v>1822</v>
      </c>
      <c r="F84" s="701"/>
      <c r="G84" s="701"/>
      <c r="H84" s="723">
        <v>0</v>
      </c>
      <c r="I84" s="701">
        <v>1</v>
      </c>
      <c r="J84" s="701">
        <v>78.339999999999989</v>
      </c>
      <c r="K84" s="723">
        <v>1</v>
      </c>
      <c r="L84" s="701">
        <v>1</v>
      </c>
      <c r="M84" s="702">
        <v>78.339999999999989</v>
      </c>
    </row>
    <row r="85" spans="1:13" ht="14.4" customHeight="1" x14ac:dyDescent="0.3">
      <c r="A85" s="696" t="s">
        <v>519</v>
      </c>
      <c r="B85" s="697" t="s">
        <v>1823</v>
      </c>
      <c r="C85" s="697" t="s">
        <v>1824</v>
      </c>
      <c r="D85" s="697" t="s">
        <v>1825</v>
      </c>
      <c r="E85" s="697" t="s">
        <v>1826</v>
      </c>
      <c r="F85" s="701"/>
      <c r="G85" s="701"/>
      <c r="H85" s="723">
        <v>0</v>
      </c>
      <c r="I85" s="701">
        <v>6.6999999999999993</v>
      </c>
      <c r="J85" s="701">
        <v>1031.9099999999999</v>
      </c>
      <c r="K85" s="723">
        <v>1</v>
      </c>
      <c r="L85" s="701">
        <v>6.6999999999999993</v>
      </c>
      <c r="M85" s="702">
        <v>1031.9099999999999</v>
      </c>
    </row>
    <row r="86" spans="1:13" ht="14.4" customHeight="1" x14ac:dyDescent="0.3">
      <c r="A86" s="696" t="s">
        <v>519</v>
      </c>
      <c r="B86" s="697" t="s">
        <v>1823</v>
      </c>
      <c r="C86" s="697" t="s">
        <v>1827</v>
      </c>
      <c r="D86" s="697" t="s">
        <v>1825</v>
      </c>
      <c r="E86" s="697" t="s">
        <v>1828</v>
      </c>
      <c r="F86" s="701"/>
      <c r="G86" s="701"/>
      <c r="H86" s="723">
        <v>0</v>
      </c>
      <c r="I86" s="701">
        <v>25.500000000000004</v>
      </c>
      <c r="J86" s="701">
        <v>6710.2200000000012</v>
      </c>
      <c r="K86" s="723">
        <v>1</v>
      </c>
      <c r="L86" s="701">
        <v>25.500000000000004</v>
      </c>
      <c r="M86" s="702">
        <v>6710.2200000000012</v>
      </c>
    </row>
    <row r="87" spans="1:13" ht="14.4" customHeight="1" x14ac:dyDescent="0.3">
      <c r="A87" s="696" t="s">
        <v>519</v>
      </c>
      <c r="B87" s="697" t="s">
        <v>1829</v>
      </c>
      <c r="C87" s="697" t="s">
        <v>1830</v>
      </c>
      <c r="D87" s="697" t="s">
        <v>1831</v>
      </c>
      <c r="E87" s="697" t="s">
        <v>1832</v>
      </c>
      <c r="F87" s="701"/>
      <c r="G87" s="701"/>
      <c r="H87" s="723">
        <v>0</v>
      </c>
      <c r="I87" s="701">
        <v>17.200000000000003</v>
      </c>
      <c r="J87" s="701">
        <v>9726.5159999999996</v>
      </c>
      <c r="K87" s="723">
        <v>1</v>
      </c>
      <c r="L87" s="701">
        <v>17.200000000000003</v>
      </c>
      <c r="M87" s="702">
        <v>9726.5159999999996</v>
      </c>
    </row>
    <row r="88" spans="1:13" ht="14.4" customHeight="1" x14ac:dyDescent="0.3">
      <c r="A88" s="696" t="s">
        <v>519</v>
      </c>
      <c r="B88" s="697" t="s">
        <v>1833</v>
      </c>
      <c r="C88" s="697" t="s">
        <v>1834</v>
      </c>
      <c r="D88" s="697" t="s">
        <v>1390</v>
      </c>
      <c r="E88" s="697" t="s">
        <v>1835</v>
      </c>
      <c r="F88" s="701"/>
      <c r="G88" s="701"/>
      <c r="H88" s="723">
        <v>0</v>
      </c>
      <c r="I88" s="701">
        <v>5.7</v>
      </c>
      <c r="J88" s="701">
        <v>1835.2739999999999</v>
      </c>
      <c r="K88" s="723">
        <v>1</v>
      </c>
      <c r="L88" s="701">
        <v>5.7</v>
      </c>
      <c r="M88" s="702">
        <v>1835.2739999999999</v>
      </c>
    </row>
    <row r="89" spans="1:13" ht="14.4" customHeight="1" x14ac:dyDescent="0.3">
      <c r="A89" s="696" t="s">
        <v>519</v>
      </c>
      <c r="B89" s="697" t="s">
        <v>1836</v>
      </c>
      <c r="C89" s="697" t="s">
        <v>1837</v>
      </c>
      <c r="D89" s="697" t="s">
        <v>1838</v>
      </c>
      <c r="E89" s="697" t="s">
        <v>1839</v>
      </c>
      <c r="F89" s="701">
        <v>2</v>
      </c>
      <c r="G89" s="701">
        <v>1034</v>
      </c>
      <c r="H89" s="723">
        <v>1</v>
      </c>
      <c r="I89" s="701"/>
      <c r="J89" s="701"/>
      <c r="K89" s="723">
        <v>0</v>
      </c>
      <c r="L89" s="701">
        <v>2</v>
      </c>
      <c r="M89" s="702">
        <v>1034</v>
      </c>
    </row>
    <row r="90" spans="1:13" ht="14.4" customHeight="1" x14ac:dyDescent="0.3">
      <c r="A90" s="696" t="s">
        <v>519</v>
      </c>
      <c r="B90" s="697" t="s">
        <v>1840</v>
      </c>
      <c r="C90" s="697" t="s">
        <v>1841</v>
      </c>
      <c r="D90" s="697" t="s">
        <v>1842</v>
      </c>
      <c r="E90" s="697" t="s">
        <v>1843</v>
      </c>
      <c r="F90" s="701"/>
      <c r="G90" s="701"/>
      <c r="H90" s="723">
        <v>0</v>
      </c>
      <c r="I90" s="701">
        <v>40</v>
      </c>
      <c r="J90" s="701">
        <v>1386.1</v>
      </c>
      <c r="K90" s="723">
        <v>1</v>
      </c>
      <c r="L90" s="701">
        <v>40</v>
      </c>
      <c r="M90" s="702">
        <v>1386.1</v>
      </c>
    </row>
    <row r="91" spans="1:13" ht="14.4" customHeight="1" x14ac:dyDescent="0.3">
      <c r="A91" s="696" t="s">
        <v>519</v>
      </c>
      <c r="B91" s="697" t="s">
        <v>1840</v>
      </c>
      <c r="C91" s="697" t="s">
        <v>1844</v>
      </c>
      <c r="D91" s="697" t="s">
        <v>1842</v>
      </c>
      <c r="E91" s="697" t="s">
        <v>1845</v>
      </c>
      <c r="F91" s="701"/>
      <c r="G91" s="701"/>
      <c r="H91" s="723">
        <v>0</v>
      </c>
      <c r="I91" s="701">
        <v>224</v>
      </c>
      <c r="J91" s="701">
        <v>11877.320000000002</v>
      </c>
      <c r="K91" s="723">
        <v>1</v>
      </c>
      <c r="L91" s="701">
        <v>224</v>
      </c>
      <c r="M91" s="702">
        <v>11877.320000000002</v>
      </c>
    </row>
    <row r="92" spans="1:13" ht="14.4" customHeight="1" x14ac:dyDescent="0.3">
      <c r="A92" s="696" t="s">
        <v>519</v>
      </c>
      <c r="B92" s="697" t="s">
        <v>1846</v>
      </c>
      <c r="C92" s="697" t="s">
        <v>1847</v>
      </c>
      <c r="D92" s="697" t="s">
        <v>1848</v>
      </c>
      <c r="E92" s="697" t="s">
        <v>1849</v>
      </c>
      <c r="F92" s="701">
        <v>5</v>
      </c>
      <c r="G92" s="701">
        <v>1912.1999999999998</v>
      </c>
      <c r="H92" s="723">
        <v>1</v>
      </c>
      <c r="I92" s="701"/>
      <c r="J92" s="701"/>
      <c r="K92" s="723">
        <v>0</v>
      </c>
      <c r="L92" s="701">
        <v>5</v>
      </c>
      <c r="M92" s="702">
        <v>1912.1999999999998</v>
      </c>
    </row>
    <row r="93" spans="1:13" ht="14.4" customHeight="1" x14ac:dyDescent="0.3">
      <c r="A93" s="696" t="s">
        <v>519</v>
      </c>
      <c r="B93" s="697" t="s">
        <v>1846</v>
      </c>
      <c r="C93" s="697" t="s">
        <v>1850</v>
      </c>
      <c r="D93" s="697" t="s">
        <v>1851</v>
      </c>
      <c r="E93" s="697" t="s">
        <v>1852</v>
      </c>
      <c r="F93" s="701"/>
      <c r="G93" s="701"/>
      <c r="H93" s="723">
        <v>0</v>
      </c>
      <c r="I93" s="701">
        <v>2018</v>
      </c>
      <c r="J93" s="701">
        <v>47594.095537135443</v>
      </c>
      <c r="K93" s="723">
        <v>1</v>
      </c>
      <c r="L93" s="701">
        <v>2018</v>
      </c>
      <c r="M93" s="702">
        <v>47594.095537135443</v>
      </c>
    </row>
    <row r="94" spans="1:13" ht="14.4" customHeight="1" x14ac:dyDescent="0.3">
      <c r="A94" s="696" t="s">
        <v>519</v>
      </c>
      <c r="B94" s="697" t="s">
        <v>1853</v>
      </c>
      <c r="C94" s="697" t="s">
        <v>1854</v>
      </c>
      <c r="D94" s="697" t="s">
        <v>1501</v>
      </c>
      <c r="E94" s="697" t="s">
        <v>1855</v>
      </c>
      <c r="F94" s="701"/>
      <c r="G94" s="701"/>
      <c r="H94" s="723">
        <v>0</v>
      </c>
      <c r="I94" s="701">
        <v>4.5999999999999996</v>
      </c>
      <c r="J94" s="701">
        <v>5985.6390000000001</v>
      </c>
      <c r="K94" s="723">
        <v>1</v>
      </c>
      <c r="L94" s="701">
        <v>4.5999999999999996</v>
      </c>
      <c r="M94" s="702">
        <v>5985.6390000000001</v>
      </c>
    </row>
    <row r="95" spans="1:13" ht="14.4" customHeight="1" x14ac:dyDescent="0.3">
      <c r="A95" s="696" t="s">
        <v>519</v>
      </c>
      <c r="B95" s="697" t="s">
        <v>1856</v>
      </c>
      <c r="C95" s="697" t="s">
        <v>1857</v>
      </c>
      <c r="D95" s="697" t="s">
        <v>1858</v>
      </c>
      <c r="E95" s="697" t="s">
        <v>1859</v>
      </c>
      <c r="F95" s="701"/>
      <c r="G95" s="701"/>
      <c r="H95" s="723">
        <v>0</v>
      </c>
      <c r="I95" s="701">
        <v>52.099999999999994</v>
      </c>
      <c r="J95" s="701">
        <v>7921.6500000000005</v>
      </c>
      <c r="K95" s="723">
        <v>1</v>
      </c>
      <c r="L95" s="701">
        <v>52.099999999999994</v>
      </c>
      <c r="M95" s="702">
        <v>7921.6500000000005</v>
      </c>
    </row>
    <row r="96" spans="1:13" ht="14.4" customHeight="1" x14ac:dyDescent="0.3">
      <c r="A96" s="696" t="s">
        <v>519</v>
      </c>
      <c r="B96" s="697" t="s">
        <v>1856</v>
      </c>
      <c r="C96" s="697" t="s">
        <v>1860</v>
      </c>
      <c r="D96" s="697" t="s">
        <v>1858</v>
      </c>
      <c r="E96" s="697" t="s">
        <v>1861</v>
      </c>
      <c r="F96" s="701"/>
      <c r="G96" s="701"/>
      <c r="H96" s="723">
        <v>0</v>
      </c>
      <c r="I96" s="701">
        <v>41.3</v>
      </c>
      <c r="J96" s="701">
        <v>12365.32</v>
      </c>
      <c r="K96" s="723">
        <v>1</v>
      </c>
      <c r="L96" s="701">
        <v>41.3</v>
      </c>
      <c r="M96" s="702">
        <v>12365.32</v>
      </c>
    </row>
    <row r="97" spans="1:13" ht="14.4" customHeight="1" x14ac:dyDescent="0.3">
      <c r="A97" s="696" t="s">
        <v>519</v>
      </c>
      <c r="B97" s="697" t="s">
        <v>1856</v>
      </c>
      <c r="C97" s="697" t="s">
        <v>1862</v>
      </c>
      <c r="D97" s="697" t="s">
        <v>1863</v>
      </c>
      <c r="E97" s="697" t="s">
        <v>1864</v>
      </c>
      <c r="F97" s="701"/>
      <c r="G97" s="701"/>
      <c r="H97" s="723">
        <v>0</v>
      </c>
      <c r="I97" s="701">
        <v>1</v>
      </c>
      <c r="J97" s="701">
        <v>2113.96</v>
      </c>
      <c r="K97" s="723">
        <v>1</v>
      </c>
      <c r="L97" s="701">
        <v>1</v>
      </c>
      <c r="M97" s="702">
        <v>2113.96</v>
      </c>
    </row>
    <row r="98" spans="1:13" ht="14.4" customHeight="1" x14ac:dyDescent="0.3">
      <c r="A98" s="696" t="s">
        <v>519</v>
      </c>
      <c r="B98" s="697" t="s">
        <v>1865</v>
      </c>
      <c r="C98" s="697" t="s">
        <v>1866</v>
      </c>
      <c r="D98" s="697" t="s">
        <v>1867</v>
      </c>
      <c r="E98" s="697" t="s">
        <v>1520</v>
      </c>
      <c r="F98" s="701"/>
      <c r="G98" s="701"/>
      <c r="H98" s="723">
        <v>0</v>
      </c>
      <c r="I98" s="701">
        <v>30</v>
      </c>
      <c r="J98" s="701">
        <v>14803.8</v>
      </c>
      <c r="K98" s="723">
        <v>1</v>
      </c>
      <c r="L98" s="701">
        <v>30</v>
      </c>
      <c r="M98" s="702">
        <v>14803.8</v>
      </c>
    </row>
    <row r="99" spans="1:13" ht="14.4" customHeight="1" x14ac:dyDescent="0.3">
      <c r="A99" s="696" t="s">
        <v>519</v>
      </c>
      <c r="B99" s="697" t="s">
        <v>1865</v>
      </c>
      <c r="C99" s="697" t="s">
        <v>1868</v>
      </c>
      <c r="D99" s="697" t="s">
        <v>1519</v>
      </c>
      <c r="E99" s="697" t="s">
        <v>1520</v>
      </c>
      <c r="F99" s="701"/>
      <c r="G99" s="701"/>
      <c r="H99" s="723">
        <v>0</v>
      </c>
      <c r="I99" s="701">
        <v>12</v>
      </c>
      <c r="J99" s="701">
        <v>2626.8</v>
      </c>
      <c r="K99" s="723">
        <v>1</v>
      </c>
      <c r="L99" s="701">
        <v>12</v>
      </c>
      <c r="M99" s="702">
        <v>2626.8</v>
      </c>
    </row>
    <row r="100" spans="1:13" ht="14.4" customHeight="1" x14ac:dyDescent="0.3">
      <c r="A100" s="696" t="s">
        <v>519</v>
      </c>
      <c r="B100" s="697" t="s">
        <v>1869</v>
      </c>
      <c r="C100" s="697" t="s">
        <v>1870</v>
      </c>
      <c r="D100" s="697" t="s">
        <v>878</v>
      </c>
      <c r="E100" s="697" t="s">
        <v>1871</v>
      </c>
      <c r="F100" s="701"/>
      <c r="G100" s="701"/>
      <c r="H100" s="723">
        <v>0</v>
      </c>
      <c r="I100" s="701">
        <v>3</v>
      </c>
      <c r="J100" s="701">
        <v>1771.3199999999997</v>
      </c>
      <c r="K100" s="723">
        <v>1</v>
      </c>
      <c r="L100" s="701">
        <v>3</v>
      </c>
      <c r="M100" s="702">
        <v>1771.3199999999997</v>
      </c>
    </row>
    <row r="101" spans="1:13" ht="14.4" customHeight="1" x14ac:dyDescent="0.3">
      <c r="A101" s="696" t="s">
        <v>519</v>
      </c>
      <c r="B101" s="697" t="s">
        <v>1872</v>
      </c>
      <c r="C101" s="697" t="s">
        <v>1873</v>
      </c>
      <c r="D101" s="697" t="s">
        <v>714</v>
      </c>
      <c r="E101" s="697" t="s">
        <v>1874</v>
      </c>
      <c r="F101" s="701"/>
      <c r="G101" s="701"/>
      <c r="H101" s="723">
        <v>0</v>
      </c>
      <c r="I101" s="701">
        <v>6</v>
      </c>
      <c r="J101" s="701">
        <v>3178.98</v>
      </c>
      <c r="K101" s="723">
        <v>1</v>
      </c>
      <c r="L101" s="701">
        <v>6</v>
      </c>
      <c r="M101" s="702">
        <v>3178.98</v>
      </c>
    </row>
    <row r="102" spans="1:13" ht="14.4" customHeight="1" x14ac:dyDescent="0.3">
      <c r="A102" s="696" t="s">
        <v>519</v>
      </c>
      <c r="B102" s="697" t="s">
        <v>1875</v>
      </c>
      <c r="C102" s="697" t="s">
        <v>1876</v>
      </c>
      <c r="D102" s="697" t="s">
        <v>1244</v>
      </c>
      <c r="E102" s="697" t="s">
        <v>1245</v>
      </c>
      <c r="F102" s="701"/>
      <c r="G102" s="701"/>
      <c r="H102" s="723">
        <v>0</v>
      </c>
      <c r="I102" s="701">
        <v>1</v>
      </c>
      <c r="J102" s="701">
        <v>15720.69</v>
      </c>
      <c r="K102" s="723">
        <v>1</v>
      </c>
      <c r="L102" s="701">
        <v>1</v>
      </c>
      <c r="M102" s="702">
        <v>15720.69</v>
      </c>
    </row>
    <row r="103" spans="1:13" ht="14.4" customHeight="1" x14ac:dyDescent="0.3">
      <c r="A103" s="696" t="s">
        <v>519</v>
      </c>
      <c r="B103" s="697" t="s">
        <v>1877</v>
      </c>
      <c r="C103" s="697" t="s">
        <v>1878</v>
      </c>
      <c r="D103" s="697" t="s">
        <v>1879</v>
      </c>
      <c r="E103" s="697" t="s">
        <v>1880</v>
      </c>
      <c r="F103" s="701"/>
      <c r="G103" s="701"/>
      <c r="H103" s="723">
        <v>0</v>
      </c>
      <c r="I103" s="701">
        <v>1</v>
      </c>
      <c r="J103" s="701">
        <v>187.5500000000001</v>
      </c>
      <c r="K103" s="723">
        <v>1</v>
      </c>
      <c r="L103" s="701">
        <v>1</v>
      </c>
      <c r="M103" s="702">
        <v>187.5500000000001</v>
      </c>
    </row>
    <row r="104" spans="1:13" ht="14.4" customHeight="1" x14ac:dyDescent="0.3">
      <c r="A104" s="696" t="s">
        <v>519</v>
      </c>
      <c r="B104" s="697" t="s">
        <v>1881</v>
      </c>
      <c r="C104" s="697" t="s">
        <v>1882</v>
      </c>
      <c r="D104" s="697" t="s">
        <v>1883</v>
      </c>
      <c r="E104" s="697" t="s">
        <v>1884</v>
      </c>
      <c r="F104" s="701"/>
      <c r="G104" s="701"/>
      <c r="H104" s="723">
        <v>0</v>
      </c>
      <c r="I104" s="701">
        <v>2</v>
      </c>
      <c r="J104" s="701">
        <v>1901.4999999999998</v>
      </c>
      <c r="K104" s="723">
        <v>1</v>
      </c>
      <c r="L104" s="701">
        <v>2</v>
      </c>
      <c r="M104" s="702">
        <v>1901.4999999999998</v>
      </c>
    </row>
    <row r="105" spans="1:13" ht="14.4" customHeight="1" x14ac:dyDescent="0.3">
      <c r="A105" s="696" t="s">
        <v>519</v>
      </c>
      <c r="B105" s="697" t="s">
        <v>1885</v>
      </c>
      <c r="C105" s="697" t="s">
        <v>1886</v>
      </c>
      <c r="D105" s="697" t="s">
        <v>1887</v>
      </c>
      <c r="E105" s="697" t="s">
        <v>1888</v>
      </c>
      <c r="F105" s="701">
        <v>1</v>
      </c>
      <c r="G105" s="701">
        <v>735.74</v>
      </c>
      <c r="H105" s="723">
        <v>1</v>
      </c>
      <c r="I105" s="701"/>
      <c r="J105" s="701"/>
      <c r="K105" s="723">
        <v>0</v>
      </c>
      <c r="L105" s="701">
        <v>1</v>
      </c>
      <c r="M105" s="702">
        <v>735.74</v>
      </c>
    </row>
    <row r="106" spans="1:13" ht="14.4" customHeight="1" x14ac:dyDescent="0.3">
      <c r="A106" s="696" t="s">
        <v>519</v>
      </c>
      <c r="B106" s="697" t="s">
        <v>1889</v>
      </c>
      <c r="C106" s="697" t="s">
        <v>1890</v>
      </c>
      <c r="D106" s="697" t="s">
        <v>613</v>
      </c>
      <c r="E106" s="697" t="s">
        <v>1891</v>
      </c>
      <c r="F106" s="701"/>
      <c r="G106" s="701"/>
      <c r="H106" s="723">
        <v>0</v>
      </c>
      <c r="I106" s="701">
        <v>3</v>
      </c>
      <c r="J106" s="701">
        <v>308.94999999999993</v>
      </c>
      <c r="K106" s="723">
        <v>1</v>
      </c>
      <c r="L106" s="701">
        <v>3</v>
      </c>
      <c r="M106" s="702">
        <v>308.94999999999993</v>
      </c>
    </row>
    <row r="107" spans="1:13" ht="14.4" customHeight="1" x14ac:dyDescent="0.3">
      <c r="A107" s="696" t="s">
        <v>519</v>
      </c>
      <c r="B107" s="697" t="s">
        <v>1889</v>
      </c>
      <c r="C107" s="697" t="s">
        <v>1892</v>
      </c>
      <c r="D107" s="697" t="s">
        <v>613</v>
      </c>
      <c r="E107" s="697" t="s">
        <v>1891</v>
      </c>
      <c r="F107" s="701">
        <v>1</v>
      </c>
      <c r="G107" s="701">
        <v>103.31999999999998</v>
      </c>
      <c r="H107" s="723">
        <v>1</v>
      </c>
      <c r="I107" s="701"/>
      <c r="J107" s="701"/>
      <c r="K107" s="723">
        <v>0</v>
      </c>
      <c r="L107" s="701">
        <v>1</v>
      </c>
      <c r="M107" s="702">
        <v>103.31999999999998</v>
      </c>
    </row>
    <row r="108" spans="1:13" ht="14.4" customHeight="1" x14ac:dyDescent="0.3">
      <c r="A108" s="696" t="s">
        <v>519</v>
      </c>
      <c r="B108" s="697" t="s">
        <v>1889</v>
      </c>
      <c r="C108" s="697" t="s">
        <v>1893</v>
      </c>
      <c r="D108" s="697" t="s">
        <v>1053</v>
      </c>
      <c r="E108" s="697" t="s">
        <v>1894</v>
      </c>
      <c r="F108" s="701">
        <v>4</v>
      </c>
      <c r="G108" s="701">
        <v>355.47999999999996</v>
      </c>
      <c r="H108" s="723">
        <v>1</v>
      </c>
      <c r="I108" s="701"/>
      <c r="J108" s="701"/>
      <c r="K108" s="723">
        <v>0</v>
      </c>
      <c r="L108" s="701">
        <v>4</v>
      </c>
      <c r="M108" s="702">
        <v>355.47999999999996</v>
      </c>
    </row>
    <row r="109" spans="1:13" ht="14.4" customHeight="1" x14ac:dyDescent="0.3">
      <c r="A109" s="696" t="s">
        <v>519</v>
      </c>
      <c r="B109" s="697" t="s">
        <v>1895</v>
      </c>
      <c r="C109" s="697" t="s">
        <v>1896</v>
      </c>
      <c r="D109" s="697" t="s">
        <v>1897</v>
      </c>
      <c r="E109" s="697" t="s">
        <v>1898</v>
      </c>
      <c r="F109" s="701"/>
      <c r="G109" s="701"/>
      <c r="H109" s="723">
        <v>0</v>
      </c>
      <c r="I109" s="701">
        <v>1</v>
      </c>
      <c r="J109" s="701">
        <v>457.14</v>
      </c>
      <c r="K109" s="723">
        <v>1</v>
      </c>
      <c r="L109" s="701">
        <v>1</v>
      </c>
      <c r="M109" s="702">
        <v>457.14</v>
      </c>
    </row>
    <row r="110" spans="1:13" ht="14.4" customHeight="1" x14ac:dyDescent="0.3">
      <c r="A110" s="696" t="s">
        <v>519</v>
      </c>
      <c r="B110" s="697" t="s">
        <v>1895</v>
      </c>
      <c r="C110" s="697" t="s">
        <v>1899</v>
      </c>
      <c r="D110" s="697" t="s">
        <v>1897</v>
      </c>
      <c r="E110" s="697" t="s">
        <v>1805</v>
      </c>
      <c r="F110" s="701"/>
      <c r="G110" s="701"/>
      <c r="H110" s="723">
        <v>0</v>
      </c>
      <c r="I110" s="701">
        <v>1</v>
      </c>
      <c r="J110" s="701">
        <v>529.84000000000015</v>
      </c>
      <c r="K110" s="723">
        <v>1</v>
      </c>
      <c r="L110" s="701">
        <v>1</v>
      </c>
      <c r="M110" s="702">
        <v>529.84000000000015</v>
      </c>
    </row>
    <row r="111" spans="1:13" ht="14.4" customHeight="1" x14ac:dyDescent="0.3">
      <c r="A111" s="696" t="s">
        <v>519</v>
      </c>
      <c r="B111" s="697" t="s">
        <v>1900</v>
      </c>
      <c r="C111" s="697" t="s">
        <v>1901</v>
      </c>
      <c r="D111" s="697" t="s">
        <v>1902</v>
      </c>
      <c r="E111" s="697" t="s">
        <v>1903</v>
      </c>
      <c r="F111" s="701"/>
      <c r="G111" s="701"/>
      <c r="H111" s="723">
        <v>0</v>
      </c>
      <c r="I111" s="701">
        <v>100</v>
      </c>
      <c r="J111" s="701">
        <v>68540.007832337244</v>
      </c>
      <c r="K111" s="723">
        <v>1</v>
      </c>
      <c r="L111" s="701">
        <v>100</v>
      </c>
      <c r="M111" s="702">
        <v>68540.007832337244</v>
      </c>
    </row>
    <row r="112" spans="1:13" ht="14.4" customHeight="1" x14ac:dyDescent="0.3">
      <c r="A112" s="696" t="s">
        <v>519</v>
      </c>
      <c r="B112" s="697" t="s">
        <v>1900</v>
      </c>
      <c r="C112" s="697" t="s">
        <v>1904</v>
      </c>
      <c r="D112" s="697" t="s">
        <v>1905</v>
      </c>
      <c r="E112" s="697" t="s">
        <v>1906</v>
      </c>
      <c r="F112" s="701">
        <v>180</v>
      </c>
      <c r="G112" s="701">
        <v>25869.279999999999</v>
      </c>
      <c r="H112" s="723">
        <v>1</v>
      </c>
      <c r="I112" s="701"/>
      <c r="J112" s="701"/>
      <c r="K112" s="723">
        <v>0</v>
      </c>
      <c r="L112" s="701">
        <v>180</v>
      </c>
      <c r="M112" s="702">
        <v>25869.279999999999</v>
      </c>
    </row>
    <row r="113" spans="1:13" ht="14.4" customHeight="1" x14ac:dyDescent="0.3">
      <c r="A113" s="696" t="s">
        <v>519</v>
      </c>
      <c r="B113" s="697" t="s">
        <v>1907</v>
      </c>
      <c r="C113" s="697" t="s">
        <v>1908</v>
      </c>
      <c r="D113" s="697" t="s">
        <v>1909</v>
      </c>
      <c r="E113" s="697" t="s">
        <v>1910</v>
      </c>
      <c r="F113" s="701"/>
      <c r="G113" s="701"/>
      <c r="H113" s="723">
        <v>0</v>
      </c>
      <c r="I113" s="701">
        <v>333</v>
      </c>
      <c r="J113" s="701">
        <v>10894.119999999999</v>
      </c>
      <c r="K113" s="723">
        <v>1</v>
      </c>
      <c r="L113" s="701">
        <v>333</v>
      </c>
      <c r="M113" s="702">
        <v>10894.119999999999</v>
      </c>
    </row>
    <row r="114" spans="1:13" ht="14.4" customHeight="1" x14ac:dyDescent="0.3">
      <c r="A114" s="696" t="s">
        <v>519</v>
      </c>
      <c r="B114" s="697" t="s">
        <v>1907</v>
      </c>
      <c r="C114" s="697" t="s">
        <v>1911</v>
      </c>
      <c r="D114" s="697" t="s">
        <v>1909</v>
      </c>
      <c r="E114" s="697" t="s">
        <v>1912</v>
      </c>
      <c r="F114" s="701"/>
      <c r="G114" s="701"/>
      <c r="H114" s="723">
        <v>0</v>
      </c>
      <c r="I114" s="701">
        <v>72</v>
      </c>
      <c r="J114" s="701">
        <v>34826.874144742796</v>
      </c>
      <c r="K114" s="723">
        <v>1</v>
      </c>
      <c r="L114" s="701">
        <v>72</v>
      </c>
      <c r="M114" s="702">
        <v>34826.874144742796</v>
      </c>
    </row>
    <row r="115" spans="1:13" ht="14.4" customHeight="1" x14ac:dyDescent="0.3">
      <c r="A115" s="696" t="s">
        <v>519</v>
      </c>
      <c r="B115" s="697" t="s">
        <v>1907</v>
      </c>
      <c r="C115" s="697" t="s">
        <v>1913</v>
      </c>
      <c r="D115" s="697" t="s">
        <v>1909</v>
      </c>
      <c r="E115" s="697" t="s">
        <v>1914</v>
      </c>
      <c r="F115" s="701"/>
      <c r="G115" s="701"/>
      <c r="H115" s="723">
        <v>0</v>
      </c>
      <c r="I115" s="701">
        <v>6</v>
      </c>
      <c r="J115" s="701">
        <v>592.55999999999995</v>
      </c>
      <c r="K115" s="723">
        <v>1</v>
      </c>
      <c r="L115" s="701">
        <v>6</v>
      </c>
      <c r="M115" s="702">
        <v>592.55999999999995</v>
      </c>
    </row>
    <row r="116" spans="1:13" ht="14.4" customHeight="1" x14ac:dyDescent="0.3">
      <c r="A116" s="696" t="s">
        <v>519</v>
      </c>
      <c r="B116" s="697" t="s">
        <v>1907</v>
      </c>
      <c r="C116" s="697" t="s">
        <v>1915</v>
      </c>
      <c r="D116" s="697" t="s">
        <v>1909</v>
      </c>
      <c r="E116" s="697" t="s">
        <v>1916</v>
      </c>
      <c r="F116" s="701"/>
      <c r="G116" s="701"/>
      <c r="H116" s="723">
        <v>0</v>
      </c>
      <c r="I116" s="701">
        <v>79</v>
      </c>
      <c r="J116" s="701">
        <v>53577.780000000006</v>
      </c>
      <c r="K116" s="723">
        <v>1</v>
      </c>
      <c r="L116" s="701">
        <v>79</v>
      </c>
      <c r="M116" s="702">
        <v>53577.780000000006</v>
      </c>
    </row>
    <row r="117" spans="1:13" ht="14.4" customHeight="1" x14ac:dyDescent="0.3">
      <c r="A117" s="696" t="s">
        <v>519</v>
      </c>
      <c r="B117" s="697" t="s">
        <v>1917</v>
      </c>
      <c r="C117" s="697" t="s">
        <v>1918</v>
      </c>
      <c r="D117" s="697" t="s">
        <v>1919</v>
      </c>
      <c r="E117" s="697" t="s">
        <v>1920</v>
      </c>
      <c r="F117" s="701"/>
      <c r="G117" s="701"/>
      <c r="H117" s="723">
        <v>0</v>
      </c>
      <c r="I117" s="701">
        <v>16</v>
      </c>
      <c r="J117" s="701">
        <v>591.08041962467621</v>
      </c>
      <c r="K117" s="723">
        <v>1</v>
      </c>
      <c r="L117" s="701">
        <v>16</v>
      </c>
      <c r="M117" s="702">
        <v>591.08041962467621</v>
      </c>
    </row>
    <row r="118" spans="1:13" ht="14.4" customHeight="1" x14ac:dyDescent="0.3">
      <c r="A118" s="696" t="s">
        <v>519</v>
      </c>
      <c r="B118" s="697" t="s">
        <v>1917</v>
      </c>
      <c r="C118" s="697" t="s">
        <v>1921</v>
      </c>
      <c r="D118" s="697" t="s">
        <v>1922</v>
      </c>
      <c r="E118" s="697" t="s">
        <v>1923</v>
      </c>
      <c r="F118" s="701"/>
      <c r="G118" s="701"/>
      <c r="H118" s="723">
        <v>0</v>
      </c>
      <c r="I118" s="701">
        <v>399</v>
      </c>
      <c r="J118" s="701">
        <v>20888.139947748725</v>
      </c>
      <c r="K118" s="723">
        <v>1</v>
      </c>
      <c r="L118" s="701">
        <v>399</v>
      </c>
      <c r="M118" s="702">
        <v>20888.139947748725</v>
      </c>
    </row>
    <row r="119" spans="1:13" ht="14.4" customHeight="1" x14ac:dyDescent="0.3">
      <c r="A119" s="696" t="s">
        <v>519</v>
      </c>
      <c r="B119" s="697" t="s">
        <v>1924</v>
      </c>
      <c r="C119" s="697" t="s">
        <v>1925</v>
      </c>
      <c r="D119" s="697" t="s">
        <v>1926</v>
      </c>
      <c r="E119" s="697" t="s">
        <v>1927</v>
      </c>
      <c r="F119" s="701"/>
      <c r="G119" s="701"/>
      <c r="H119" s="723">
        <v>0</v>
      </c>
      <c r="I119" s="701">
        <v>48</v>
      </c>
      <c r="J119" s="701">
        <v>11920.26</v>
      </c>
      <c r="K119" s="723">
        <v>1</v>
      </c>
      <c r="L119" s="701">
        <v>48</v>
      </c>
      <c r="M119" s="702">
        <v>11920.26</v>
      </c>
    </row>
    <row r="120" spans="1:13" ht="14.4" customHeight="1" x14ac:dyDescent="0.3">
      <c r="A120" s="696" t="s">
        <v>519</v>
      </c>
      <c r="B120" s="697" t="s">
        <v>1928</v>
      </c>
      <c r="C120" s="697" t="s">
        <v>1929</v>
      </c>
      <c r="D120" s="697" t="s">
        <v>719</v>
      </c>
      <c r="E120" s="697" t="s">
        <v>1930</v>
      </c>
      <c r="F120" s="701"/>
      <c r="G120" s="701"/>
      <c r="H120" s="723">
        <v>0</v>
      </c>
      <c r="I120" s="701">
        <v>11</v>
      </c>
      <c r="J120" s="701">
        <v>8286.6600000000017</v>
      </c>
      <c r="K120" s="723">
        <v>1</v>
      </c>
      <c r="L120" s="701">
        <v>11</v>
      </c>
      <c r="M120" s="702">
        <v>8286.6600000000017</v>
      </c>
    </row>
    <row r="121" spans="1:13" ht="14.4" customHeight="1" x14ac:dyDescent="0.3">
      <c r="A121" s="696" t="s">
        <v>519</v>
      </c>
      <c r="B121" s="697" t="s">
        <v>1931</v>
      </c>
      <c r="C121" s="697" t="s">
        <v>1932</v>
      </c>
      <c r="D121" s="697" t="s">
        <v>1933</v>
      </c>
      <c r="E121" s="697" t="s">
        <v>1934</v>
      </c>
      <c r="F121" s="701">
        <v>1</v>
      </c>
      <c r="G121" s="701">
        <v>107.45000000000003</v>
      </c>
      <c r="H121" s="723">
        <v>1</v>
      </c>
      <c r="I121" s="701"/>
      <c r="J121" s="701"/>
      <c r="K121" s="723">
        <v>0</v>
      </c>
      <c r="L121" s="701">
        <v>1</v>
      </c>
      <c r="M121" s="702">
        <v>107.45000000000003</v>
      </c>
    </row>
    <row r="122" spans="1:13" ht="14.4" customHeight="1" x14ac:dyDescent="0.3">
      <c r="A122" s="696" t="s">
        <v>519</v>
      </c>
      <c r="B122" s="697" t="s">
        <v>1931</v>
      </c>
      <c r="C122" s="697" t="s">
        <v>1935</v>
      </c>
      <c r="D122" s="697" t="s">
        <v>1933</v>
      </c>
      <c r="E122" s="697" t="s">
        <v>1936</v>
      </c>
      <c r="F122" s="701">
        <v>1</v>
      </c>
      <c r="G122" s="701">
        <v>465.10999999999996</v>
      </c>
      <c r="H122" s="723">
        <v>1</v>
      </c>
      <c r="I122" s="701"/>
      <c r="J122" s="701"/>
      <c r="K122" s="723">
        <v>0</v>
      </c>
      <c r="L122" s="701">
        <v>1</v>
      </c>
      <c r="M122" s="702">
        <v>465.10999999999996</v>
      </c>
    </row>
    <row r="123" spans="1:13" ht="14.4" customHeight="1" x14ac:dyDescent="0.3">
      <c r="A123" s="696" t="s">
        <v>519</v>
      </c>
      <c r="B123" s="697" t="s">
        <v>1931</v>
      </c>
      <c r="C123" s="697" t="s">
        <v>1937</v>
      </c>
      <c r="D123" s="697" t="s">
        <v>1933</v>
      </c>
      <c r="E123" s="697" t="s">
        <v>1938</v>
      </c>
      <c r="F123" s="701">
        <v>2</v>
      </c>
      <c r="G123" s="701">
        <v>507.2200000000002</v>
      </c>
      <c r="H123" s="723">
        <v>1</v>
      </c>
      <c r="I123" s="701"/>
      <c r="J123" s="701"/>
      <c r="K123" s="723">
        <v>0</v>
      </c>
      <c r="L123" s="701">
        <v>2</v>
      </c>
      <c r="M123" s="702">
        <v>507.2200000000002</v>
      </c>
    </row>
    <row r="124" spans="1:13" ht="14.4" customHeight="1" x14ac:dyDescent="0.3">
      <c r="A124" s="696" t="s">
        <v>519</v>
      </c>
      <c r="B124" s="697" t="s">
        <v>1939</v>
      </c>
      <c r="C124" s="697" t="s">
        <v>1940</v>
      </c>
      <c r="D124" s="697" t="s">
        <v>1941</v>
      </c>
      <c r="E124" s="697" t="s">
        <v>1942</v>
      </c>
      <c r="F124" s="701"/>
      <c r="G124" s="701"/>
      <c r="H124" s="723">
        <v>0</v>
      </c>
      <c r="I124" s="701">
        <v>1</v>
      </c>
      <c r="J124" s="701">
        <v>356.95</v>
      </c>
      <c r="K124" s="723">
        <v>1</v>
      </c>
      <c r="L124" s="701">
        <v>1</v>
      </c>
      <c r="M124" s="702">
        <v>356.95</v>
      </c>
    </row>
    <row r="125" spans="1:13" ht="14.4" customHeight="1" x14ac:dyDescent="0.3">
      <c r="A125" s="696" t="s">
        <v>519</v>
      </c>
      <c r="B125" s="697" t="s">
        <v>1939</v>
      </c>
      <c r="C125" s="697" t="s">
        <v>1943</v>
      </c>
      <c r="D125" s="697" t="s">
        <v>1941</v>
      </c>
      <c r="E125" s="697" t="s">
        <v>1944</v>
      </c>
      <c r="F125" s="701"/>
      <c r="G125" s="701"/>
      <c r="H125" s="723">
        <v>0</v>
      </c>
      <c r="I125" s="701">
        <v>1</v>
      </c>
      <c r="J125" s="701">
        <v>727.31999999999994</v>
      </c>
      <c r="K125" s="723">
        <v>1</v>
      </c>
      <c r="L125" s="701">
        <v>1</v>
      </c>
      <c r="M125" s="702">
        <v>727.31999999999994</v>
      </c>
    </row>
    <row r="126" spans="1:13" ht="14.4" customHeight="1" x14ac:dyDescent="0.3">
      <c r="A126" s="696" t="s">
        <v>519</v>
      </c>
      <c r="B126" s="697" t="s">
        <v>1945</v>
      </c>
      <c r="C126" s="697" t="s">
        <v>1946</v>
      </c>
      <c r="D126" s="697" t="s">
        <v>1947</v>
      </c>
      <c r="E126" s="697" t="s">
        <v>1948</v>
      </c>
      <c r="F126" s="701"/>
      <c r="G126" s="701"/>
      <c r="H126" s="723">
        <v>0</v>
      </c>
      <c r="I126" s="701">
        <v>1</v>
      </c>
      <c r="J126" s="701">
        <v>135.69999999999999</v>
      </c>
      <c r="K126" s="723">
        <v>1</v>
      </c>
      <c r="L126" s="701">
        <v>1</v>
      </c>
      <c r="M126" s="702">
        <v>135.69999999999999</v>
      </c>
    </row>
    <row r="127" spans="1:13" ht="14.4" customHeight="1" x14ac:dyDescent="0.3">
      <c r="A127" s="696" t="s">
        <v>519</v>
      </c>
      <c r="B127" s="697" t="s">
        <v>1949</v>
      </c>
      <c r="C127" s="697" t="s">
        <v>1950</v>
      </c>
      <c r="D127" s="697" t="s">
        <v>1268</v>
      </c>
      <c r="E127" s="697" t="s">
        <v>1951</v>
      </c>
      <c r="F127" s="701">
        <v>1</v>
      </c>
      <c r="G127" s="701">
        <v>61.239999999999995</v>
      </c>
      <c r="H127" s="723">
        <v>1</v>
      </c>
      <c r="I127" s="701"/>
      <c r="J127" s="701"/>
      <c r="K127" s="723">
        <v>0</v>
      </c>
      <c r="L127" s="701">
        <v>1</v>
      </c>
      <c r="M127" s="702">
        <v>61.239999999999995</v>
      </c>
    </row>
    <row r="128" spans="1:13" ht="14.4" customHeight="1" x14ac:dyDescent="0.3">
      <c r="A128" s="696" t="s">
        <v>519</v>
      </c>
      <c r="B128" s="697" t="s">
        <v>1949</v>
      </c>
      <c r="C128" s="697" t="s">
        <v>1952</v>
      </c>
      <c r="D128" s="697" t="s">
        <v>1953</v>
      </c>
      <c r="E128" s="697" t="s">
        <v>1954</v>
      </c>
      <c r="F128" s="701"/>
      <c r="G128" s="701"/>
      <c r="H128" s="723">
        <v>0</v>
      </c>
      <c r="I128" s="701">
        <v>2</v>
      </c>
      <c r="J128" s="701">
        <v>18.279999999999994</v>
      </c>
      <c r="K128" s="723">
        <v>1</v>
      </c>
      <c r="L128" s="701">
        <v>2</v>
      </c>
      <c r="M128" s="702">
        <v>18.279999999999994</v>
      </c>
    </row>
    <row r="129" spans="1:13" ht="14.4" customHeight="1" x14ac:dyDescent="0.3">
      <c r="A129" s="696" t="s">
        <v>519</v>
      </c>
      <c r="B129" s="697" t="s">
        <v>1955</v>
      </c>
      <c r="C129" s="697" t="s">
        <v>1956</v>
      </c>
      <c r="D129" s="697" t="s">
        <v>1957</v>
      </c>
      <c r="E129" s="697" t="s">
        <v>1958</v>
      </c>
      <c r="F129" s="701"/>
      <c r="G129" s="701"/>
      <c r="H129" s="723">
        <v>0</v>
      </c>
      <c r="I129" s="701">
        <v>2</v>
      </c>
      <c r="J129" s="701">
        <v>98.74</v>
      </c>
      <c r="K129" s="723">
        <v>1</v>
      </c>
      <c r="L129" s="701">
        <v>2</v>
      </c>
      <c r="M129" s="702">
        <v>98.74</v>
      </c>
    </row>
    <row r="130" spans="1:13" ht="14.4" customHeight="1" x14ac:dyDescent="0.3">
      <c r="A130" s="696" t="s">
        <v>519</v>
      </c>
      <c r="B130" s="697" t="s">
        <v>1955</v>
      </c>
      <c r="C130" s="697" t="s">
        <v>1959</v>
      </c>
      <c r="D130" s="697" t="s">
        <v>1957</v>
      </c>
      <c r="E130" s="697" t="s">
        <v>1960</v>
      </c>
      <c r="F130" s="701"/>
      <c r="G130" s="701"/>
      <c r="H130" s="723">
        <v>0</v>
      </c>
      <c r="I130" s="701">
        <v>8</v>
      </c>
      <c r="J130" s="701">
        <v>538.56012407183016</v>
      </c>
      <c r="K130" s="723">
        <v>1</v>
      </c>
      <c r="L130" s="701">
        <v>8</v>
      </c>
      <c r="M130" s="702">
        <v>538.56012407183016</v>
      </c>
    </row>
    <row r="131" spans="1:13" ht="14.4" customHeight="1" x14ac:dyDescent="0.3">
      <c r="A131" s="696" t="s">
        <v>519</v>
      </c>
      <c r="B131" s="697" t="s">
        <v>1955</v>
      </c>
      <c r="C131" s="697" t="s">
        <v>1961</v>
      </c>
      <c r="D131" s="697" t="s">
        <v>1957</v>
      </c>
      <c r="E131" s="697" t="s">
        <v>1962</v>
      </c>
      <c r="F131" s="701"/>
      <c r="G131" s="701"/>
      <c r="H131" s="723">
        <v>0</v>
      </c>
      <c r="I131" s="701">
        <v>7</v>
      </c>
      <c r="J131" s="701">
        <v>667.59000683327088</v>
      </c>
      <c r="K131" s="723">
        <v>1</v>
      </c>
      <c r="L131" s="701">
        <v>7</v>
      </c>
      <c r="M131" s="702">
        <v>667.59000683327088</v>
      </c>
    </row>
    <row r="132" spans="1:13" ht="14.4" customHeight="1" x14ac:dyDescent="0.3">
      <c r="A132" s="696" t="s">
        <v>519</v>
      </c>
      <c r="B132" s="697" t="s">
        <v>1955</v>
      </c>
      <c r="C132" s="697" t="s">
        <v>1963</v>
      </c>
      <c r="D132" s="697" t="s">
        <v>1957</v>
      </c>
      <c r="E132" s="697" t="s">
        <v>1964</v>
      </c>
      <c r="F132" s="701"/>
      <c r="G132" s="701"/>
      <c r="H132" s="723">
        <v>0</v>
      </c>
      <c r="I132" s="701">
        <v>18</v>
      </c>
      <c r="J132" s="701">
        <v>5806.3507383214064</v>
      </c>
      <c r="K132" s="723">
        <v>1</v>
      </c>
      <c r="L132" s="701">
        <v>18</v>
      </c>
      <c r="M132" s="702">
        <v>5806.3507383214064</v>
      </c>
    </row>
    <row r="133" spans="1:13" ht="14.4" customHeight="1" x14ac:dyDescent="0.3">
      <c r="A133" s="696" t="s">
        <v>519</v>
      </c>
      <c r="B133" s="697" t="s">
        <v>1955</v>
      </c>
      <c r="C133" s="697" t="s">
        <v>1965</v>
      </c>
      <c r="D133" s="697" t="s">
        <v>1966</v>
      </c>
      <c r="E133" s="697" t="s">
        <v>1967</v>
      </c>
      <c r="F133" s="701">
        <v>17</v>
      </c>
      <c r="G133" s="701">
        <v>8429.26</v>
      </c>
      <c r="H133" s="723">
        <v>1</v>
      </c>
      <c r="I133" s="701"/>
      <c r="J133" s="701"/>
      <c r="K133" s="723">
        <v>0</v>
      </c>
      <c r="L133" s="701">
        <v>17</v>
      </c>
      <c r="M133" s="702">
        <v>8429.26</v>
      </c>
    </row>
    <row r="134" spans="1:13" ht="14.4" customHeight="1" x14ac:dyDescent="0.3">
      <c r="A134" s="696" t="s">
        <v>519</v>
      </c>
      <c r="B134" s="697" t="s">
        <v>1955</v>
      </c>
      <c r="C134" s="697" t="s">
        <v>1968</v>
      </c>
      <c r="D134" s="697" t="s">
        <v>1969</v>
      </c>
      <c r="E134" s="697" t="s">
        <v>1970</v>
      </c>
      <c r="F134" s="701">
        <v>2</v>
      </c>
      <c r="G134" s="701">
        <v>255.03999999999994</v>
      </c>
      <c r="H134" s="723">
        <v>1</v>
      </c>
      <c r="I134" s="701"/>
      <c r="J134" s="701"/>
      <c r="K134" s="723">
        <v>0</v>
      </c>
      <c r="L134" s="701">
        <v>2</v>
      </c>
      <c r="M134" s="702">
        <v>255.03999999999994</v>
      </c>
    </row>
    <row r="135" spans="1:13" ht="14.4" customHeight="1" x14ac:dyDescent="0.3">
      <c r="A135" s="696" t="s">
        <v>519</v>
      </c>
      <c r="B135" s="697" t="s">
        <v>1971</v>
      </c>
      <c r="C135" s="697" t="s">
        <v>1972</v>
      </c>
      <c r="D135" s="697" t="s">
        <v>1279</v>
      </c>
      <c r="E135" s="697" t="s">
        <v>1973</v>
      </c>
      <c r="F135" s="701"/>
      <c r="G135" s="701"/>
      <c r="H135" s="723">
        <v>0</v>
      </c>
      <c r="I135" s="701">
        <v>9</v>
      </c>
      <c r="J135" s="701">
        <v>198.16000000000003</v>
      </c>
      <c r="K135" s="723">
        <v>1</v>
      </c>
      <c r="L135" s="701">
        <v>9</v>
      </c>
      <c r="M135" s="702">
        <v>198.16000000000003</v>
      </c>
    </row>
    <row r="136" spans="1:13" ht="14.4" customHeight="1" x14ac:dyDescent="0.3">
      <c r="A136" s="696" t="s">
        <v>519</v>
      </c>
      <c r="B136" s="697" t="s">
        <v>1971</v>
      </c>
      <c r="C136" s="697" t="s">
        <v>1974</v>
      </c>
      <c r="D136" s="697" t="s">
        <v>1279</v>
      </c>
      <c r="E136" s="697" t="s">
        <v>1975</v>
      </c>
      <c r="F136" s="701"/>
      <c r="G136" s="701"/>
      <c r="H136" s="723">
        <v>0</v>
      </c>
      <c r="I136" s="701">
        <v>2</v>
      </c>
      <c r="J136" s="701">
        <v>90.980000000000018</v>
      </c>
      <c r="K136" s="723">
        <v>1</v>
      </c>
      <c r="L136" s="701">
        <v>2</v>
      </c>
      <c r="M136" s="702">
        <v>90.980000000000018</v>
      </c>
    </row>
    <row r="137" spans="1:13" ht="14.4" customHeight="1" x14ac:dyDescent="0.3">
      <c r="A137" s="696" t="s">
        <v>519</v>
      </c>
      <c r="B137" s="697" t="s">
        <v>1971</v>
      </c>
      <c r="C137" s="697" t="s">
        <v>1976</v>
      </c>
      <c r="D137" s="697" t="s">
        <v>1977</v>
      </c>
      <c r="E137" s="697" t="s">
        <v>1973</v>
      </c>
      <c r="F137" s="701">
        <v>1</v>
      </c>
      <c r="G137" s="701">
        <v>44</v>
      </c>
      <c r="H137" s="723">
        <v>1</v>
      </c>
      <c r="I137" s="701"/>
      <c r="J137" s="701"/>
      <c r="K137" s="723">
        <v>0</v>
      </c>
      <c r="L137" s="701">
        <v>1</v>
      </c>
      <c r="M137" s="702">
        <v>44</v>
      </c>
    </row>
    <row r="138" spans="1:13" ht="14.4" customHeight="1" x14ac:dyDescent="0.3">
      <c r="A138" s="696" t="s">
        <v>519</v>
      </c>
      <c r="B138" s="697" t="s">
        <v>1978</v>
      </c>
      <c r="C138" s="697" t="s">
        <v>1979</v>
      </c>
      <c r="D138" s="697" t="s">
        <v>1980</v>
      </c>
      <c r="E138" s="697" t="s">
        <v>1752</v>
      </c>
      <c r="F138" s="701">
        <v>1</v>
      </c>
      <c r="G138" s="701">
        <v>98.270000000000039</v>
      </c>
      <c r="H138" s="723">
        <v>1</v>
      </c>
      <c r="I138" s="701"/>
      <c r="J138" s="701"/>
      <c r="K138" s="723">
        <v>0</v>
      </c>
      <c r="L138" s="701">
        <v>1</v>
      </c>
      <c r="M138" s="702">
        <v>98.270000000000039</v>
      </c>
    </row>
    <row r="139" spans="1:13" ht="14.4" customHeight="1" x14ac:dyDescent="0.3">
      <c r="A139" s="696" t="s">
        <v>519</v>
      </c>
      <c r="B139" s="697" t="s">
        <v>1978</v>
      </c>
      <c r="C139" s="697" t="s">
        <v>1981</v>
      </c>
      <c r="D139" s="697" t="s">
        <v>680</v>
      </c>
      <c r="E139" s="697" t="s">
        <v>640</v>
      </c>
      <c r="F139" s="701"/>
      <c r="G139" s="701"/>
      <c r="H139" s="723">
        <v>0</v>
      </c>
      <c r="I139" s="701">
        <v>4</v>
      </c>
      <c r="J139" s="701">
        <v>79.849999999999994</v>
      </c>
      <c r="K139" s="723">
        <v>1</v>
      </c>
      <c r="L139" s="701">
        <v>4</v>
      </c>
      <c r="M139" s="702">
        <v>79.849999999999994</v>
      </c>
    </row>
    <row r="140" spans="1:13" ht="14.4" customHeight="1" x14ac:dyDescent="0.3">
      <c r="A140" s="696" t="s">
        <v>519</v>
      </c>
      <c r="B140" s="697" t="s">
        <v>1978</v>
      </c>
      <c r="C140" s="697" t="s">
        <v>1982</v>
      </c>
      <c r="D140" s="697" t="s">
        <v>682</v>
      </c>
      <c r="E140" s="697" t="s">
        <v>1752</v>
      </c>
      <c r="F140" s="701"/>
      <c r="G140" s="701"/>
      <c r="H140" s="723">
        <v>0</v>
      </c>
      <c r="I140" s="701">
        <v>12</v>
      </c>
      <c r="J140" s="701">
        <v>326.34000000000003</v>
      </c>
      <c r="K140" s="723">
        <v>1</v>
      </c>
      <c r="L140" s="701">
        <v>12</v>
      </c>
      <c r="M140" s="702">
        <v>326.34000000000003</v>
      </c>
    </row>
    <row r="141" spans="1:13" ht="14.4" customHeight="1" x14ac:dyDescent="0.3">
      <c r="A141" s="696" t="s">
        <v>519</v>
      </c>
      <c r="B141" s="697" t="s">
        <v>1978</v>
      </c>
      <c r="C141" s="697" t="s">
        <v>1983</v>
      </c>
      <c r="D141" s="697" t="s">
        <v>682</v>
      </c>
      <c r="E141" s="697" t="s">
        <v>1984</v>
      </c>
      <c r="F141" s="701"/>
      <c r="G141" s="701"/>
      <c r="H141" s="723">
        <v>0</v>
      </c>
      <c r="I141" s="701">
        <v>2</v>
      </c>
      <c r="J141" s="701">
        <v>108.42</v>
      </c>
      <c r="K141" s="723">
        <v>1</v>
      </c>
      <c r="L141" s="701">
        <v>2</v>
      </c>
      <c r="M141" s="702">
        <v>108.42</v>
      </c>
    </row>
    <row r="142" spans="1:13" ht="14.4" customHeight="1" x14ac:dyDescent="0.3">
      <c r="A142" s="696" t="s">
        <v>519</v>
      </c>
      <c r="B142" s="697" t="s">
        <v>1985</v>
      </c>
      <c r="C142" s="697" t="s">
        <v>1986</v>
      </c>
      <c r="D142" s="697" t="s">
        <v>1987</v>
      </c>
      <c r="E142" s="697" t="s">
        <v>1988</v>
      </c>
      <c r="F142" s="701"/>
      <c r="G142" s="701"/>
      <c r="H142" s="723">
        <v>0</v>
      </c>
      <c r="I142" s="701">
        <v>1</v>
      </c>
      <c r="J142" s="701">
        <v>91.54</v>
      </c>
      <c r="K142" s="723">
        <v>1</v>
      </c>
      <c r="L142" s="701">
        <v>1</v>
      </c>
      <c r="M142" s="702">
        <v>91.54</v>
      </c>
    </row>
    <row r="143" spans="1:13" ht="14.4" customHeight="1" x14ac:dyDescent="0.3">
      <c r="A143" s="696" t="s">
        <v>519</v>
      </c>
      <c r="B143" s="697" t="s">
        <v>1985</v>
      </c>
      <c r="C143" s="697" t="s">
        <v>1989</v>
      </c>
      <c r="D143" s="697" t="s">
        <v>1987</v>
      </c>
      <c r="E143" s="697" t="s">
        <v>1743</v>
      </c>
      <c r="F143" s="701"/>
      <c r="G143" s="701"/>
      <c r="H143" s="723">
        <v>0</v>
      </c>
      <c r="I143" s="701">
        <v>1</v>
      </c>
      <c r="J143" s="701">
        <v>184.78999999999988</v>
      </c>
      <c r="K143" s="723">
        <v>1</v>
      </c>
      <c r="L143" s="701">
        <v>1</v>
      </c>
      <c r="M143" s="702">
        <v>184.78999999999988</v>
      </c>
    </row>
    <row r="144" spans="1:13" ht="14.4" customHeight="1" x14ac:dyDescent="0.3">
      <c r="A144" s="696" t="s">
        <v>519</v>
      </c>
      <c r="B144" s="697" t="s">
        <v>1990</v>
      </c>
      <c r="C144" s="697" t="s">
        <v>1991</v>
      </c>
      <c r="D144" s="697" t="s">
        <v>1992</v>
      </c>
      <c r="E144" s="697" t="s">
        <v>1993</v>
      </c>
      <c r="F144" s="701"/>
      <c r="G144" s="701"/>
      <c r="H144" s="723">
        <v>0</v>
      </c>
      <c r="I144" s="701">
        <v>1</v>
      </c>
      <c r="J144" s="701">
        <v>139.47000000000003</v>
      </c>
      <c r="K144" s="723">
        <v>1</v>
      </c>
      <c r="L144" s="701">
        <v>1</v>
      </c>
      <c r="M144" s="702">
        <v>139.47000000000003</v>
      </c>
    </row>
    <row r="145" spans="1:13" ht="14.4" customHeight="1" x14ac:dyDescent="0.3">
      <c r="A145" s="696" t="s">
        <v>519</v>
      </c>
      <c r="B145" s="697" t="s">
        <v>1994</v>
      </c>
      <c r="C145" s="697" t="s">
        <v>1995</v>
      </c>
      <c r="D145" s="697" t="s">
        <v>1996</v>
      </c>
      <c r="E145" s="697" t="s">
        <v>1997</v>
      </c>
      <c r="F145" s="701">
        <v>1</v>
      </c>
      <c r="G145" s="701">
        <v>74.590000000000018</v>
      </c>
      <c r="H145" s="723">
        <v>1</v>
      </c>
      <c r="I145" s="701"/>
      <c r="J145" s="701"/>
      <c r="K145" s="723">
        <v>0</v>
      </c>
      <c r="L145" s="701">
        <v>1</v>
      </c>
      <c r="M145" s="702">
        <v>74.590000000000018</v>
      </c>
    </row>
    <row r="146" spans="1:13" ht="14.4" customHeight="1" x14ac:dyDescent="0.3">
      <c r="A146" s="696" t="s">
        <v>519</v>
      </c>
      <c r="B146" s="697" t="s">
        <v>1998</v>
      </c>
      <c r="C146" s="697" t="s">
        <v>1999</v>
      </c>
      <c r="D146" s="697" t="s">
        <v>2000</v>
      </c>
      <c r="E146" s="697" t="s">
        <v>2001</v>
      </c>
      <c r="F146" s="701"/>
      <c r="G146" s="701"/>
      <c r="H146" s="723">
        <v>0</v>
      </c>
      <c r="I146" s="701">
        <v>60</v>
      </c>
      <c r="J146" s="701">
        <v>4875.43</v>
      </c>
      <c r="K146" s="723">
        <v>1</v>
      </c>
      <c r="L146" s="701">
        <v>60</v>
      </c>
      <c r="M146" s="702">
        <v>4875.43</v>
      </c>
    </row>
    <row r="147" spans="1:13" ht="14.4" customHeight="1" x14ac:dyDescent="0.3">
      <c r="A147" s="696" t="s">
        <v>519</v>
      </c>
      <c r="B147" s="697" t="s">
        <v>2002</v>
      </c>
      <c r="C147" s="697" t="s">
        <v>2003</v>
      </c>
      <c r="D147" s="697" t="s">
        <v>2004</v>
      </c>
      <c r="E147" s="697" t="s">
        <v>2005</v>
      </c>
      <c r="F147" s="701"/>
      <c r="G147" s="701"/>
      <c r="H147" s="723">
        <v>0</v>
      </c>
      <c r="I147" s="701">
        <v>2</v>
      </c>
      <c r="J147" s="701">
        <v>1360.2</v>
      </c>
      <c r="K147" s="723">
        <v>1</v>
      </c>
      <c r="L147" s="701">
        <v>2</v>
      </c>
      <c r="M147" s="702">
        <v>1360.2</v>
      </c>
    </row>
    <row r="148" spans="1:13" ht="14.4" customHeight="1" x14ac:dyDescent="0.3">
      <c r="A148" s="696" t="s">
        <v>519</v>
      </c>
      <c r="B148" s="697" t="s">
        <v>2002</v>
      </c>
      <c r="C148" s="697" t="s">
        <v>2006</v>
      </c>
      <c r="D148" s="697" t="s">
        <v>2007</v>
      </c>
      <c r="E148" s="697" t="s">
        <v>2008</v>
      </c>
      <c r="F148" s="701"/>
      <c r="G148" s="701"/>
      <c r="H148" s="723">
        <v>0</v>
      </c>
      <c r="I148" s="701">
        <v>1</v>
      </c>
      <c r="J148" s="701">
        <v>680.26</v>
      </c>
      <c r="K148" s="723">
        <v>1</v>
      </c>
      <c r="L148" s="701">
        <v>1</v>
      </c>
      <c r="M148" s="702">
        <v>680.26</v>
      </c>
    </row>
    <row r="149" spans="1:13" ht="14.4" customHeight="1" x14ac:dyDescent="0.3">
      <c r="A149" s="696" t="s">
        <v>519</v>
      </c>
      <c r="B149" s="697" t="s">
        <v>2009</v>
      </c>
      <c r="C149" s="697" t="s">
        <v>2010</v>
      </c>
      <c r="D149" s="697" t="s">
        <v>2011</v>
      </c>
      <c r="E149" s="697" t="s">
        <v>2012</v>
      </c>
      <c r="F149" s="701"/>
      <c r="G149" s="701"/>
      <c r="H149" s="723">
        <v>0</v>
      </c>
      <c r="I149" s="701">
        <v>1</v>
      </c>
      <c r="J149" s="701">
        <v>653.04</v>
      </c>
      <c r="K149" s="723">
        <v>1</v>
      </c>
      <c r="L149" s="701">
        <v>1</v>
      </c>
      <c r="M149" s="702">
        <v>653.04</v>
      </c>
    </row>
    <row r="150" spans="1:13" ht="14.4" customHeight="1" x14ac:dyDescent="0.3">
      <c r="A150" s="696" t="s">
        <v>519</v>
      </c>
      <c r="B150" s="697" t="s">
        <v>2013</v>
      </c>
      <c r="C150" s="697" t="s">
        <v>2014</v>
      </c>
      <c r="D150" s="697" t="s">
        <v>1283</v>
      </c>
      <c r="E150" s="697" t="s">
        <v>1973</v>
      </c>
      <c r="F150" s="701">
        <v>1</v>
      </c>
      <c r="G150" s="701">
        <v>126.51999999999998</v>
      </c>
      <c r="H150" s="723">
        <v>1</v>
      </c>
      <c r="I150" s="701"/>
      <c r="J150" s="701"/>
      <c r="K150" s="723">
        <v>0</v>
      </c>
      <c r="L150" s="701">
        <v>1</v>
      </c>
      <c r="M150" s="702">
        <v>126.51999999999998</v>
      </c>
    </row>
    <row r="151" spans="1:13" ht="14.4" customHeight="1" x14ac:dyDescent="0.3">
      <c r="A151" s="696" t="s">
        <v>519</v>
      </c>
      <c r="B151" s="697" t="s">
        <v>2013</v>
      </c>
      <c r="C151" s="697" t="s">
        <v>2015</v>
      </c>
      <c r="D151" s="697" t="s">
        <v>1272</v>
      </c>
      <c r="E151" s="697" t="s">
        <v>2016</v>
      </c>
      <c r="F151" s="701"/>
      <c r="G151" s="701"/>
      <c r="H151" s="723">
        <v>0</v>
      </c>
      <c r="I151" s="701">
        <v>1</v>
      </c>
      <c r="J151" s="701">
        <v>75.039999999999992</v>
      </c>
      <c r="K151" s="723">
        <v>1</v>
      </c>
      <c r="L151" s="701">
        <v>1</v>
      </c>
      <c r="M151" s="702">
        <v>75.039999999999992</v>
      </c>
    </row>
    <row r="152" spans="1:13" ht="14.4" customHeight="1" x14ac:dyDescent="0.3">
      <c r="A152" s="696" t="s">
        <v>519</v>
      </c>
      <c r="B152" s="697" t="s">
        <v>2013</v>
      </c>
      <c r="C152" s="697" t="s">
        <v>2017</v>
      </c>
      <c r="D152" s="697" t="s">
        <v>1272</v>
      </c>
      <c r="E152" s="697" t="s">
        <v>640</v>
      </c>
      <c r="F152" s="701"/>
      <c r="G152" s="701"/>
      <c r="H152" s="723">
        <v>0</v>
      </c>
      <c r="I152" s="701">
        <v>2</v>
      </c>
      <c r="J152" s="701">
        <v>60.039999999999992</v>
      </c>
      <c r="K152" s="723">
        <v>1</v>
      </c>
      <c r="L152" s="701">
        <v>2</v>
      </c>
      <c r="M152" s="702">
        <v>60.039999999999992</v>
      </c>
    </row>
    <row r="153" spans="1:13" ht="14.4" customHeight="1" x14ac:dyDescent="0.3">
      <c r="A153" s="696" t="s">
        <v>519</v>
      </c>
      <c r="B153" s="697" t="s">
        <v>2018</v>
      </c>
      <c r="C153" s="697" t="s">
        <v>2019</v>
      </c>
      <c r="D153" s="697" t="s">
        <v>2020</v>
      </c>
      <c r="E153" s="697" t="s">
        <v>2021</v>
      </c>
      <c r="F153" s="701"/>
      <c r="G153" s="701"/>
      <c r="H153" s="723">
        <v>0</v>
      </c>
      <c r="I153" s="701">
        <v>3</v>
      </c>
      <c r="J153" s="701">
        <v>131.57999999999998</v>
      </c>
      <c r="K153" s="723">
        <v>1</v>
      </c>
      <c r="L153" s="701">
        <v>3</v>
      </c>
      <c r="M153" s="702">
        <v>131.57999999999998</v>
      </c>
    </row>
    <row r="154" spans="1:13" ht="14.4" customHeight="1" x14ac:dyDescent="0.3">
      <c r="A154" s="696" t="s">
        <v>519</v>
      </c>
      <c r="B154" s="697" t="s">
        <v>2022</v>
      </c>
      <c r="C154" s="697" t="s">
        <v>2023</v>
      </c>
      <c r="D154" s="697" t="s">
        <v>2024</v>
      </c>
      <c r="E154" s="697" t="s">
        <v>1713</v>
      </c>
      <c r="F154" s="701">
        <v>1</v>
      </c>
      <c r="G154" s="701">
        <v>154.44999999999996</v>
      </c>
      <c r="H154" s="723">
        <v>1</v>
      </c>
      <c r="I154" s="701"/>
      <c r="J154" s="701"/>
      <c r="K154" s="723">
        <v>0</v>
      </c>
      <c r="L154" s="701">
        <v>1</v>
      </c>
      <c r="M154" s="702">
        <v>154.44999999999996</v>
      </c>
    </row>
    <row r="155" spans="1:13" ht="14.4" customHeight="1" x14ac:dyDescent="0.3">
      <c r="A155" s="696" t="s">
        <v>519</v>
      </c>
      <c r="B155" s="697" t="s">
        <v>2025</v>
      </c>
      <c r="C155" s="697" t="s">
        <v>2026</v>
      </c>
      <c r="D155" s="697" t="s">
        <v>1321</v>
      </c>
      <c r="E155" s="697" t="s">
        <v>1322</v>
      </c>
      <c r="F155" s="701"/>
      <c r="G155" s="701"/>
      <c r="H155" s="723">
        <v>0</v>
      </c>
      <c r="I155" s="701">
        <v>3</v>
      </c>
      <c r="J155" s="701">
        <v>494.19</v>
      </c>
      <c r="K155" s="723">
        <v>1</v>
      </c>
      <c r="L155" s="701">
        <v>3</v>
      </c>
      <c r="M155" s="702">
        <v>494.19</v>
      </c>
    </row>
    <row r="156" spans="1:13" ht="14.4" customHeight="1" x14ac:dyDescent="0.3">
      <c r="A156" s="696" t="s">
        <v>519</v>
      </c>
      <c r="B156" s="697" t="s">
        <v>2025</v>
      </c>
      <c r="C156" s="697" t="s">
        <v>2027</v>
      </c>
      <c r="D156" s="697" t="s">
        <v>1325</v>
      </c>
      <c r="E156" s="697" t="s">
        <v>1322</v>
      </c>
      <c r="F156" s="701"/>
      <c r="G156" s="701"/>
      <c r="H156" s="723">
        <v>0</v>
      </c>
      <c r="I156" s="701">
        <v>7</v>
      </c>
      <c r="J156" s="701">
        <v>1155.3799999999999</v>
      </c>
      <c r="K156" s="723">
        <v>1</v>
      </c>
      <c r="L156" s="701">
        <v>7</v>
      </c>
      <c r="M156" s="702">
        <v>1155.3799999999999</v>
      </c>
    </row>
    <row r="157" spans="1:13" ht="14.4" customHeight="1" x14ac:dyDescent="0.3">
      <c r="A157" s="696" t="s">
        <v>519</v>
      </c>
      <c r="B157" s="697" t="s">
        <v>2025</v>
      </c>
      <c r="C157" s="697" t="s">
        <v>2028</v>
      </c>
      <c r="D157" s="697" t="s">
        <v>1361</v>
      </c>
      <c r="E157" s="697" t="s">
        <v>2029</v>
      </c>
      <c r="F157" s="701"/>
      <c r="G157" s="701"/>
      <c r="H157" s="723">
        <v>0</v>
      </c>
      <c r="I157" s="701">
        <v>1</v>
      </c>
      <c r="J157" s="701">
        <v>196.20000000000005</v>
      </c>
      <c r="K157" s="723">
        <v>1</v>
      </c>
      <c r="L157" s="701">
        <v>1</v>
      </c>
      <c r="M157" s="702">
        <v>196.20000000000005</v>
      </c>
    </row>
    <row r="158" spans="1:13" ht="14.4" customHeight="1" x14ac:dyDescent="0.3">
      <c r="A158" s="696" t="s">
        <v>519</v>
      </c>
      <c r="B158" s="697" t="s">
        <v>2025</v>
      </c>
      <c r="C158" s="697" t="s">
        <v>2030</v>
      </c>
      <c r="D158" s="697" t="s">
        <v>1327</v>
      </c>
      <c r="E158" s="697" t="s">
        <v>1324</v>
      </c>
      <c r="F158" s="701"/>
      <c r="G158" s="701"/>
      <c r="H158" s="723">
        <v>0</v>
      </c>
      <c r="I158" s="701">
        <v>75</v>
      </c>
      <c r="J158" s="701">
        <v>3069</v>
      </c>
      <c r="K158" s="723">
        <v>1</v>
      </c>
      <c r="L158" s="701">
        <v>75</v>
      </c>
      <c r="M158" s="702">
        <v>3069</v>
      </c>
    </row>
    <row r="159" spans="1:13" ht="14.4" customHeight="1" x14ac:dyDescent="0.3">
      <c r="A159" s="696" t="s">
        <v>519</v>
      </c>
      <c r="B159" s="697" t="s">
        <v>2025</v>
      </c>
      <c r="C159" s="697" t="s">
        <v>2031</v>
      </c>
      <c r="D159" s="697" t="s">
        <v>1328</v>
      </c>
      <c r="E159" s="697" t="s">
        <v>1324</v>
      </c>
      <c r="F159" s="701"/>
      <c r="G159" s="701"/>
      <c r="H159" s="723">
        <v>0</v>
      </c>
      <c r="I159" s="701">
        <v>113</v>
      </c>
      <c r="J159" s="701">
        <v>4623.96</v>
      </c>
      <c r="K159" s="723">
        <v>1</v>
      </c>
      <c r="L159" s="701">
        <v>113</v>
      </c>
      <c r="M159" s="702">
        <v>4623.96</v>
      </c>
    </row>
    <row r="160" spans="1:13" ht="14.4" customHeight="1" x14ac:dyDescent="0.3">
      <c r="A160" s="696" t="s">
        <v>519</v>
      </c>
      <c r="B160" s="697" t="s">
        <v>2025</v>
      </c>
      <c r="C160" s="697" t="s">
        <v>2032</v>
      </c>
      <c r="D160" s="697" t="s">
        <v>1325</v>
      </c>
      <c r="E160" s="697" t="s">
        <v>1324</v>
      </c>
      <c r="F160" s="701"/>
      <c r="G160" s="701"/>
      <c r="H160" s="723">
        <v>0</v>
      </c>
      <c r="I160" s="701">
        <v>8</v>
      </c>
      <c r="J160" s="701">
        <v>329.44</v>
      </c>
      <c r="K160" s="723">
        <v>1</v>
      </c>
      <c r="L160" s="701">
        <v>8</v>
      </c>
      <c r="M160" s="702">
        <v>329.44</v>
      </c>
    </row>
    <row r="161" spans="1:13" ht="14.4" customHeight="1" x14ac:dyDescent="0.3">
      <c r="A161" s="696" t="s">
        <v>519</v>
      </c>
      <c r="B161" s="697" t="s">
        <v>2025</v>
      </c>
      <c r="C161" s="697" t="s">
        <v>2033</v>
      </c>
      <c r="D161" s="697" t="s">
        <v>1321</v>
      </c>
      <c r="E161" s="697" t="s">
        <v>1324</v>
      </c>
      <c r="F161" s="701"/>
      <c r="G161" s="701"/>
      <c r="H161" s="723">
        <v>0</v>
      </c>
      <c r="I161" s="701">
        <v>8</v>
      </c>
      <c r="J161" s="701">
        <v>329.43999999999994</v>
      </c>
      <c r="K161" s="723">
        <v>1</v>
      </c>
      <c r="L161" s="701">
        <v>8</v>
      </c>
      <c r="M161" s="702">
        <v>329.43999999999994</v>
      </c>
    </row>
    <row r="162" spans="1:13" ht="14.4" customHeight="1" x14ac:dyDescent="0.3">
      <c r="A162" s="696" t="s">
        <v>519</v>
      </c>
      <c r="B162" s="697" t="s">
        <v>2025</v>
      </c>
      <c r="C162" s="697" t="s">
        <v>2034</v>
      </c>
      <c r="D162" s="697" t="s">
        <v>1351</v>
      </c>
      <c r="E162" s="697" t="s">
        <v>2035</v>
      </c>
      <c r="F162" s="701"/>
      <c r="G162" s="701"/>
      <c r="H162" s="723">
        <v>0</v>
      </c>
      <c r="I162" s="701">
        <v>29</v>
      </c>
      <c r="J162" s="701">
        <v>8561.09</v>
      </c>
      <c r="K162" s="723">
        <v>1</v>
      </c>
      <c r="L162" s="701">
        <v>29</v>
      </c>
      <c r="M162" s="702">
        <v>8561.09</v>
      </c>
    </row>
    <row r="163" spans="1:13" ht="14.4" customHeight="1" x14ac:dyDescent="0.3">
      <c r="A163" s="696" t="s">
        <v>519</v>
      </c>
      <c r="B163" s="697" t="s">
        <v>2025</v>
      </c>
      <c r="C163" s="697" t="s">
        <v>2036</v>
      </c>
      <c r="D163" s="697" t="s">
        <v>1347</v>
      </c>
      <c r="E163" s="697" t="s">
        <v>1348</v>
      </c>
      <c r="F163" s="701"/>
      <c r="G163" s="701"/>
      <c r="H163" s="723">
        <v>0</v>
      </c>
      <c r="I163" s="701">
        <v>66</v>
      </c>
      <c r="J163" s="701">
        <v>3589.0800000000008</v>
      </c>
      <c r="K163" s="723">
        <v>1</v>
      </c>
      <c r="L163" s="701">
        <v>66</v>
      </c>
      <c r="M163" s="702">
        <v>3589.0800000000008</v>
      </c>
    </row>
    <row r="164" spans="1:13" ht="14.4" customHeight="1" x14ac:dyDescent="0.3">
      <c r="A164" s="696" t="s">
        <v>519</v>
      </c>
      <c r="B164" s="697" t="s">
        <v>2025</v>
      </c>
      <c r="C164" s="697" t="s">
        <v>2037</v>
      </c>
      <c r="D164" s="697" t="s">
        <v>1356</v>
      </c>
      <c r="E164" s="697" t="s">
        <v>2035</v>
      </c>
      <c r="F164" s="701"/>
      <c r="G164" s="701"/>
      <c r="H164" s="723">
        <v>0</v>
      </c>
      <c r="I164" s="701">
        <v>16</v>
      </c>
      <c r="J164" s="701">
        <v>2503.8400000000006</v>
      </c>
      <c r="K164" s="723">
        <v>1</v>
      </c>
      <c r="L164" s="701">
        <v>16</v>
      </c>
      <c r="M164" s="702">
        <v>2503.8400000000006</v>
      </c>
    </row>
    <row r="165" spans="1:13" ht="14.4" customHeight="1" x14ac:dyDescent="0.3">
      <c r="A165" s="696" t="s">
        <v>519</v>
      </c>
      <c r="B165" s="697" t="s">
        <v>2025</v>
      </c>
      <c r="C165" s="697" t="s">
        <v>2038</v>
      </c>
      <c r="D165" s="697" t="s">
        <v>1336</v>
      </c>
      <c r="E165" s="697" t="s">
        <v>2039</v>
      </c>
      <c r="F165" s="701"/>
      <c r="G165" s="701"/>
      <c r="H165" s="723">
        <v>0</v>
      </c>
      <c r="I165" s="701">
        <v>13</v>
      </c>
      <c r="J165" s="701">
        <v>1455.3496365122157</v>
      </c>
      <c r="K165" s="723">
        <v>1</v>
      </c>
      <c r="L165" s="701">
        <v>13</v>
      </c>
      <c r="M165" s="702">
        <v>1455.3496365122157</v>
      </c>
    </row>
    <row r="166" spans="1:13" ht="14.4" customHeight="1" x14ac:dyDescent="0.3">
      <c r="A166" s="696" t="s">
        <v>519</v>
      </c>
      <c r="B166" s="697" t="s">
        <v>2025</v>
      </c>
      <c r="C166" s="697" t="s">
        <v>2040</v>
      </c>
      <c r="D166" s="697" t="s">
        <v>1341</v>
      </c>
      <c r="E166" s="697" t="s">
        <v>2039</v>
      </c>
      <c r="F166" s="701"/>
      <c r="G166" s="701"/>
      <c r="H166" s="723">
        <v>0</v>
      </c>
      <c r="I166" s="701">
        <v>13</v>
      </c>
      <c r="J166" s="701">
        <v>1456.1203507988337</v>
      </c>
      <c r="K166" s="723">
        <v>1</v>
      </c>
      <c r="L166" s="701">
        <v>13</v>
      </c>
      <c r="M166" s="702">
        <v>1456.1203507988337</v>
      </c>
    </row>
    <row r="167" spans="1:13" ht="14.4" customHeight="1" x14ac:dyDescent="0.3">
      <c r="A167" s="696" t="s">
        <v>519</v>
      </c>
      <c r="B167" s="697" t="s">
        <v>2025</v>
      </c>
      <c r="C167" s="697" t="s">
        <v>2041</v>
      </c>
      <c r="D167" s="697" t="s">
        <v>1338</v>
      </c>
      <c r="E167" s="697" t="s">
        <v>2039</v>
      </c>
      <c r="F167" s="701"/>
      <c r="G167" s="701"/>
      <c r="H167" s="723">
        <v>0</v>
      </c>
      <c r="I167" s="701">
        <v>9</v>
      </c>
      <c r="J167" s="701">
        <v>1008.32</v>
      </c>
      <c r="K167" s="723">
        <v>1</v>
      </c>
      <c r="L167" s="701">
        <v>9</v>
      </c>
      <c r="M167" s="702">
        <v>1008.32</v>
      </c>
    </row>
    <row r="168" spans="1:13" ht="14.4" customHeight="1" x14ac:dyDescent="0.3">
      <c r="A168" s="696" t="s">
        <v>519</v>
      </c>
      <c r="B168" s="697" t="s">
        <v>2025</v>
      </c>
      <c r="C168" s="697" t="s">
        <v>2042</v>
      </c>
      <c r="D168" s="697" t="s">
        <v>2043</v>
      </c>
      <c r="E168" s="697" t="s">
        <v>2039</v>
      </c>
      <c r="F168" s="701"/>
      <c r="G168" s="701"/>
      <c r="H168" s="723">
        <v>0</v>
      </c>
      <c r="I168" s="701">
        <v>5</v>
      </c>
      <c r="J168" s="701">
        <v>559.75000000000011</v>
      </c>
      <c r="K168" s="723">
        <v>1</v>
      </c>
      <c r="L168" s="701">
        <v>5</v>
      </c>
      <c r="M168" s="702">
        <v>559.75000000000011</v>
      </c>
    </row>
    <row r="169" spans="1:13" ht="14.4" customHeight="1" x14ac:dyDescent="0.3">
      <c r="A169" s="696" t="s">
        <v>519</v>
      </c>
      <c r="B169" s="697" t="s">
        <v>2025</v>
      </c>
      <c r="C169" s="697" t="s">
        <v>2044</v>
      </c>
      <c r="D169" s="697" t="s">
        <v>1346</v>
      </c>
      <c r="E169" s="697" t="s">
        <v>1322</v>
      </c>
      <c r="F169" s="701"/>
      <c r="G169" s="701"/>
      <c r="H169" s="723">
        <v>0</v>
      </c>
      <c r="I169" s="701">
        <v>19</v>
      </c>
      <c r="J169" s="701">
        <v>2331.1099999999997</v>
      </c>
      <c r="K169" s="723">
        <v>1</v>
      </c>
      <c r="L169" s="701">
        <v>19</v>
      </c>
      <c r="M169" s="702">
        <v>2331.1099999999997</v>
      </c>
    </row>
    <row r="170" spans="1:13" ht="14.4" customHeight="1" x14ac:dyDescent="0.3">
      <c r="A170" s="696" t="s">
        <v>519</v>
      </c>
      <c r="B170" s="697" t="s">
        <v>2025</v>
      </c>
      <c r="C170" s="697" t="s">
        <v>2045</v>
      </c>
      <c r="D170" s="697" t="s">
        <v>1344</v>
      </c>
      <c r="E170" s="697" t="s">
        <v>1322</v>
      </c>
      <c r="F170" s="701"/>
      <c r="G170" s="701"/>
      <c r="H170" s="723">
        <v>0</v>
      </c>
      <c r="I170" s="701">
        <v>13</v>
      </c>
      <c r="J170" s="701">
        <v>1594.9699999999998</v>
      </c>
      <c r="K170" s="723">
        <v>1</v>
      </c>
      <c r="L170" s="701">
        <v>13</v>
      </c>
      <c r="M170" s="702">
        <v>1594.9699999999998</v>
      </c>
    </row>
    <row r="171" spans="1:13" ht="14.4" customHeight="1" x14ac:dyDescent="0.3">
      <c r="A171" s="696" t="s">
        <v>519</v>
      </c>
      <c r="B171" s="697" t="s">
        <v>2025</v>
      </c>
      <c r="C171" s="697" t="s">
        <v>2046</v>
      </c>
      <c r="D171" s="697" t="s">
        <v>1343</v>
      </c>
      <c r="E171" s="697" t="s">
        <v>1322</v>
      </c>
      <c r="F171" s="701"/>
      <c r="G171" s="701"/>
      <c r="H171" s="723">
        <v>0</v>
      </c>
      <c r="I171" s="701">
        <v>17</v>
      </c>
      <c r="J171" s="701">
        <v>2209.4899999999998</v>
      </c>
      <c r="K171" s="723">
        <v>1</v>
      </c>
      <c r="L171" s="701">
        <v>17</v>
      </c>
      <c r="M171" s="702">
        <v>2209.4899999999998</v>
      </c>
    </row>
    <row r="172" spans="1:13" ht="14.4" customHeight="1" x14ac:dyDescent="0.3">
      <c r="A172" s="696" t="s">
        <v>519</v>
      </c>
      <c r="B172" s="697" t="s">
        <v>2025</v>
      </c>
      <c r="C172" s="697" t="s">
        <v>2047</v>
      </c>
      <c r="D172" s="697" t="s">
        <v>1342</v>
      </c>
      <c r="E172" s="697" t="s">
        <v>1322</v>
      </c>
      <c r="F172" s="701"/>
      <c r="G172" s="701"/>
      <c r="H172" s="723">
        <v>0</v>
      </c>
      <c r="I172" s="701">
        <v>32</v>
      </c>
      <c r="J172" s="701">
        <v>4159.04</v>
      </c>
      <c r="K172" s="723">
        <v>1</v>
      </c>
      <c r="L172" s="701">
        <v>32</v>
      </c>
      <c r="M172" s="702">
        <v>4159.04</v>
      </c>
    </row>
    <row r="173" spans="1:13" ht="14.4" customHeight="1" thickBot="1" x14ac:dyDescent="0.35">
      <c r="A173" s="703" t="s">
        <v>519</v>
      </c>
      <c r="B173" s="704" t="s">
        <v>2025</v>
      </c>
      <c r="C173" s="704" t="s">
        <v>2048</v>
      </c>
      <c r="D173" s="704" t="s">
        <v>1345</v>
      </c>
      <c r="E173" s="704" t="s">
        <v>1324</v>
      </c>
      <c r="F173" s="708"/>
      <c r="G173" s="708"/>
      <c r="H173" s="716">
        <v>0</v>
      </c>
      <c r="I173" s="708">
        <v>12</v>
      </c>
      <c r="J173" s="708">
        <v>368.03999999999996</v>
      </c>
      <c r="K173" s="716">
        <v>1</v>
      </c>
      <c r="L173" s="708">
        <v>12</v>
      </c>
      <c r="M173" s="709">
        <v>368.03999999999996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298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2726</v>
      </c>
      <c r="C3" s="373">
        <f>SUM(C6:C1048576)</f>
        <v>992</v>
      </c>
      <c r="D3" s="373">
        <f>SUM(D6:D1048576)</f>
        <v>1686</v>
      </c>
      <c r="E3" s="374">
        <f>SUM(E6:E1048576)</f>
        <v>0</v>
      </c>
      <c r="F3" s="371">
        <f>IF(SUM($B3:$E3)=0,"",B3/SUM($B3:$E3))</f>
        <v>0.50444115470022211</v>
      </c>
      <c r="G3" s="369">
        <f t="shared" ref="G3:I3" si="0">IF(SUM($B3:$E3)=0,"",C3/SUM($B3:$E3))</f>
        <v>0.18356772760917839</v>
      </c>
      <c r="H3" s="369">
        <f t="shared" si="0"/>
        <v>0.31199111769059956</v>
      </c>
      <c r="I3" s="370">
        <f t="shared" si="0"/>
        <v>0</v>
      </c>
      <c r="J3" s="373">
        <f>SUM(J6:J1048576)</f>
        <v>182</v>
      </c>
      <c r="K3" s="373">
        <f>SUM(K6:K1048576)</f>
        <v>413</v>
      </c>
      <c r="L3" s="373">
        <f>SUM(L6:L1048576)</f>
        <v>1686</v>
      </c>
      <c r="M3" s="374">
        <f>SUM(M6:M1048576)</f>
        <v>0</v>
      </c>
      <c r="N3" s="371">
        <f>IF(SUM($J3:$M3)=0,"",J3/SUM($J3:$M3))</f>
        <v>7.9789565979833402E-2</v>
      </c>
      <c r="O3" s="369">
        <f t="shared" ref="O3:Q3" si="1">IF(SUM($J3:$M3)=0,"",K3/SUM($J3:$M3))</f>
        <v>0.18106093818500657</v>
      </c>
      <c r="P3" s="369">
        <f t="shared" si="1"/>
        <v>0.73914949583515999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2050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2051</v>
      </c>
      <c r="B7" s="746">
        <v>2726</v>
      </c>
      <c r="C7" s="708">
        <v>992</v>
      </c>
      <c r="D7" s="708">
        <v>1686</v>
      </c>
      <c r="E7" s="709"/>
      <c r="F7" s="744">
        <v>0.50444115470022211</v>
      </c>
      <c r="G7" s="716">
        <v>0.18356772760917839</v>
      </c>
      <c r="H7" s="716">
        <v>0.31199111769059956</v>
      </c>
      <c r="I7" s="748">
        <v>0</v>
      </c>
      <c r="J7" s="746">
        <v>182</v>
      </c>
      <c r="K7" s="708">
        <v>413</v>
      </c>
      <c r="L7" s="708">
        <v>1686</v>
      </c>
      <c r="M7" s="709"/>
      <c r="N7" s="744">
        <v>7.9789565979833402E-2</v>
      </c>
      <c r="O7" s="716">
        <v>0.18106093818500657</v>
      </c>
      <c r="P7" s="716">
        <v>0.73914949583515999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2052</v>
      </c>
      <c r="C6" s="678">
        <v>551.10703999999998</v>
      </c>
      <c r="D6" s="678">
        <v>578.27327000000002</v>
      </c>
      <c r="E6" s="678"/>
      <c r="F6" s="678">
        <v>483.67182000000003</v>
      </c>
      <c r="G6" s="678">
        <v>520.37806250000006</v>
      </c>
      <c r="H6" s="678">
        <v>-36.70624250000003</v>
      </c>
      <c r="I6" s="679">
        <v>0.92946235603465699</v>
      </c>
      <c r="J6" s="680" t="s">
        <v>1</v>
      </c>
    </row>
    <row r="7" spans="1:10" ht="14.4" customHeight="1" x14ac:dyDescent="0.3">
      <c r="A7" s="676" t="s">
        <v>505</v>
      </c>
      <c r="B7" s="677" t="s">
        <v>2053</v>
      </c>
      <c r="C7" s="678">
        <v>1.1046899999999999</v>
      </c>
      <c r="D7" s="678">
        <v>0.24743999999999999</v>
      </c>
      <c r="E7" s="678"/>
      <c r="F7" s="678">
        <v>0.76831000000000016</v>
      </c>
      <c r="G7" s="678">
        <v>1</v>
      </c>
      <c r="H7" s="678">
        <v>-0.23168999999999984</v>
      </c>
      <c r="I7" s="679">
        <v>0.76831000000000016</v>
      </c>
      <c r="J7" s="680" t="s">
        <v>1</v>
      </c>
    </row>
    <row r="8" spans="1:10" ht="14.4" customHeight="1" x14ac:dyDescent="0.3">
      <c r="A8" s="676" t="s">
        <v>505</v>
      </c>
      <c r="B8" s="677" t="s">
        <v>2054</v>
      </c>
      <c r="C8" s="678">
        <v>372.9410799999996</v>
      </c>
      <c r="D8" s="678">
        <v>390.4767599999999</v>
      </c>
      <c r="E8" s="678"/>
      <c r="F8" s="678">
        <v>423.44695000000002</v>
      </c>
      <c r="G8" s="678">
        <v>556.35231250000004</v>
      </c>
      <c r="H8" s="678">
        <v>-132.90536250000002</v>
      </c>
      <c r="I8" s="679">
        <v>0.76111295034834603</v>
      </c>
      <c r="J8" s="680" t="s">
        <v>1</v>
      </c>
    </row>
    <row r="9" spans="1:10" ht="14.4" customHeight="1" x14ac:dyDescent="0.3">
      <c r="A9" s="676" t="s">
        <v>505</v>
      </c>
      <c r="B9" s="677" t="s">
        <v>2055</v>
      </c>
      <c r="C9" s="678">
        <v>2281.1239400000013</v>
      </c>
      <c r="D9" s="678">
        <v>2071.8252699999989</v>
      </c>
      <c r="E9" s="678"/>
      <c r="F9" s="678">
        <v>2648.7423400000002</v>
      </c>
      <c r="G9" s="678">
        <v>2765.2847499999998</v>
      </c>
      <c r="H9" s="678">
        <v>-116.54240999999956</v>
      </c>
      <c r="I9" s="679">
        <v>0.95785518652283475</v>
      </c>
      <c r="J9" s="680" t="s">
        <v>1</v>
      </c>
    </row>
    <row r="10" spans="1:10" ht="14.4" customHeight="1" x14ac:dyDescent="0.3">
      <c r="A10" s="676" t="s">
        <v>505</v>
      </c>
      <c r="B10" s="677" t="s">
        <v>2056</v>
      </c>
      <c r="C10" s="678">
        <v>111.18277999999999</v>
      </c>
      <c r="D10" s="678">
        <v>116.51282</v>
      </c>
      <c r="E10" s="678"/>
      <c r="F10" s="678">
        <v>187.33112</v>
      </c>
      <c r="G10" s="678">
        <v>205.20153124999999</v>
      </c>
      <c r="H10" s="678">
        <v>-17.870411249999989</v>
      </c>
      <c r="I10" s="679">
        <v>0.91291287574151569</v>
      </c>
      <c r="J10" s="680" t="s">
        <v>1</v>
      </c>
    </row>
    <row r="11" spans="1:10" ht="14.4" customHeight="1" x14ac:dyDescent="0.3">
      <c r="A11" s="676" t="s">
        <v>505</v>
      </c>
      <c r="B11" s="677" t="s">
        <v>2057</v>
      </c>
      <c r="C11" s="678">
        <v>26.712510000000002</v>
      </c>
      <c r="D11" s="678">
        <v>17.433130000000002</v>
      </c>
      <c r="E11" s="678"/>
      <c r="F11" s="678">
        <v>20.584780000000006</v>
      </c>
      <c r="G11" s="678">
        <v>30.451505859375001</v>
      </c>
      <c r="H11" s="678">
        <v>-9.8667258593749949</v>
      </c>
      <c r="I11" s="679">
        <v>0.6759856177576401</v>
      </c>
      <c r="J11" s="680" t="s">
        <v>1</v>
      </c>
    </row>
    <row r="12" spans="1:10" ht="14.4" customHeight="1" x14ac:dyDescent="0.3">
      <c r="A12" s="676" t="s">
        <v>505</v>
      </c>
      <c r="B12" s="677" t="s">
        <v>2058</v>
      </c>
      <c r="C12" s="678">
        <v>26.344360000000002</v>
      </c>
      <c r="D12" s="678">
        <v>29.179570000000002</v>
      </c>
      <c r="E12" s="678"/>
      <c r="F12" s="678">
        <v>26.305239999999998</v>
      </c>
      <c r="G12" s="678">
        <v>60.262671875000002</v>
      </c>
      <c r="H12" s="678">
        <v>-33.957431875000005</v>
      </c>
      <c r="I12" s="679">
        <v>0.43650968637042359</v>
      </c>
      <c r="J12" s="680" t="s">
        <v>1</v>
      </c>
    </row>
    <row r="13" spans="1:10" ht="14.4" customHeight="1" x14ac:dyDescent="0.3">
      <c r="A13" s="676" t="s">
        <v>505</v>
      </c>
      <c r="B13" s="677" t="s">
        <v>2059</v>
      </c>
      <c r="C13" s="678">
        <v>203.56462000000002</v>
      </c>
      <c r="D13" s="678">
        <v>190.00629000000001</v>
      </c>
      <c r="E13" s="678"/>
      <c r="F13" s="678">
        <v>225.77780000000001</v>
      </c>
      <c r="G13" s="678">
        <v>364.76609374999998</v>
      </c>
      <c r="H13" s="678">
        <v>-138.98829374999997</v>
      </c>
      <c r="I13" s="679">
        <v>0.61896597262886366</v>
      </c>
      <c r="J13" s="680" t="s">
        <v>1</v>
      </c>
    </row>
    <row r="14" spans="1:10" ht="14.4" customHeight="1" x14ac:dyDescent="0.3">
      <c r="A14" s="676" t="s">
        <v>505</v>
      </c>
      <c r="B14" s="677" t="s">
        <v>2060</v>
      </c>
      <c r="C14" s="678">
        <v>229.80734000000004</v>
      </c>
      <c r="D14" s="678">
        <v>160.16391000000002</v>
      </c>
      <c r="E14" s="678"/>
      <c r="F14" s="678">
        <v>181.68794000000003</v>
      </c>
      <c r="G14" s="678">
        <v>209.93350000000001</v>
      </c>
      <c r="H14" s="678">
        <v>-28.245559999999983</v>
      </c>
      <c r="I14" s="679">
        <v>0.86545472733032136</v>
      </c>
      <c r="J14" s="680" t="s">
        <v>1</v>
      </c>
    </row>
    <row r="15" spans="1:10" ht="14.4" customHeight="1" x14ac:dyDescent="0.3">
      <c r="A15" s="676" t="s">
        <v>505</v>
      </c>
      <c r="B15" s="677" t="s">
        <v>2061</v>
      </c>
      <c r="C15" s="678">
        <v>177.44333999999995</v>
      </c>
      <c r="D15" s="678">
        <v>190.39202999999998</v>
      </c>
      <c r="E15" s="678"/>
      <c r="F15" s="678">
        <v>212.30968000000001</v>
      </c>
      <c r="G15" s="678">
        <v>275.04118749999998</v>
      </c>
      <c r="H15" s="678">
        <v>-62.731507499999964</v>
      </c>
      <c r="I15" s="679">
        <v>0.77191958749814527</v>
      </c>
      <c r="J15" s="680" t="s">
        <v>1</v>
      </c>
    </row>
    <row r="16" spans="1:10" ht="14.4" customHeight="1" x14ac:dyDescent="0.3">
      <c r="A16" s="676" t="s">
        <v>505</v>
      </c>
      <c r="B16" s="677" t="s">
        <v>2062</v>
      </c>
      <c r="C16" s="678">
        <v>2.8614199999999994</v>
      </c>
      <c r="D16" s="678">
        <v>3.4190299999999998</v>
      </c>
      <c r="E16" s="678"/>
      <c r="F16" s="678">
        <v>0.37239999999999995</v>
      </c>
      <c r="G16" s="678">
        <v>8.6941220703125008</v>
      </c>
      <c r="H16" s="678">
        <v>-8.3217220703125001</v>
      </c>
      <c r="I16" s="679">
        <v>4.2833537071169103E-2</v>
      </c>
      <c r="J16" s="680" t="s">
        <v>1</v>
      </c>
    </row>
    <row r="17" spans="1:10" ht="14.4" customHeight="1" x14ac:dyDescent="0.3">
      <c r="A17" s="676" t="s">
        <v>505</v>
      </c>
      <c r="B17" s="677" t="s">
        <v>517</v>
      </c>
      <c r="C17" s="678">
        <v>3984.1931200000008</v>
      </c>
      <c r="D17" s="678">
        <v>3747.9295199999983</v>
      </c>
      <c r="E17" s="678"/>
      <c r="F17" s="678">
        <v>4410.9983800000009</v>
      </c>
      <c r="G17" s="678">
        <v>4997.3657373046872</v>
      </c>
      <c r="H17" s="678">
        <v>-586.36735730468627</v>
      </c>
      <c r="I17" s="679">
        <v>0.88266471014368031</v>
      </c>
      <c r="J17" s="680" t="s">
        <v>518</v>
      </c>
    </row>
    <row r="19" spans="1:10" ht="14.4" customHeight="1" x14ac:dyDescent="0.3">
      <c r="A19" s="676" t="s">
        <v>505</v>
      </c>
      <c r="B19" s="677" t="s">
        <v>506</v>
      </c>
      <c r="C19" s="678" t="s">
        <v>507</v>
      </c>
      <c r="D19" s="678" t="s">
        <v>507</v>
      </c>
      <c r="E19" s="678"/>
      <c r="F19" s="678" t="s">
        <v>507</v>
      </c>
      <c r="G19" s="678" t="s">
        <v>507</v>
      </c>
      <c r="H19" s="678" t="s">
        <v>507</v>
      </c>
      <c r="I19" s="679" t="s">
        <v>507</v>
      </c>
      <c r="J19" s="680" t="s">
        <v>60</v>
      </c>
    </row>
    <row r="20" spans="1:10" ht="14.4" customHeight="1" x14ac:dyDescent="0.3">
      <c r="A20" s="676" t="s">
        <v>519</v>
      </c>
      <c r="B20" s="677" t="s">
        <v>520</v>
      </c>
      <c r="C20" s="678" t="s">
        <v>507</v>
      </c>
      <c r="D20" s="678" t="s">
        <v>507</v>
      </c>
      <c r="E20" s="678"/>
      <c r="F20" s="678" t="s">
        <v>507</v>
      </c>
      <c r="G20" s="678" t="s">
        <v>507</v>
      </c>
      <c r="H20" s="678" t="s">
        <v>507</v>
      </c>
      <c r="I20" s="679" t="s">
        <v>507</v>
      </c>
      <c r="J20" s="680" t="s">
        <v>0</v>
      </c>
    </row>
    <row r="21" spans="1:10" ht="14.4" customHeight="1" x14ac:dyDescent="0.3">
      <c r="A21" s="676" t="s">
        <v>519</v>
      </c>
      <c r="B21" s="677" t="s">
        <v>2052</v>
      </c>
      <c r="C21" s="678">
        <v>551.10703999999998</v>
      </c>
      <c r="D21" s="678">
        <v>578.27327000000002</v>
      </c>
      <c r="E21" s="678"/>
      <c r="F21" s="678">
        <v>483.67182000000003</v>
      </c>
      <c r="G21" s="678">
        <v>520</v>
      </c>
      <c r="H21" s="678">
        <v>-36.328179999999975</v>
      </c>
      <c r="I21" s="679">
        <v>0.93013811538461544</v>
      </c>
      <c r="J21" s="680" t="s">
        <v>1</v>
      </c>
    </row>
    <row r="22" spans="1:10" ht="14.4" customHeight="1" x14ac:dyDescent="0.3">
      <c r="A22" s="676" t="s">
        <v>519</v>
      </c>
      <c r="B22" s="677" t="s">
        <v>2053</v>
      </c>
      <c r="C22" s="678">
        <v>1.1046899999999999</v>
      </c>
      <c r="D22" s="678">
        <v>0.24743999999999999</v>
      </c>
      <c r="E22" s="678"/>
      <c r="F22" s="678">
        <v>0.76831000000000016</v>
      </c>
      <c r="G22" s="678">
        <v>1</v>
      </c>
      <c r="H22" s="678">
        <v>-0.23168999999999984</v>
      </c>
      <c r="I22" s="679">
        <v>0.76831000000000016</v>
      </c>
      <c r="J22" s="680" t="s">
        <v>1</v>
      </c>
    </row>
    <row r="23" spans="1:10" ht="14.4" customHeight="1" x14ac:dyDescent="0.3">
      <c r="A23" s="676" t="s">
        <v>519</v>
      </c>
      <c r="B23" s="677" t="s">
        <v>2054</v>
      </c>
      <c r="C23" s="678">
        <v>372.9410799999996</v>
      </c>
      <c r="D23" s="678">
        <v>390.4767599999999</v>
      </c>
      <c r="E23" s="678"/>
      <c r="F23" s="678">
        <v>423.44695000000002</v>
      </c>
      <c r="G23" s="678">
        <v>556</v>
      </c>
      <c r="H23" s="678">
        <v>-132.55304999999998</v>
      </c>
      <c r="I23" s="679">
        <v>0.76159523381294969</v>
      </c>
      <c r="J23" s="680" t="s">
        <v>1</v>
      </c>
    </row>
    <row r="24" spans="1:10" ht="14.4" customHeight="1" x14ac:dyDescent="0.3">
      <c r="A24" s="676" t="s">
        <v>519</v>
      </c>
      <c r="B24" s="677" t="s">
        <v>2055</v>
      </c>
      <c r="C24" s="678">
        <v>2281.1239400000013</v>
      </c>
      <c r="D24" s="678">
        <v>2071.8252699999989</v>
      </c>
      <c r="E24" s="678"/>
      <c r="F24" s="678">
        <v>2648.7423400000002</v>
      </c>
      <c r="G24" s="678">
        <v>2765</v>
      </c>
      <c r="H24" s="678">
        <v>-116.25765999999976</v>
      </c>
      <c r="I24" s="679">
        <v>0.95795383001808332</v>
      </c>
      <c r="J24" s="680" t="s">
        <v>1</v>
      </c>
    </row>
    <row r="25" spans="1:10" ht="14.4" customHeight="1" x14ac:dyDescent="0.3">
      <c r="A25" s="676" t="s">
        <v>519</v>
      </c>
      <c r="B25" s="677" t="s">
        <v>2056</v>
      </c>
      <c r="C25" s="678">
        <v>111.18277999999999</v>
      </c>
      <c r="D25" s="678">
        <v>116.51282</v>
      </c>
      <c r="E25" s="678"/>
      <c r="F25" s="678">
        <v>187.33112</v>
      </c>
      <c r="G25" s="678">
        <v>205</v>
      </c>
      <c r="H25" s="678">
        <v>-17.668880000000001</v>
      </c>
      <c r="I25" s="679">
        <v>0.91381034146341467</v>
      </c>
      <c r="J25" s="680" t="s">
        <v>1</v>
      </c>
    </row>
    <row r="26" spans="1:10" ht="14.4" customHeight="1" x14ac:dyDescent="0.3">
      <c r="A26" s="676" t="s">
        <v>519</v>
      </c>
      <c r="B26" s="677" t="s">
        <v>2057</v>
      </c>
      <c r="C26" s="678">
        <v>26.712510000000002</v>
      </c>
      <c r="D26" s="678">
        <v>17.433130000000002</v>
      </c>
      <c r="E26" s="678"/>
      <c r="F26" s="678">
        <v>20.584780000000006</v>
      </c>
      <c r="G26" s="678">
        <v>30</v>
      </c>
      <c r="H26" s="678">
        <v>-9.4152199999999944</v>
      </c>
      <c r="I26" s="679">
        <v>0.68615933333333357</v>
      </c>
      <c r="J26" s="680" t="s">
        <v>1</v>
      </c>
    </row>
    <row r="27" spans="1:10" ht="14.4" customHeight="1" x14ac:dyDescent="0.3">
      <c r="A27" s="676" t="s">
        <v>519</v>
      </c>
      <c r="B27" s="677" t="s">
        <v>2058</v>
      </c>
      <c r="C27" s="678">
        <v>26.344360000000002</v>
      </c>
      <c r="D27" s="678">
        <v>29.179570000000002</v>
      </c>
      <c r="E27" s="678"/>
      <c r="F27" s="678">
        <v>26.305239999999998</v>
      </c>
      <c r="G27" s="678">
        <v>60</v>
      </c>
      <c r="H27" s="678">
        <v>-33.694760000000002</v>
      </c>
      <c r="I27" s="679">
        <v>0.43842066666666663</v>
      </c>
      <c r="J27" s="680" t="s">
        <v>1</v>
      </c>
    </row>
    <row r="28" spans="1:10" ht="14.4" customHeight="1" x14ac:dyDescent="0.3">
      <c r="A28" s="676" t="s">
        <v>519</v>
      </c>
      <c r="B28" s="677" t="s">
        <v>2059</v>
      </c>
      <c r="C28" s="678">
        <v>203.56462000000002</v>
      </c>
      <c r="D28" s="678">
        <v>190.00629000000001</v>
      </c>
      <c r="E28" s="678"/>
      <c r="F28" s="678">
        <v>225.77780000000001</v>
      </c>
      <c r="G28" s="678">
        <v>365</v>
      </c>
      <c r="H28" s="678">
        <v>-139.22219999999999</v>
      </c>
      <c r="I28" s="679">
        <v>0.61856931506849322</v>
      </c>
      <c r="J28" s="680" t="s">
        <v>1</v>
      </c>
    </row>
    <row r="29" spans="1:10" ht="14.4" customHeight="1" x14ac:dyDescent="0.3">
      <c r="A29" s="676" t="s">
        <v>519</v>
      </c>
      <c r="B29" s="677" t="s">
        <v>2060</v>
      </c>
      <c r="C29" s="678">
        <v>229.80734000000004</v>
      </c>
      <c r="D29" s="678">
        <v>160.16391000000002</v>
      </c>
      <c r="E29" s="678"/>
      <c r="F29" s="678">
        <v>181.68794000000003</v>
      </c>
      <c r="G29" s="678">
        <v>210</v>
      </c>
      <c r="H29" s="678">
        <v>-28.312059999999974</v>
      </c>
      <c r="I29" s="679">
        <v>0.86518066666666682</v>
      </c>
      <c r="J29" s="680" t="s">
        <v>1</v>
      </c>
    </row>
    <row r="30" spans="1:10" ht="14.4" customHeight="1" x14ac:dyDescent="0.3">
      <c r="A30" s="676" t="s">
        <v>519</v>
      </c>
      <c r="B30" s="677" t="s">
        <v>2061</v>
      </c>
      <c r="C30" s="678">
        <v>177.44333999999995</v>
      </c>
      <c r="D30" s="678">
        <v>190.39202999999998</v>
      </c>
      <c r="E30" s="678"/>
      <c r="F30" s="678">
        <v>212.30968000000001</v>
      </c>
      <c r="G30" s="678">
        <v>275</v>
      </c>
      <c r="H30" s="678">
        <v>-62.690319999999986</v>
      </c>
      <c r="I30" s="679">
        <v>0.77203520000000003</v>
      </c>
      <c r="J30" s="680" t="s">
        <v>1</v>
      </c>
    </row>
    <row r="31" spans="1:10" ht="14.4" customHeight="1" x14ac:dyDescent="0.3">
      <c r="A31" s="676" t="s">
        <v>519</v>
      </c>
      <c r="B31" s="677" t="s">
        <v>2062</v>
      </c>
      <c r="C31" s="678">
        <v>2.8614199999999994</v>
      </c>
      <c r="D31" s="678">
        <v>3.4190299999999998</v>
      </c>
      <c r="E31" s="678"/>
      <c r="F31" s="678">
        <v>0.37239999999999995</v>
      </c>
      <c r="G31" s="678">
        <v>9</v>
      </c>
      <c r="H31" s="678">
        <v>-8.6275999999999993</v>
      </c>
      <c r="I31" s="679">
        <v>4.137777777777777E-2</v>
      </c>
      <c r="J31" s="680" t="s">
        <v>1</v>
      </c>
    </row>
    <row r="32" spans="1:10" ht="14.4" customHeight="1" x14ac:dyDescent="0.3">
      <c r="A32" s="676" t="s">
        <v>519</v>
      </c>
      <c r="B32" s="677" t="s">
        <v>521</v>
      </c>
      <c r="C32" s="678">
        <v>3984.1931200000008</v>
      </c>
      <c r="D32" s="678">
        <v>3747.9295199999983</v>
      </c>
      <c r="E32" s="678"/>
      <c r="F32" s="678">
        <v>4410.9983800000009</v>
      </c>
      <c r="G32" s="678">
        <v>4997</v>
      </c>
      <c r="H32" s="678">
        <v>-586.00161999999909</v>
      </c>
      <c r="I32" s="679">
        <v>0.8827293135881531</v>
      </c>
      <c r="J32" s="680" t="s">
        <v>522</v>
      </c>
    </row>
    <row r="33" spans="1:10" ht="14.4" customHeight="1" x14ac:dyDescent="0.3">
      <c r="A33" s="676" t="s">
        <v>507</v>
      </c>
      <c r="B33" s="677" t="s">
        <v>507</v>
      </c>
      <c r="C33" s="678" t="s">
        <v>507</v>
      </c>
      <c r="D33" s="678" t="s">
        <v>507</v>
      </c>
      <c r="E33" s="678"/>
      <c r="F33" s="678" t="s">
        <v>507</v>
      </c>
      <c r="G33" s="678" t="s">
        <v>507</v>
      </c>
      <c r="H33" s="678" t="s">
        <v>507</v>
      </c>
      <c r="I33" s="679" t="s">
        <v>507</v>
      </c>
      <c r="J33" s="680" t="s">
        <v>523</v>
      </c>
    </row>
    <row r="34" spans="1:10" ht="14.4" customHeight="1" x14ac:dyDescent="0.3">
      <c r="A34" s="676" t="s">
        <v>505</v>
      </c>
      <c r="B34" s="677" t="s">
        <v>517</v>
      </c>
      <c r="C34" s="678">
        <v>3984.1931200000008</v>
      </c>
      <c r="D34" s="678">
        <v>3747.9295199999983</v>
      </c>
      <c r="E34" s="678"/>
      <c r="F34" s="678">
        <v>4410.9983800000009</v>
      </c>
      <c r="G34" s="678">
        <v>4997</v>
      </c>
      <c r="H34" s="678">
        <v>-586.00161999999909</v>
      </c>
      <c r="I34" s="679">
        <v>0.8827293135881531</v>
      </c>
      <c r="J34" s="680" t="s">
        <v>518</v>
      </c>
    </row>
  </sheetData>
  <mergeCells count="3">
    <mergeCell ref="A1:I1"/>
    <mergeCell ref="F3:I3"/>
    <mergeCell ref="C4:D4"/>
  </mergeCells>
  <conditionalFormatting sqref="F18 F35:F65537">
    <cfRule type="cellIs" dxfId="40" priority="18" stopIfTrue="1" operator="greaterThan">
      <formula>1</formula>
    </cfRule>
  </conditionalFormatting>
  <conditionalFormatting sqref="H5:H17">
    <cfRule type="expression" dxfId="39" priority="14">
      <formula>$H5&gt;0</formula>
    </cfRule>
  </conditionalFormatting>
  <conditionalFormatting sqref="I5:I17">
    <cfRule type="expression" dxfId="38" priority="15">
      <formula>$I5&gt;1</formula>
    </cfRule>
  </conditionalFormatting>
  <conditionalFormatting sqref="B5:B17">
    <cfRule type="expression" dxfId="37" priority="11">
      <formula>OR($J5="NS",$J5="SumaNS",$J5="Účet")</formula>
    </cfRule>
  </conditionalFormatting>
  <conditionalFormatting sqref="F5:I17 B5:D17">
    <cfRule type="expression" dxfId="36" priority="17">
      <formula>AND($J5&lt;&gt;"",$J5&lt;&gt;"mezeraKL")</formula>
    </cfRule>
  </conditionalFormatting>
  <conditionalFormatting sqref="B5:D17 F5:I1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34" priority="13">
      <formula>OR($J5="SumaNS",$J5="NS")</formula>
    </cfRule>
  </conditionalFormatting>
  <conditionalFormatting sqref="A5:A17">
    <cfRule type="expression" dxfId="33" priority="9">
      <formula>AND($J5&lt;&gt;"mezeraKL",$J5&lt;&gt;"")</formula>
    </cfRule>
  </conditionalFormatting>
  <conditionalFormatting sqref="A5:A17">
    <cfRule type="expression" dxfId="32" priority="10">
      <formula>AND($J5&lt;&gt;"",$J5&lt;&gt;"mezeraKL")</formula>
    </cfRule>
  </conditionalFormatting>
  <conditionalFormatting sqref="H19:H34">
    <cfRule type="expression" dxfId="31" priority="6">
      <formula>$H19&gt;0</formula>
    </cfRule>
  </conditionalFormatting>
  <conditionalFormatting sqref="A19:A34">
    <cfRule type="expression" dxfId="30" priority="5">
      <formula>AND($J19&lt;&gt;"mezeraKL",$J19&lt;&gt;"")</formula>
    </cfRule>
  </conditionalFormatting>
  <conditionalFormatting sqref="I19:I34">
    <cfRule type="expression" dxfId="29" priority="7">
      <formula>$I19&gt;1</formula>
    </cfRule>
  </conditionalFormatting>
  <conditionalFormatting sqref="B19:B34">
    <cfRule type="expression" dxfId="28" priority="4">
      <formula>OR($J19="NS",$J19="SumaNS",$J19="Účet")</formula>
    </cfRule>
  </conditionalFormatting>
  <conditionalFormatting sqref="A19:D34 F19:I34">
    <cfRule type="expression" dxfId="27" priority="8">
      <formula>AND($J19&lt;&gt;"",$J19&lt;&gt;"mezeraKL")</formula>
    </cfRule>
  </conditionalFormatting>
  <conditionalFormatting sqref="B19:D34 F19:I34">
    <cfRule type="expression" dxfId="26" priority="1">
      <formula>OR($J19="KL",$J19="SumaKL")</formula>
    </cfRule>
    <cfRule type="expression" priority="3" stopIfTrue="1">
      <formula>OR($J19="mezeraNS",$J19="mezeraKL")</formula>
    </cfRule>
  </conditionalFormatting>
  <conditionalFormatting sqref="B19:D34 F19:I34">
    <cfRule type="expression" dxfId="25" priority="2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2826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298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5.7913641280450854</v>
      </c>
      <c r="J3" s="188">
        <f>SUBTOTAL(9,J5:J1048576)</f>
        <v>704398.75</v>
      </c>
      <c r="K3" s="189">
        <f>SUBTOTAL(9,K5:K1048576)</f>
        <v>4079429.652589798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1" t="s">
        <v>2063</v>
      </c>
      <c r="F5" s="692" t="s">
        <v>2064</v>
      </c>
      <c r="G5" s="691" t="s">
        <v>2065</v>
      </c>
      <c r="H5" s="691" t="s">
        <v>2066</v>
      </c>
      <c r="I5" s="694">
        <v>5445</v>
      </c>
      <c r="J5" s="694">
        <v>5</v>
      </c>
      <c r="K5" s="695">
        <v>27225</v>
      </c>
    </row>
    <row r="6" spans="1:11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698" t="s">
        <v>2063</v>
      </c>
      <c r="F6" s="699" t="s">
        <v>2064</v>
      </c>
      <c r="G6" s="698" t="s">
        <v>2067</v>
      </c>
      <c r="H6" s="698" t="s">
        <v>2068</v>
      </c>
      <c r="I6" s="701">
        <v>5445</v>
      </c>
      <c r="J6" s="701">
        <v>4</v>
      </c>
      <c r="K6" s="702">
        <v>21780</v>
      </c>
    </row>
    <row r="7" spans="1:11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698" t="s">
        <v>2063</v>
      </c>
      <c r="F7" s="699" t="s">
        <v>2064</v>
      </c>
      <c r="G7" s="698" t="s">
        <v>2069</v>
      </c>
      <c r="H7" s="698" t="s">
        <v>2070</v>
      </c>
      <c r="I7" s="701">
        <v>5445</v>
      </c>
      <c r="J7" s="701">
        <v>4</v>
      </c>
      <c r="K7" s="702">
        <v>21780</v>
      </c>
    </row>
    <row r="8" spans="1:11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698" t="s">
        <v>2063</v>
      </c>
      <c r="F8" s="699" t="s">
        <v>2064</v>
      </c>
      <c r="G8" s="698" t="s">
        <v>2071</v>
      </c>
      <c r="H8" s="698" t="s">
        <v>2072</v>
      </c>
      <c r="I8" s="701">
        <v>5445</v>
      </c>
      <c r="J8" s="701">
        <v>2</v>
      </c>
      <c r="K8" s="702">
        <v>10890</v>
      </c>
    </row>
    <row r="9" spans="1:11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698" t="s">
        <v>2063</v>
      </c>
      <c r="F9" s="699" t="s">
        <v>2064</v>
      </c>
      <c r="G9" s="698" t="s">
        <v>2073</v>
      </c>
      <c r="H9" s="698" t="s">
        <v>2074</v>
      </c>
      <c r="I9" s="701">
        <v>147.19112300872803</v>
      </c>
      <c r="J9" s="701">
        <v>160</v>
      </c>
      <c r="K9" s="702">
        <v>23550.379760742188</v>
      </c>
    </row>
    <row r="10" spans="1:11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698" t="s">
        <v>2063</v>
      </c>
      <c r="F10" s="699" t="s">
        <v>2064</v>
      </c>
      <c r="G10" s="698" t="s">
        <v>2075</v>
      </c>
      <c r="H10" s="698" t="s">
        <v>2076</v>
      </c>
      <c r="I10" s="701">
        <v>139.44000244140625</v>
      </c>
      <c r="J10" s="701">
        <v>20</v>
      </c>
      <c r="K10" s="702">
        <v>2788.760009765625</v>
      </c>
    </row>
    <row r="11" spans="1:11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698" t="s">
        <v>2063</v>
      </c>
      <c r="F11" s="699" t="s">
        <v>2064</v>
      </c>
      <c r="G11" s="698" t="s">
        <v>2077</v>
      </c>
      <c r="H11" s="698" t="s">
        <v>2078</v>
      </c>
      <c r="I11" s="701">
        <v>147.17392512730189</v>
      </c>
      <c r="J11" s="701">
        <v>140</v>
      </c>
      <c r="K11" s="702">
        <v>20604.449829101563</v>
      </c>
    </row>
    <row r="12" spans="1:11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698" t="s">
        <v>2063</v>
      </c>
      <c r="F12" s="699" t="s">
        <v>2064</v>
      </c>
      <c r="G12" s="698" t="s">
        <v>2079</v>
      </c>
      <c r="H12" s="698" t="s">
        <v>2080</v>
      </c>
      <c r="I12" s="701">
        <v>139.44000244140625</v>
      </c>
      <c r="J12" s="701">
        <v>20</v>
      </c>
      <c r="K12" s="702">
        <v>2788.760009765625</v>
      </c>
    </row>
    <row r="13" spans="1:11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698" t="s">
        <v>2063</v>
      </c>
      <c r="F13" s="699" t="s">
        <v>2064</v>
      </c>
      <c r="G13" s="698" t="s">
        <v>2081</v>
      </c>
      <c r="H13" s="698" t="s">
        <v>2082</v>
      </c>
      <c r="I13" s="701">
        <v>34606</v>
      </c>
      <c r="J13" s="701">
        <v>1</v>
      </c>
      <c r="K13" s="702">
        <v>34606</v>
      </c>
    </row>
    <row r="14" spans="1:11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698" t="s">
        <v>2063</v>
      </c>
      <c r="F14" s="699" t="s">
        <v>2064</v>
      </c>
      <c r="G14" s="698" t="s">
        <v>2083</v>
      </c>
      <c r="H14" s="698" t="s">
        <v>2084</v>
      </c>
      <c r="I14" s="701">
        <v>152.46000671386719</v>
      </c>
      <c r="J14" s="701">
        <v>43</v>
      </c>
      <c r="K14" s="702">
        <v>6555.7800903320312</v>
      </c>
    </row>
    <row r="15" spans="1:11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698" t="s">
        <v>2063</v>
      </c>
      <c r="F15" s="699" t="s">
        <v>2064</v>
      </c>
      <c r="G15" s="698" t="s">
        <v>2085</v>
      </c>
      <c r="H15" s="698" t="s">
        <v>2086</v>
      </c>
      <c r="I15" s="701">
        <v>9228.1904296875</v>
      </c>
      <c r="J15" s="701">
        <v>1</v>
      </c>
      <c r="K15" s="702">
        <v>9228.1904296875</v>
      </c>
    </row>
    <row r="16" spans="1:11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698" t="s">
        <v>2063</v>
      </c>
      <c r="F16" s="699" t="s">
        <v>2064</v>
      </c>
      <c r="G16" s="698" t="s">
        <v>2087</v>
      </c>
      <c r="H16" s="698" t="s">
        <v>2088</v>
      </c>
      <c r="I16" s="701">
        <v>2277.85009765625</v>
      </c>
      <c r="J16" s="701">
        <v>4</v>
      </c>
      <c r="K16" s="702">
        <v>9111.400390625</v>
      </c>
    </row>
    <row r="17" spans="1:11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698" t="s">
        <v>2063</v>
      </c>
      <c r="F17" s="699" t="s">
        <v>2064</v>
      </c>
      <c r="G17" s="698" t="s">
        <v>2089</v>
      </c>
      <c r="H17" s="698" t="s">
        <v>2090</v>
      </c>
      <c r="I17" s="701">
        <v>2277.85009765625</v>
      </c>
      <c r="J17" s="701">
        <v>3</v>
      </c>
      <c r="K17" s="702">
        <v>6833.55029296875</v>
      </c>
    </row>
    <row r="18" spans="1:11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698" t="s">
        <v>2063</v>
      </c>
      <c r="F18" s="699" t="s">
        <v>2064</v>
      </c>
      <c r="G18" s="698" t="s">
        <v>2091</v>
      </c>
      <c r="H18" s="698" t="s">
        <v>2092</v>
      </c>
      <c r="I18" s="701">
        <v>3035.31005859375</v>
      </c>
      <c r="J18" s="701">
        <v>11</v>
      </c>
      <c r="K18" s="702">
        <v>33388.41015625</v>
      </c>
    </row>
    <row r="19" spans="1:11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698" t="s">
        <v>2063</v>
      </c>
      <c r="F19" s="699" t="s">
        <v>2064</v>
      </c>
      <c r="G19" s="698" t="s">
        <v>2093</v>
      </c>
      <c r="H19" s="698" t="s">
        <v>2094</v>
      </c>
      <c r="I19" s="701">
        <v>3035.31005859375</v>
      </c>
      <c r="J19" s="701">
        <v>5</v>
      </c>
      <c r="K19" s="702">
        <v>15176.5498046875</v>
      </c>
    </row>
    <row r="20" spans="1:11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698" t="s">
        <v>2063</v>
      </c>
      <c r="F20" s="699" t="s">
        <v>2064</v>
      </c>
      <c r="G20" s="698" t="s">
        <v>2095</v>
      </c>
      <c r="H20" s="698" t="s">
        <v>2096</v>
      </c>
      <c r="I20" s="701">
        <v>9228.1796875</v>
      </c>
      <c r="J20" s="701">
        <v>2</v>
      </c>
      <c r="K20" s="702">
        <v>18456.359375</v>
      </c>
    </row>
    <row r="21" spans="1:11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698" t="s">
        <v>2063</v>
      </c>
      <c r="F21" s="699" t="s">
        <v>2064</v>
      </c>
      <c r="G21" s="698" t="s">
        <v>2097</v>
      </c>
      <c r="H21" s="698" t="s">
        <v>2098</v>
      </c>
      <c r="I21" s="701">
        <v>22994.599609375</v>
      </c>
      <c r="J21" s="701">
        <v>0.5</v>
      </c>
      <c r="K21" s="702">
        <v>11497.2998046875</v>
      </c>
    </row>
    <row r="22" spans="1:11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698" t="s">
        <v>2063</v>
      </c>
      <c r="F22" s="699" t="s">
        <v>2064</v>
      </c>
      <c r="G22" s="698" t="s">
        <v>2099</v>
      </c>
      <c r="H22" s="698" t="s">
        <v>2100</v>
      </c>
      <c r="I22" s="701">
        <v>16187.7197265625</v>
      </c>
      <c r="J22" s="701">
        <v>0.75</v>
      </c>
      <c r="K22" s="702">
        <v>12140.789794921875</v>
      </c>
    </row>
    <row r="23" spans="1:11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698" t="s">
        <v>2063</v>
      </c>
      <c r="F23" s="699" t="s">
        <v>2064</v>
      </c>
      <c r="G23" s="698" t="s">
        <v>2101</v>
      </c>
      <c r="H23" s="698" t="s">
        <v>2102</v>
      </c>
      <c r="I23" s="701">
        <v>3709.669921875</v>
      </c>
      <c r="J23" s="701">
        <v>1.5</v>
      </c>
      <c r="K23" s="702">
        <v>5564.4998779296875</v>
      </c>
    </row>
    <row r="24" spans="1:11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698" t="s">
        <v>2063</v>
      </c>
      <c r="F24" s="699" t="s">
        <v>2064</v>
      </c>
      <c r="G24" s="698" t="s">
        <v>2103</v>
      </c>
      <c r="H24" s="698" t="s">
        <v>2104</v>
      </c>
      <c r="I24" s="701">
        <v>3130.75</v>
      </c>
      <c r="J24" s="701">
        <v>3</v>
      </c>
      <c r="K24" s="702">
        <v>9392.25</v>
      </c>
    </row>
    <row r="25" spans="1:11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698" t="s">
        <v>2063</v>
      </c>
      <c r="F25" s="699" t="s">
        <v>2064</v>
      </c>
      <c r="G25" s="698" t="s">
        <v>2105</v>
      </c>
      <c r="H25" s="698" t="s">
        <v>2106</v>
      </c>
      <c r="I25" s="701">
        <v>213.35000610351562</v>
      </c>
      <c r="J25" s="701">
        <v>36</v>
      </c>
      <c r="K25" s="702">
        <v>7680.4998779296875</v>
      </c>
    </row>
    <row r="26" spans="1:11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698" t="s">
        <v>2063</v>
      </c>
      <c r="F26" s="699" t="s">
        <v>2064</v>
      </c>
      <c r="G26" s="698" t="s">
        <v>2107</v>
      </c>
      <c r="H26" s="698" t="s">
        <v>2108</v>
      </c>
      <c r="I26" s="701">
        <v>2722.5</v>
      </c>
      <c r="J26" s="701">
        <v>56</v>
      </c>
      <c r="K26" s="702">
        <v>152460</v>
      </c>
    </row>
    <row r="27" spans="1:11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698" t="s">
        <v>2063</v>
      </c>
      <c r="F27" s="699" t="s">
        <v>2064</v>
      </c>
      <c r="G27" s="698" t="s">
        <v>2109</v>
      </c>
      <c r="H27" s="698" t="s">
        <v>2110</v>
      </c>
      <c r="I27" s="701">
        <v>105.80000305175781</v>
      </c>
      <c r="J27" s="701">
        <v>2</v>
      </c>
      <c r="K27" s="702">
        <v>211.60000610351562</v>
      </c>
    </row>
    <row r="28" spans="1:11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698" t="s">
        <v>2063</v>
      </c>
      <c r="F28" s="699" t="s">
        <v>2064</v>
      </c>
      <c r="G28" s="698" t="s">
        <v>2111</v>
      </c>
      <c r="H28" s="698" t="s">
        <v>2112</v>
      </c>
      <c r="I28" s="701">
        <v>121</v>
      </c>
      <c r="J28" s="701">
        <v>5</v>
      </c>
      <c r="K28" s="702">
        <v>605</v>
      </c>
    </row>
    <row r="29" spans="1:11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698" t="s">
        <v>2063</v>
      </c>
      <c r="F29" s="699" t="s">
        <v>2064</v>
      </c>
      <c r="G29" s="698" t="s">
        <v>2113</v>
      </c>
      <c r="H29" s="698" t="s">
        <v>2114</v>
      </c>
      <c r="I29" s="701">
        <v>2624.5400390625</v>
      </c>
      <c r="J29" s="701">
        <v>1</v>
      </c>
      <c r="K29" s="702">
        <v>2624.5400390625</v>
      </c>
    </row>
    <row r="30" spans="1:11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698" t="s">
        <v>2115</v>
      </c>
      <c r="F30" s="699" t="s">
        <v>2116</v>
      </c>
      <c r="G30" s="698" t="s">
        <v>2117</v>
      </c>
      <c r="H30" s="698" t="s">
        <v>2118</v>
      </c>
      <c r="I30" s="701">
        <v>91.234996795654297</v>
      </c>
      <c r="J30" s="701">
        <v>2</v>
      </c>
      <c r="K30" s="702">
        <v>182.46999359130859</v>
      </c>
    </row>
    <row r="31" spans="1:11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698" t="s">
        <v>2115</v>
      </c>
      <c r="F31" s="699" t="s">
        <v>2116</v>
      </c>
      <c r="G31" s="698" t="s">
        <v>2119</v>
      </c>
      <c r="H31" s="698" t="s">
        <v>2120</v>
      </c>
      <c r="I31" s="701">
        <v>156.52000427246094</v>
      </c>
      <c r="J31" s="701">
        <v>2</v>
      </c>
      <c r="K31" s="702">
        <v>313.04000854492187</v>
      </c>
    </row>
    <row r="32" spans="1:11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698" t="s">
        <v>2115</v>
      </c>
      <c r="F32" s="699" t="s">
        <v>2116</v>
      </c>
      <c r="G32" s="698" t="s">
        <v>2121</v>
      </c>
      <c r="H32" s="698" t="s">
        <v>2122</v>
      </c>
      <c r="I32" s="701">
        <v>53.35999870300293</v>
      </c>
      <c r="J32" s="701">
        <v>2</v>
      </c>
      <c r="K32" s="702">
        <v>106.71999740600586</v>
      </c>
    </row>
    <row r="33" spans="1:11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698" t="s">
        <v>2115</v>
      </c>
      <c r="F33" s="699" t="s">
        <v>2116</v>
      </c>
      <c r="G33" s="698" t="s">
        <v>2123</v>
      </c>
      <c r="H33" s="698" t="s">
        <v>2124</v>
      </c>
      <c r="I33" s="701">
        <v>83.040000915527344</v>
      </c>
      <c r="J33" s="701">
        <v>2</v>
      </c>
      <c r="K33" s="702">
        <v>166.08000183105469</v>
      </c>
    </row>
    <row r="34" spans="1:11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698" t="s">
        <v>2125</v>
      </c>
      <c r="F34" s="699" t="s">
        <v>2126</v>
      </c>
      <c r="G34" s="698" t="s">
        <v>2127</v>
      </c>
      <c r="H34" s="698" t="s">
        <v>2128</v>
      </c>
      <c r="I34" s="701">
        <v>5.179999828338623</v>
      </c>
      <c r="J34" s="701">
        <v>800</v>
      </c>
      <c r="K34" s="702">
        <v>4140</v>
      </c>
    </row>
    <row r="35" spans="1:11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698" t="s">
        <v>2125</v>
      </c>
      <c r="F35" s="699" t="s">
        <v>2126</v>
      </c>
      <c r="G35" s="698" t="s">
        <v>2129</v>
      </c>
      <c r="H35" s="698" t="s">
        <v>2130</v>
      </c>
      <c r="I35" s="701">
        <v>4.1022221777174206</v>
      </c>
      <c r="J35" s="701">
        <v>789</v>
      </c>
      <c r="K35" s="702">
        <v>3236.5999755859375</v>
      </c>
    </row>
    <row r="36" spans="1:11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698" t="s">
        <v>2125</v>
      </c>
      <c r="F36" s="699" t="s">
        <v>2126</v>
      </c>
      <c r="G36" s="698" t="s">
        <v>2129</v>
      </c>
      <c r="H36" s="698" t="s">
        <v>2131</v>
      </c>
      <c r="I36" s="701">
        <v>4.1066667238871259</v>
      </c>
      <c r="J36" s="701">
        <v>300</v>
      </c>
      <c r="K36" s="702">
        <v>1231.7000122070312</v>
      </c>
    </row>
    <row r="37" spans="1:11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698" t="s">
        <v>2125</v>
      </c>
      <c r="F37" s="699" t="s">
        <v>2126</v>
      </c>
      <c r="G37" s="698" t="s">
        <v>2132</v>
      </c>
      <c r="H37" s="698" t="s">
        <v>2133</v>
      </c>
      <c r="I37" s="701">
        <v>6.242499828338623</v>
      </c>
      <c r="J37" s="701">
        <v>310</v>
      </c>
      <c r="K37" s="702">
        <v>1935.4000015258789</v>
      </c>
    </row>
    <row r="38" spans="1:11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698" t="s">
        <v>2125</v>
      </c>
      <c r="F38" s="699" t="s">
        <v>2126</v>
      </c>
      <c r="G38" s="698" t="s">
        <v>2132</v>
      </c>
      <c r="H38" s="698" t="s">
        <v>2134</v>
      </c>
      <c r="I38" s="701">
        <v>6.2399997711181641</v>
      </c>
      <c r="J38" s="701">
        <v>100</v>
      </c>
      <c r="K38" s="702">
        <v>624</v>
      </c>
    </row>
    <row r="39" spans="1:11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698" t="s">
        <v>2125</v>
      </c>
      <c r="F39" s="699" t="s">
        <v>2126</v>
      </c>
      <c r="G39" s="698" t="s">
        <v>2135</v>
      </c>
      <c r="H39" s="698" t="s">
        <v>2136</v>
      </c>
      <c r="I39" s="701">
        <v>9.0133336385091152</v>
      </c>
      <c r="J39" s="701">
        <v>685</v>
      </c>
      <c r="K39" s="702">
        <v>6173.4501037597656</v>
      </c>
    </row>
    <row r="40" spans="1:11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698" t="s">
        <v>2125</v>
      </c>
      <c r="F40" s="699" t="s">
        <v>2126</v>
      </c>
      <c r="G40" s="698" t="s">
        <v>2135</v>
      </c>
      <c r="H40" s="698" t="s">
        <v>2137</v>
      </c>
      <c r="I40" s="701">
        <v>9.0200004577636719</v>
      </c>
      <c r="J40" s="701">
        <v>280</v>
      </c>
      <c r="K40" s="702">
        <v>2525.60009765625</v>
      </c>
    </row>
    <row r="41" spans="1:11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698" t="s">
        <v>2125</v>
      </c>
      <c r="F41" s="699" t="s">
        <v>2126</v>
      </c>
      <c r="G41" s="698" t="s">
        <v>2138</v>
      </c>
      <c r="H41" s="698" t="s">
        <v>2139</v>
      </c>
      <c r="I41" s="701">
        <v>8.5900001525878906</v>
      </c>
      <c r="J41" s="701">
        <v>240</v>
      </c>
      <c r="K41" s="702">
        <v>2061.60009765625</v>
      </c>
    </row>
    <row r="42" spans="1:11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698" t="s">
        <v>2125</v>
      </c>
      <c r="F42" s="699" t="s">
        <v>2126</v>
      </c>
      <c r="G42" s="698" t="s">
        <v>2140</v>
      </c>
      <c r="H42" s="698" t="s">
        <v>2141</v>
      </c>
      <c r="I42" s="701">
        <v>13.039999961853027</v>
      </c>
      <c r="J42" s="701">
        <v>240</v>
      </c>
      <c r="K42" s="702">
        <v>3129.5999755859375</v>
      </c>
    </row>
    <row r="43" spans="1:11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698" t="s">
        <v>2125</v>
      </c>
      <c r="F43" s="699" t="s">
        <v>2126</v>
      </c>
      <c r="G43" s="698" t="s">
        <v>2140</v>
      </c>
      <c r="H43" s="698" t="s">
        <v>2142</v>
      </c>
      <c r="I43" s="701">
        <v>13.043333371480307</v>
      </c>
      <c r="J43" s="701">
        <v>420</v>
      </c>
      <c r="K43" s="702">
        <v>5478.199951171875</v>
      </c>
    </row>
    <row r="44" spans="1:11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698" t="s">
        <v>2125</v>
      </c>
      <c r="F44" s="699" t="s">
        <v>2126</v>
      </c>
      <c r="G44" s="698" t="s">
        <v>2143</v>
      </c>
      <c r="H44" s="698" t="s">
        <v>2144</v>
      </c>
      <c r="I44" s="701">
        <v>0.97000002861022949</v>
      </c>
      <c r="J44" s="701">
        <v>500</v>
      </c>
      <c r="K44" s="702">
        <v>485</v>
      </c>
    </row>
    <row r="45" spans="1:11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698" t="s">
        <v>2125</v>
      </c>
      <c r="F45" s="699" t="s">
        <v>2126</v>
      </c>
      <c r="G45" s="698" t="s">
        <v>2145</v>
      </c>
      <c r="H45" s="698" t="s">
        <v>2146</v>
      </c>
      <c r="I45" s="701">
        <v>0.43333333730697632</v>
      </c>
      <c r="J45" s="701">
        <v>20500</v>
      </c>
      <c r="K45" s="702">
        <v>8941.5498046875</v>
      </c>
    </row>
    <row r="46" spans="1:11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698" t="s">
        <v>2125</v>
      </c>
      <c r="F46" s="699" t="s">
        <v>2126</v>
      </c>
      <c r="G46" s="698" t="s">
        <v>2147</v>
      </c>
      <c r="H46" s="698" t="s">
        <v>2148</v>
      </c>
      <c r="I46" s="701">
        <v>0.87999999523162842</v>
      </c>
      <c r="J46" s="701">
        <v>8000</v>
      </c>
      <c r="K46" s="702">
        <v>7040</v>
      </c>
    </row>
    <row r="47" spans="1:11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698" t="s">
        <v>2125</v>
      </c>
      <c r="F47" s="699" t="s">
        <v>2126</v>
      </c>
      <c r="G47" s="698" t="s">
        <v>2149</v>
      </c>
      <c r="H47" s="698" t="s">
        <v>2150</v>
      </c>
      <c r="I47" s="701">
        <v>0.62749999761581421</v>
      </c>
      <c r="J47" s="701">
        <v>6500</v>
      </c>
      <c r="K47" s="702">
        <v>4090</v>
      </c>
    </row>
    <row r="48" spans="1:11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698" t="s">
        <v>2125</v>
      </c>
      <c r="F48" s="699" t="s">
        <v>2126</v>
      </c>
      <c r="G48" s="698" t="s">
        <v>2151</v>
      </c>
      <c r="H48" s="698" t="s">
        <v>2152</v>
      </c>
      <c r="I48" s="701">
        <v>3.0099999904632568</v>
      </c>
      <c r="J48" s="701">
        <v>4440</v>
      </c>
      <c r="K48" s="702">
        <v>13368</v>
      </c>
    </row>
    <row r="49" spans="1:11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698" t="s">
        <v>2125</v>
      </c>
      <c r="F49" s="699" t="s">
        <v>2126</v>
      </c>
      <c r="G49" s="698" t="s">
        <v>2153</v>
      </c>
      <c r="H49" s="698" t="s">
        <v>2154</v>
      </c>
      <c r="I49" s="701">
        <v>1.2899999618530273</v>
      </c>
      <c r="J49" s="701">
        <v>27500</v>
      </c>
      <c r="K49" s="702">
        <v>35475</v>
      </c>
    </row>
    <row r="50" spans="1:11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698" t="s">
        <v>2125</v>
      </c>
      <c r="F50" s="699" t="s">
        <v>2126</v>
      </c>
      <c r="G50" s="698" t="s">
        <v>2155</v>
      </c>
      <c r="H50" s="698" t="s">
        <v>2156</v>
      </c>
      <c r="I50" s="701">
        <v>0.43999999761581421</v>
      </c>
      <c r="J50" s="701">
        <v>1000</v>
      </c>
      <c r="K50" s="702">
        <v>440</v>
      </c>
    </row>
    <row r="51" spans="1:11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698" t="s">
        <v>2125</v>
      </c>
      <c r="F51" s="699" t="s">
        <v>2126</v>
      </c>
      <c r="G51" s="698" t="s">
        <v>2157</v>
      </c>
      <c r="H51" s="698" t="s">
        <v>2158</v>
      </c>
      <c r="I51" s="701">
        <v>169.16749954223633</v>
      </c>
      <c r="J51" s="701">
        <v>111</v>
      </c>
      <c r="K51" s="702">
        <v>18752.22998046875</v>
      </c>
    </row>
    <row r="52" spans="1:11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698" t="s">
        <v>2125</v>
      </c>
      <c r="F52" s="699" t="s">
        <v>2126</v>
      </c>
      <c r="G52" s="698" t="s">
        <v>2159</v>
      </c>
      <c r="H52" s="698" t="s">
        <v>2160</v>
      </c>
      <c r="I52" s="701">
        <v>86.375</v>
      </c>
      <c r="J52" s="701">
        <v>80</v>
      </c>
      <c r="K52" s="702">
        <v>6909.9700927734375</v>
      </c>
    </row>
    <row r="53" spans="1:11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698" t="s">
        <v>2125</v>
      </c>
      <c r="F53" s="699" t="s">
        <v>2126</v>
      </c>
      <c r="G53" s="698" t="s">
        <v>2161</v>
      </c>
      <c r="H53" s="698" t="s">
        <v>2162</v>
      </c>
      <c r="I53" s="701">
        <v>128.70750427246094</v>
      </c>
      <c r="J53" s="701">
        <v>20</v>
      </c>
      <c r="K53" s="702">
        <v>2574.1299438476562</v>
      </c>
    </row>
    <row r="54" spans="1:11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698" t="s">
        <v>2125</v>
      </c>
      <c r="F54" s="699" t="s">
        <v>2126</v>
      </c>
      <c r="G54" s="698" t="s">
        <v>2163</v>
      </c>
      <c r="H54" s="698" t="s">
        <v>2164</v>
      </c>
      <c r="I54" s="701">
        <v>111.55000305175781</v>
      </c>
      <c r="J54" s="701">
        <v>12</v>
      </c>
      <c r="K54" s="702">
        <v>1338.5999755859375</v>
      </c>
    </row>
    <row r="55" spans="1:11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698" t="s">
        <v>2125</v>
      </c>
      <c r="F55" s="699" t="s">
        <v>2126</v>
      </c>
      <c r="G55" s="698" t="s">
        <v>2165</v>
      </c>
      <c r="H55" s="698" t="s">
        <v>2166</v>
      </c>
      <c r="I55" s="701">
        <v>743.59748840332031</v>
      </c>
      <c r="J55" s="701">
        <v>6</v>
      </c>
      <c r="K55" s="702">
        <v>4526.2499389648437</v>
      </c>
    </row>
    <row r="56" spans="1:11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698" t="s">
        <v>2125</v>
      </c>
      <c r="F56" s="699" t="s">
        <v>2126</v>
      </c>
      <c r="G56" s="698" t="s">
        <v>2165</v>
      </c>
      <c r="H56" s="698" t="s">
        <v>2167</v>
      </c>
      <c r="I56" s="701">
        <v>775.92999267578125</v>
      </c>
      <c r="J56" s="701">
        <v>2</v>
      </c>
      <c r="K56" s="702">
        <v>1551.8599853515625</v>
      </c>
    </row>
    <row r="57" spans="1:11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698" t="s">
        <v>2125</v>
      </c>
      <c r="F57" s="699" t="s">
        <v>2126</v>
      </c>
      <c r="G57" s="698" t="s">
        <v>2165</v>
      </c>
      <c r="H57" s="698" t="s">
        <v>2168</v>
      </c>
      <c r="I57" s="701">
        <v>642.08001708984375</v>
      </c>
      <c r="J57" s="701">
        <v>2</v>
      </c>
      <c r="K57" s="702">
        <v>1284.1600341796875</v>
      </c>
    </row>
    <row r="58" spans="1:11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698" t="s">
        <v>2125</v>
      </c>
      <c r="F58" s="699" t="s">
        <v>2126</v>
      </c>
      <c r="G58" s="698" t="s">
        <v>2169</v>
      </c>
      <c r="H58" s="698" t="s">
        <v>2170</v>
      </c>
      <c r="I58" s="701">
        <v>64.305000305175781</v>
      </c>
      <c r="J58" s="701">
        <v>20</v>
      </c>
      <c r="K58" s="702">
        <v>1286.1099853515625</v>
      </c>
    </row>
    <row r="59" spans="1:11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698" t="s">
        <v>2125</v>
      </c>
      <c r="F59" s="699" t="s">
        <v>2126</v>
      </c>
      <c r="G59" s="698" t="s">
        <v>2171</v>
      </c>
      <c r="H59" s="698" t="s">
        <v>2172</v>
      </c>
      <c r="I59" s="701">
        <v>108.09000015258789</v>
      </c>
      <c r="J59" s="701">
        <v>15</v>
      </c>
      <c r="K59" s="702">
        <v>1623.4299926757812</v>
      </c>
    </row>
    <row r="60" spans="1:11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698" t="s">
        <v>2125</v>
      </c>
      <c r="F60" s="699" t="s">
        <v>2126</v>
      </c>
      <c r="G60" s="698" t="s">
        <v>2173</v>
      </c>
      <c r="H60" s="698" t="s">
        <v>2174</v>
      </c>
      <c r="I60" s="701">
        <v>101.25</v>
      </c>
      <c r="J60" s="701">
        <v>20</v>
      </c>
      <c r="K60" s="702">
        <v>2025</v>
      </c>
    </row>
    <row r="61" spans="1:11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698" t="s">
        <v>2125</v>
      </c>
      <c r="F61" s="699" t="s">
        <v>2126</v>
      </c>
      <c r="G61" s="698" t="s">
        <v>2175</v>
      </c>
      <c r="H61" s="698" t="s">
        <v>2176</v>
      </c>
      <c r="I61" s="701">
        <v>272.43666585286456</v>
      </c>
      <c r="J61" s="701">
        <v>18</v>
      </c>
      <c r="K61" s="702">
        <v>4903.8499755859375</v>
      </c>
    </row>
    <row r="62" spans="1:11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698" t="s">
        <v>2125</v>
      </c>
      <c r="F62" s="699" t="s">
        <v>2126</v>
      </c>
      <c r="G62" s="698" t="s">
        <v>2177</v>
      </c>
      <c r="H62" s="698" t="s">
        <v>2178</v>
      </c>
      <c r="I62" s="701">
        <v>85.080001831054687</v>
      </c>
      <c r="J62" s="701">
        <v>12</v>
      </c>
      <c r="K62" s="702">
        <v>1020.9600219726562</v>
      </c>
    </row>
    <row r="63" spans="1:11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698" t="s">
        <v>2125</v>
      </c>
      <c r="F63" s="699" t="s">
        <v>2126</v>
      </c>
      <c r="G63" s="698" t="s">
        <v>2179</v>
      </c>
      <c r="H63" s="698" t="s">
        <v>2180</v>
      </c>
      <c r="I63" s="701">
        <v>22.148749589920044</v>
      </c>
      <c r="J63" s="701">
        <v>675</v>
      </c>
      <c r="K63" s="702">
        <v>14950</v>
      </c>
    </row>
    <row r="64" spans="1:11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698" t="s">
        <v>2125</v>
      </c>
      <c r="F64" s="699" t="s">
        <v>2126</v>
      </c>
      <c r="G64" s="698" t="s">
        <v>2181</v>
      </c>
      <c r="H64" s="698" t="s">
        <v>2182</v>
      </c>
      <c r="I64" s="701">
        <v>30.175833543141682</v>
      </c>
      <c r="J64" s="701">
        <v>461</v>
      </c>
      <c r="K64" s="702">
        <v>13910.990043640137</v>
      </c>
    </row>
    <row r="65" spans="1:11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698" t="s">
        <v>2125</v>
      </c>
      <c r="F65" s="699" t="s">
        <v>2126</v>
      </c>
      <c r="G65" s="698" t="s">
        <v>2183</v>
      </c>
      <c r="H65" s="698" t="s">
        <v>2184</v>
      </c>
      <c r="I65" s="701">
        <v>235.75</v>
      </c>
      <c r="J65" s="701">
        <v>24</v>
      </c>
      <c r="K65" s="702">
        <v>5658</v>
      </c>
    </row>
    <row r="66" spans="1:11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698" t="s">
        <v>2125</v>
      </c>
      <c r="F66" s="699" t="s">
        <v>2126</v>
      </c>
      <c r="G66" s="698" t="s">
        <v>2185</v>
      </c>
      <c r="H66" s="698" t="s">
        <v>2186</v>
      </c>
      <c r="I66" s="701">
        <v>361.10000610351562</v>
      </c>
      <c r="J66" s="701">
        <v>18</v>
      </c>
      <c r="K66" s="702">
        <v>6499.80029296875</v>
      </c>
    </row>
    <row r="67" spans="1:11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698" t="s">
        <v>2125</v>
      </c>
      <c r="F67" s="699" t="s">
        <v>2126</v>
      </c>
      <c r="G67" s="698" t="s">
        <v>2187</v>
      </c>
      <c r="H67" s="698" t="s">
        <v>2188</v>
      </c>
      <c r="I67" s="701">
        <v>139.14999389648438</v>
      </c>
      <c r="J67" s="701">
        <v>72</v>
      </c>
      <c r="K67" s="702">
        <v>10018.80029296875</v>
      </c>
    </row>
    <row r="68" spans="1:11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698" t="s">
        <v>2125</v>
      </c>
      <c r="F68" s="699" t="s">
        <v>2126</v>
      </c>
      <c r="G68" s="698" t="s">
        <v>2189</v>
      </c>
      <c r="H68" s="698" t="s">
        <v>2190</v>
      </c>
      <c r="I68" s="701">
        <v>627.9000244140625</v>
      </c>
      <c r="J68" s="701">
        <v>5</v>
      </c>
      <c r="K68" s="702">
        <v>3139.5</v>
      </c>
    </row>
    <row r="69" spans="1:11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698" t="s">
        <v>2125</v>
      </c>
      <c r="F69" s="699" t="s">
        <v>2126</v>
      </c>
      <c r="G69" s="698" t="s">
        <v>2191</v>
      </c>
      <c r="H69" s="698" t="s">
        <v>2192</v>
      </c>
      <c r="I69" s="701">
        <v>5.274545539509166</v>
      </c>
      <c r="J69" s="701">
        <v>590</v>
      </c>
      <c r="K69" s="702">
        <v>3112.099967956543</v>
      </c>
    </row>
    <row r="70" spans="1:11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698" t="s">
        <v>2125</v>
      </c>
      <c r="F70" s="699" t="s">
        <v>2126</v>
      </c>
      <c r="G70" s="698" t="s">
        <v>2193</v>
      </c>
      <c r="H70" s="698" t="s">
        <v>2194</v>
      </c>
      <c r="I70" s="701">
        <v>9.7799997329711914</v>
      </c>
      <c r="J70" s="701">
        <v>340</v>
      </c>
      <c r="K70" s="702">
        <v>3323.5</v>
      </c>
    </row>
    <row r="71" spans="1:11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698" t="s">
        <v>2125</v>
      </c>
      <c r="F71" s="699" t="s">
        <v>2126</v>
      </c>
      <c r="G71" s="698" t="s">
        <v>2195</v>
      </c>
      <c r="H71" s="698" t="s">
        <v>2196</v>
      </c>
      <c r="I71" s="701">
        <v>283.01998901367187</v>
      </c>
      <c r="J71" s="701">
        <v>15</v>
      </c>
      <c r="K71" s="702">
        <v>4245.2298583984375</v>
      </c>
    </row>
    <row r="72" spans="1:11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698" t="s">
        <v>2125</v>
      </c>
      <c r="F72" s="699" t="s">
        <v>2126</v>
      </c>
      <c r="G72" s="698" t="s">
        <v>2197</v>
      </c>
      <c r="H72" s="698" t="s">
        <v>2198</v>
      </c>
      <c r="I72" s="701">
        <v>380.8800048828125</v>
      </c>
      <c r="J72" s="701">
        <v>5</v>
      </c>
      <c r="K72" s="702">
        <v>1904.4000244140625</v>
      </c>
    </row>
    <row r="73" spans="1:11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698" t="s">
        <v>2125</v>
      </c>
      <c r="F73" s="699" t="s">
        <v>2126</v>
      </c>
      <c r="G73" s="698" t="s">
        <v>2199</v>
      </c>
      <c r="H73" s="698" t="s">
        <v>2200</v>
      </c>
      <c r="I73" s="701">
        <v>233.80000305175781</v>
      </c>
      <c r="J73" s="701">
        <v>15</v>
      </c>
      <c r="K73" s="702">
        <v>3506.93994140625</v>
      </c>
    </row>
    <row r="74" spans="1:11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698" t="s">
        <v>2125</v>
      </c>
      <c r="F74" s="699" t="s">
        <v>2126</v>
      </c>
      <c r="G74" s="698" t="s">
        <v>2201</v>
      </c>
      <c r="H74" s="698" t="s">
        <v>2202</v>
      </c>
      <c r="I74" s="701">
        <v>120.69000244140625</v>
      </c>
      <c r="J74" s="701">
        <v>5</v>
      </c>
      <c r="K74" s="702">
        <v>603.46002197265625</v>
      </c>
    </row>
    <row r="75" spans="1:11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698" t="s">
        <v>2125</v>
      </c>
      <c r="F75" s="699" t="s">
        <v>2126</v>
      </c>
      <c r="G75" s="698" t="s">
        <v>2203</v>
      </c>
      <c r="H75" s="698" t="s">
        <v>2204</v>
      </c>
      <c r="I75" s="701">
        <v>159.55000305175781</v>
      </c>
      <c r="J75" s="701">
        <v>30</v>
      </c>
      <c r="K75" s="702">
        <v>4786.5400390625</v>
      </c>
    </row>
    <row r="76" spans="1:11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698" t="s">
        <v>2125</v>
      </c>
      <c r="F76" s="699" t="s">
        <v>2126</v>
      </c>
      <c r="G76" s="698" t="s">
        <v>2205</v>
      </c>
      <c r="H76" s="698" t="s">
        <v>2206</v>
      </c>
      <c r="I76" s="701">
        <v>300</v>
      </c>
      <c r="J76" s="701">
        <v>15</v>
      </c>
      <c r="K76" s="702">
        <v>4500.010009765625</v>
      </c>
    </row>
    <row r="77" spans="1:11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698" t="s">
        <v>2125</v>
      </c>
      <c r="F77" s="699" t="s">
        <v>2126</v>
      </c>
      <c r="G77" s="698" t="s">
        <v>2207</v>
      </c>
      <c r="H77" s="698" t="s">
        <v>2208</v>
      </c>
      <c r="I77" s="701">
        <v>29.899999618530273</v>
      </c>
      <c r="J77" s="701">
        <v>20</v>
      </c>
      <c r="K77" s="702">
        <v>598</v>
      </c>
    </row>
    <row r="78" spans="1:11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698" t="s">
        <v>2125</v>
      </c>
      <c r="F78" s="699" t="s">
        <v>2126</v>
      </c>
      <c r="G78" s="698" t="s">
        <v>2209</v>
      </c>
      <c r="H78" s="698" t="s">
        <v>2210</v>
      </c>
      <c r="I78" s="701">
        <v>2.9000000953674316</v>
      </c>
      <c r="J78" s="701">
        <v>400</v>
      </c>
      <c r="K78" s="702">
        <v>1159.199951171875</v>
      </c>
    </row>
    <row r="79" spans="1:11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698" t="s">
        <v>2125</v>
      </c>
      <c r="F79" s="699" t="s">
        <v>2126</v>
      </c>
      <c r="G79" s="698" t="s">
        <v>2211</v>
      </c>
      <c r="H79" s="698" t="s">
        <v>2212</v>
      </c>
      <c r="I79" s="701">
        <v>169.2028590611049</v>
      </c>
      <c r="J79" s="701">
        <v>76</v>
      </c>
      <c r="K79" s="702">
        <v>12223.52978515625</v>
      </c>
    </row>
    <row r="80" spans="1:11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698" t="s">
        <v>2125</v>
      </c>
      <c r="F80" s="699" t="s">
        <v>2126</v>
      </c>
      <c r="G80" s="698" t="s">
        <v>2213</v>
      </c>
      <c r="H80" s="698" t="s">
        <v>2214</v>
      </c>
      <c r="I80" s="701">
        <v>4.8436364260586826</v>
      </c>
      <c r="J80" s="701">
        <v>850</v>
      </c>
      <c r="K80" s="702">
        <v>4116.3600006103516</v>
      </c>
    </row>
    <row r="81" spans="1:11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698" t="s">
        <v>2125</v>
      </c>
      <c r="F81" s="699" t="s">
        <v>2126</v>
      </c>
      <c r="G81" s="698" t="s">
        <v>2215</v>
      </c>
      <c r="H81" s="698" t="s">
        <v>2216</v>
      </c>
      <c r="I81" s="701">
        <v>3.2445454597473145</v>
      </c>
      <c r="J81" s="701">
        <v>1140</v>
      </c>
      <c r="K81" s="702">
        <v>3699.5599975585937</v>
      </c>
    </row>
    <row r="82" spans="1:11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698" t="s">
        <v>2125</v>
      </c>
      <c r="F82" s="699" t="s">
        <v>2126</v>
      </c>
      <c r="G82" s="698" t="s">
        <v>2217</v>
      </c>
      <c r="H82" s="698" t="s">
        <v>2218</v>
      </c>
      <c r="I82" s="701">
        <v>99.709999084472656</v>
      </c>
      <c r="J82" s="701">
        <v>30</v>
      </c>
      <c r="K82" s="702">
        <v>2991.1499633789062</v>
      </c>
    </row>
    <row r="83" spans="1:11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698" t="s">
        <v>2125</v>
      </c>
      <c r="F83" s="699" t="s">
        <v>2126</v>
      </c>
      <c r="G83" s="698" t="s">
        <v>2219</v>
      </c>
      <c r="H83" s="698" t="s">
        <v>2220</v>
      </c>
      <c r="I83" s="701">
        <v>124.54666900634766</v>
      </c>
      <c r="J83" s="701">
        <v>30</v>
      </c>
      <c r="K83" s="702">
        <v>3736.3499755859375</v>
      </c>
    </row>
    <row r="84" spans="1:11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698" t="s">
        <v>2125</v>
      </c>
      <c r="F84" s="699" t="s">
        <v>2126</v>
      </c>
      <c r="G84" s="698" t="s">
        <v>2221</v>
      </c>
      <c r="H84" s="698" t="s">
        <v>2222</v>
      </c>
      <c r="I84" s="701">
        <v>1.3799999952316284</v>
      </c>
      <c r="J84" s="701">
        <v>1150</v>
      </c>
      <c r="K84" s="702">
        <v>1587</v>
      </c>
    </row>
    <row r="85" spans="1:11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698" t="s">
        <v>2125</v>
      </c>
      <c r="F85" s="699" t="s">
        <v>2126</v>
      </c>
      <c r="G85" s="698" t="s">
        <v>2223</v>
      </c>
      <c r="H85" s="698" t="s">
        <v>2224</v>
      </c>
      <c r="I85" s="701">
        <v>11.829999923706055</v>
      </c>
      <c r="J85" s="701">
        <v>200</v>
      </c>
      <c r="K85" s="702">
        <v>2366.6298828125</v>
      </c>
    </row>
    <row r="86" spans="1:11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698" t="s">
        <v>2125</v>
      </c>
      <c r="F86" s="699" t="s">
        <v>2126</v>
      </c>
      <c r="G86" s="698" t="s">
        <v>2225</v>
      </c>
      <c r="H86" s="698" t="s">
        <v>2226</v>
      </c>
      <c r="I86" s="701">
        <v>0.85272729396820068</v>
      </c>
      <c r="J86" s="701">
        <v>2400</v>
      </c>
      <c r="K86" s="702">
        <v>2047</v>
      </c>
    </row>
    <row r="87" spans="1:11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698" t="s">
        <v>2125</v>
      </c>
      <c r="F87" s="699" t="s">
        <v>2126</v>
      </c>
      <c r="G87" s="698" t="s">
        <v>2227</v>
      </c>
      <c r="H87" s="698" t="s">
        <v>2228</v>
      </c>
      <c r="I87" s="701">
        <v>1.5145454406738281</v>
      </c>
      <c r="J87" s="701">
        <v>1900</v>
      </c>
      <c r="K87" s="702">
        <v>2878.5</v>
      </c>
    </row>
    <row r="88" spans="1:11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698" t="s">
        <v>2125</v>
      </c>
      <c r="F88" s="699" t="s">
        <v>2126</v>
      </c>
      <c r="G88" s="698" t="s">
        <v>2229</v>
      </c>
      <c r="H88" s="698" t="s">
        <v>2230</v>
      </c>
      <c r="I88" s="701">
        <v>2.0624999403953552</v>
      </c>
      <c r="J88" s="701">
        <v>950</v>
      </c>
      <c r="K88" s="702">
        <v>1960</v>
      </c>
    </row>
    <row r="89" spans="1:11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698" t="s">
        <v>2125</v>
      </c>
      <c r="F89" s="699" t="s">
        <v>2126</v>
      </c>
      <c r="G89" s="698" t="s">
        <v>2231</v>
      </c>
      <c r="H89" s="698" t="s">
        <v>2232</v>
      </c>
      <c r="I89" s="701">
        <v>3.3649998903274536</v>
      </c>
      <c r="J89" s="701">
        <v>350</v>
      </c>
      <c r="K89" s="702">
        <v>1177</v>
      </c>
    </row>
    <row r="90" spans="1:11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698" t="s">
        <v>2125</v>
      </c>
      <c r="F90" s="699" t="s">
        <v>2126</v>
      </c>
      <c r="G90" s="698" t="s">
        <v>2233</v>
      </c>
      <c r="H90" s="698" t="s">
        <v>2234</v>
      </c>
      <c r="I90" s="701">
        <v>5.880000114440918</v>
      </c>
      <c r="J90" s="701">
        <v>200</v>
      </c>
      <c r="K90" s="702">
        <v>1176</v>
      </c>
    </row>
    <row r="91" spans="1:11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698" t="s">
        <v>2125</v>
      </c>
      <c r="F91" s="699" t="s">
        <v>2126</v>
      </c>
      <c r="G91" s="698" t="s">
        <v>2235</v>
      </c>
      <c r="H91" s="698" t="s">
        <v>2236</v>
      </c>
      <c r="I91" s="701">
        <v>9.2957143783569336</v>
      </c>
      <c r="J91" s="701">
        <v>350</v>
      </c>
      <c r="K91" s="702">
        <v>3253.6399841308594</v>
      </c>
    </row>
    <row r="92" spans="1:11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698" t="s">
        <v>2125</v>
      </c>
      <c r="F92" s="699" t="s">
        <v>2126</v>
      </c>
      <c r="G92" s="698" t="s">
        <v>2237</v>
      </c>
      <c r="H92" s="698" t="s">
        <v>2238</v>
      </c>
      <c r="I92" s="701">
        <v>7.5111113124423561</v>
      </c>
      <c r="J92" s="701">
        <v>237</v>
      </c>
      <c r="K92" s="702">
        <v>1779.9199752807617</v>
      </c>
    </row>
    <row r="93" spans="1:11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698" t="s">
        <v>2125</v>
      </c>
      <c r="F93" s="699" t="s">
        <v>2126</v>
      </c>
      <c r="G93" s="698" t="s">
        <v>2239</v>
      </c>
      <c r="H93" s="698" t="s">
        <v>2240</v>
      </c>
      <c r="I93" s="701">
        <v>67.760002136230469</v>
      </c>
      <c r="J93" s="701">
        <v>27</v>
      </c>
      <c r="K93" s="702">
        <v>1829.5199890136719</v>
      </c>
    </row>
    <row r="94" spans="1:11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698" t="s">
        <v>2125</v>
      </c>
      <c r="F94" s="699" t="s">
        <v>2126</v>
      </c>
      <c r="G94" s="698" t="s">
        <v>2241</v>
      </c>
      <c r="H94" s="698" t="s">
        <v>2242</v>
      </c>
      <c r="I94" s="701">
        <v>46</v>
      </c>
      <c r="J94" s="701">
        <v>16</v>
      </c>
      <c r="K94" s="702">
        <v>736</v>
      </c>
    </row>
    <row r="95" spans="1:11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698" t="s">
        <v>2125</v>
      </c>
      <c r="F95" s="699" t="s">
        <v>2126</v>
      </c>
      <c r="G95" s="698" t="s">
        <v>2243</v>
      </c>
      <c r="H95" s="698" t="s">
        <v>2244</v>
      </c>
      <c r="I95" s="701">
        <v>98.370002746582031</v>
      </c>
      <c r="J95" s="701">
        <v>6</v>
      </c>
      <c r="K95" s="702">
        <v>590.219970703125</v>
      </c>
    </row>
    <row r="96" spans="1:11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698" t="s">
        <v>2125</v>
      </c>
      <c r="F96" s="699" t="s">
        <v>2126</v>
      </c>
      <c r="G96" s="698" t="s">
        <v>2245</v>
      </c>
      <c r="H96" s="698" t="s">
        <v>2246</v>
      </c>
      <c r="I96" s="701">
        <v>46.318000030517581</v>
      </c>
      <c r="J96" s="701">
        <v>48</v>
      </c>
      <c r="K96" s="702">
        <v>2223.2400512695312</v>
      </c>
    </row>
    <row r="97" spans="1:11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698" t="s">
        <v>2125</v>
      </c>
      <c r="F97" s="699" t="s">
        <v>2126</v>
      </c>
      <c r="G97" s="698" t="s">
        <v>2247</v>
      </c>
      <c r="H97" s="698" t="s">
        <v>2248</v>
      </c>
      <c r="I97" s="701">
        <v>4.3000001907348633</v>
      </c>
      <c r="J97" s="701">
        <v>132</v>
      </c>
      <c r="K97" s="702">
        <v>567.60000610351562</v>
      </c>
    </row>
    <row r="98" spans="1:11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698" t="s">
        <v>2125</v>
      </c>
      <c r="F98" s="699" t="s">
        <v>2126</v>
      </c>
      <c r="G98" s="698" t="s">
        <v>2249</v>
      </c>
      <c r="H98" s="698" t="s">
        <v>2250</v>
      </c>
      <c r="I98" s="701">
        <v>8.5793332417805992</v>
      </c>
      <c r="J98" s="701">
        <v>566</v>
      </c>
      <c r="K98" s="702">
        <v>4855.6800689697266</v>
      </c>
    </row>
    <row r="99" spans="1:11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698" t="s">
        <v>2125</v>
      </c>
      <c r="F99" s="699" t="s">
        <v>2126</v>
      </c>
      <c r="G99" s="698" t="s">
        <v>2251</v>
      </c>
      <c r="H99" s="698" t="s">
        <v>2252</v>
      </c>
      <c r="I99" s="701">
        <v>27.040000915527344</v>
      </c>
      <c r="J99" s="701">
        <v>24</v>
      </c>
      <c r="K99" s="702">
        <v>648.969970703125</v>
      </c>
    </row>
    <row r="100" spans="1:11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698" t="s">
        <v>2125</v>
      </c>
      <c r="F100" s="699" t="s">
        <v>2126</v>
      </c>
      <c r="G100" s="698" t="s">
        <v>2253</v>
      </c>
      <c r="H100" s="698" t="s">
        <v>2254</v>
      </c>
      <c r="I100" s="701">
        <v>7.5900001525878906</v>
      </c>
      <c r="J100" s="701">
        <v>10</v>
      </c>
      <c r="K100" s="702">
        <v>75.900001525878906</v>
      </c>
    </row>
    <row r="101" spans="1:11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698" t="s">
        <v>2125</v>
      </c>
      <c r="F101" s="699" t="s">
        <v>2126</v>
      </c>
      <c r="G101" s="698" t="s">
        <v>2255</v>
      </c>
      <c r="H101" s="698" t="s">
        <v>2256</v>
      </c>
      <c r="I101" s="701">
        <v>10.52142892565046</v>
      </c>
      <c r="J101" s="701">
        <v>100</v>
      </c>
      <c r="K101" s="702">
        <v>1052.0999755859375</v>
      </c>
    </row>
    <row r="102" spans="1:11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698" t="s">
        <v>2125</v>
      </c>
      <c r="F102" s="699" t="s">
        <v>2126</v>
      </c>
      <c r="G102" s="698" t="s">
        <v>2257</v>
      </c>
      <c r="H102" s="698" t="s">
        <v>2258</v>
      </c>
      <c r="I102" s="701">
        <v>13.224444389343262</v>
      </c>
      <c r="J102" s="701">
        <v>140</v>
      </c>
      <c r="K102" s="702">
        <v>1851.4999847412109</v>
      </c>
    </row>
    <row r="103" spans="1:11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698" t="s">
        <v>2125</v>
      </c>
      <c r="F103" s="699" t="s">
        <v>2126</v>
      </c>
      <c r="G103" s="698" t="s">
        <v>2259</v>
      </c>
      <c r="H103" s="698" t="s">
        <v>2260</v>
      </c>
      <c r="I103" s="701">
        <v>2.5033333301544189</v>
      </c>
      <c r="J103" s="701">
        <v>80</v>
      </c>
      <c r="K103" s="702">
        <v>200.20000076293945</v>
      </c>
    </row>
    <row r="104" spans="1:11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698" t="s">
        <v>2125</v>
      </c>
      <c r="F104" s="699" t="s">
        <v>2126</v>
      </c>
      <c r="G104" s="698" t="s">
        <v>2261</v>
      </c>
      <c r="H104" s="698" t="s">
        <v>2262</v>
      </c>
      <c r="I104" s="701">
        <v>3.2659999847412111</v>
      </c>
      <c r="J104" s="701">
        <v>140</v>
      </c>
      <c r="K104" s="702">
        <v>457.19999694824219</v>
      </c>
    </row>
    <row r="105" spans="1:11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698" t="s">
        <v>2125</v>
      </c>
      <c r="F105" s="699" t="s">
        <v>2126</v>
      </c>
      <c r="G105" s="698" t="s">
        <v>2263</v>
      </c>
      <c r="H105" s="698" t="s">
        <v>2264</v>
      </c>
      <c r="I105" s="701">
        <v>3.9642857483455112</v>
      </c>
      <c r="J105" s="701">
        <v>180</v>
      </c>
      <c r="K105" s="702">
        <v>713.59999084472656</v>
      </c>
    </row>
    <row r="106" spans="1:11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698" t="s">
        <v>2125</v>
      </c>
      <c r="F106" s="699" t="s">
        <v>2126</v>
      </c>
      <c r="G106" s="698" t="s">
        <v>2265</v>
      </c>
      <c r="H106" s="698" t="s">
        <v>2266</v>
      </c>
      <c r="I106" s="701">
        <v>4.4899997711181641</v>
      </c>
      <c r="J106" s="701">
        <v>60</v>
      </c>
      <c r="K106" s="702">
        <v>269.39999389648437</v>
      </c>
    </row>
    <row r="107" spans="1:11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698" t="s">
        <v>2125</v>
      </c>
      <c r="F107" s="699" t="s">
        <v>2126</v>
      </c>
      <c r="G107" s="698" t="s">
        <v>2267</v>
      </c>
      <c r="H107" s="698" t="s">
        <v>2268</v>
      </c>
      <c r="I107" s="701">
        <v>4.315000057220459</v>
      </c>
      <c r="J107" s="701">
        <v>400</v>
      </c>
      <c r="K107" s="702">
        <v>1726</v>
      </c>
    </row>
    <row r="108" spans="1:11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698" t="s">
        <v>2125</v>
      </c>
      <c r="F108" s="699" t="s">
        <v>2126</v>
      </c>
      <c r="G108" s="698" t="s">
        <v>2269</v>
      </c>
      <c r="H108" s="698" t="s">
        <v>2270</v>
      </c>
      <c r="I108" s="701">
        <v>183.08000183105469</v>
      </c>
      <c r="J108" s="701">
        <v>2</v>
      </c>
      <c r="K108" s="702">
        <v>366.16000366210937</v>
      </c>
    </row>
    <row r="109" spans="1:11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698" t="s">
        <v>2125</v>
      </c>
      <c r="F109" s="699" t="s">
        <v>2126</v>
      </c>
      <c r="G109" s="698" t="s">
        <v>2271</v>
      </c>
      <c r="H109" s="698" t="s">
        <v>2272</v>
      </c>
      <c r="I109" s="701">
        <v>210.63999938964844</v>
      </c>
      <c r="J109" s="701">
        <v>1</v>
      </c>
      <c r="K109" s="702">
        <v>210.63999938964844</v>
      </c>
    </row>
    <row r="110" spans="1:11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698" t="s">
        <v>2125</v>
      </c>
      <c r="F110" s="699" t="s">
        <v>2126</v>
      </c>
      <c r="G110" s="698" t="s">
        <v>2273</v>
      </c>
      <c r="H110" s="698" t="s">
        <v>2274</v>
      </c>
      <c r="I110" s="701">
        <v>243.52999877929687</v>
      </c>
      <c r="J110" s="701">
        <v>1</v>
      </c>
      <c r="K110" s="702">
        <v>243.52999877929687</v>
      </c>
    </row>
    <row r="111" spans="1:11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698" t="s">
        <v>2125</v>
      </c>
      <c r="F111" s="699" t="s">
        <v>2126</v>
      </c>
      <c r="G111" s="698" t="s">
        <v>2275</v>
      </c>
      <c r="H111" s="698" t="s">
        <v>2276</v>
      </c>
      <c r="I111" s="701">
        <v>52.299999237060547</v>
      </c>
      <c r="J111" s="701">
        <v>1</v>
      </c>
      <c r="K111" s="702">
        <v>52.299999237060547</v>
      </c>
    </row>
    <row r="112" spans="1:11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698" t="s">
        <v>2125</v>
      </c>
      <c r="F112" s="699" t="s">
        <v>2126</v>
      </c>
      <c r="G112" s="698" t="s">
        <v>2277</v>
      </c>
      <c r="H112" s="698" t="s">
        <v>2278</v>
      </c>
      <c r="I112" s="701">
        <v>72.220001220703125</v>
      </c>
      <c r="J112" s="701">
        <v>1</v>
      </c>
      <c r="K112" s="702">
        <v>72.220001220703125</v>
      </c>
    </row>
    <row r="113" spans="1:11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698" t="s">
        <v>2125</v>
      </c>
      <c r="F113" s="699" t="s">
        <v>2126</v>
      </c>
      <c r="G113" s="698" t="s">
        <v>2279</v>
      </c>
      <c r="H113" s="698" t="s">
        <v>2280</v>
      </c>
      <c r="I113" s="701">
        <v>22.309999465942383</v>
      </c>
      <c r="J113" s="701">
        <v>7</v>
      </c>
      <c r="K113" s="702">
        <v>156.17000198364258</v>
      </c>
    </row>
    <row r="114" spans="1:11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698" t="s">
        <v>2125</v>
      </c>
      <c r="F114" s="699" t="s">
        <v>2126</v>
      </c>
      <c r="G114" s="698" t="s">
        <v>2281</v>
      </c>
      <c r="H114" s="698" t="s">
        <v>2282</v>
      </c>
      <c r="I114" s="701">
        <v>685.04998779296875</v>
      </c>
      <c r="J114" s="701">
        <v>8</v>
      </c>
      <c r="K114" s="702">
        <v>5480.3997802734375</v>
      </c>
    </row>
    <row r="115" spans="1:11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698" t="s">
        <v>2125</v>
      </c>
      <c r="F115" s="699" t="s">
        <v>2126</v>
      </c>
      <c r="G115" s="698" t="s">
        <v>2283</v>
      </c>
      <c r="H115" s="698" t="s">
        <v>2284</v>
      </c>
      <c r="I115" s="701">
        <v>899.84002685546875</v>
      </c>
      <c r="J115" s="701">
        <v>3</v>
      </c>
      <c r="K115" s="702">
        <v>2699.52001953125</v>
      </c>
    </row>
    <row r="116" spans="1:11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698" t="s">
        <v>2125</v>
      </c>
      <c r="F116" s="699" t="s">
        <v>2126</v>
      </c>
      <c r="G116" s="698" t="s">
        <v>2285</v>
      </c>
      <c r="H116" s="698" t="s">
        <v>2286</v>
      </c>
      <c r="I116" s="701">
        <v>1083.8800048828125</v>
      </c>
      <c r="J116" s="701">
        <v>4</v>
      </c>
      <c r="K116" s="702">
        <v>4335.52001953125</v>
      </c>
    </row>
    <row r="117" spans="1:11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698" t="s">
        <v>2125</v>
      </c>
      <c r="F117" s="699" t="s">
        <v>2126</v>
      </c>
      <c r="G117" s="698" t="s">
        <v>2287</v>
      </c>
      <c r="H117" s="698" t="s">
        <v>2288</v>
      </c>
      <c r="I117" s="701">
        <v>22.969999313354492</v>
      </c>
      <c r="J117" s="701">
        <v>60</v>
      </c>
      <c r="K117" s="702">
        <v>1378.239990234375</v>
      </c>
    </row>
    <row r="118" spans="1:11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698" t="s">
        <v>2125</v>
      </c>
      <c r="F118" s="699" t="s">
        <v>2126</v>
      </c>
      <c r="G118" s="698" t="s">
        <v>2289</v>
      </c>
      <c r="H118" s="698" t="s">
        <v>2290</v>
      </c>
      <c r="I118" s="701">
        <v>101.09000015258789</v>
      </c>
      <c r="J118" s="701">
        <v>15</v>
      </c>
      <c r="K118" s="702">
        <v>1522.239990234375</v>
      </c>
    </row>
    <row r="119" spans="1:11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698" t="s">
        <v>2125</v>
      </c>
      <c r="F119" s="699" t="s">
        <v>2126</v>
      </c>
      <c r="G119" s="698" t="s">
        <v>2291</v>
      </c>
      <c r="H119" s="698" t="s">
        <v>2292</v>
      </c>
      <c r="I119" s="701">
        <v>3.0099999904632568</v>
      </c>
      <c r="J119" s="701">
        <v>50</v>
      </c>
      <c r="K119" s="702">
        <v>150.49000549316406</v>
      </c>
    </row>
    <row r="120" spans="1:11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698" t="s">
        <v>2125</v>
      </c>
      <c r="F120" s="699" t="s">
        <v>2126</v>
      </c>
      <c r="G120" s="698" t="s">
        <v>2293</v>
      </c>
      <c r="H120" s="698" t="s">
        <v>2294</v>
      </c>
      <c r="I120" s="701">
        <v>35.380001068115234</v>
      </c>
      <c r="J120" s="701">
        <v>75</v>
      </c>
      <c r="K120" s="702">
        <v>2653.280029296875</v>
      </c>
    </row>
    <row r="121" spans="1:11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698" t="s">
        <v>2125</v>
      </c>
      <c r="F121" s="699" t="s">
        <v>2126</v>
      </c>
      <c r="G121" s="698" t="s">
        <v>2295</v>
      </c>
      <c r="H121" s="698" t="s">
        <v>2296</v>
      </c>
      <c r="I121" s="701">
        <v>0.42687498778104782</v>
      </c>
      <c r="J121" s="701">
        <v>31900</v>
      </c>
      <c r="K121" s="702">
        <v>13798</v>
      </c>
    </row>
    <row r="122" spans="1:11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698" t="s">
        <v>2125</v>
      </c>
      <c r="F122" s="699" t="s">
        <v>2126</v>
      </c>
      <c r="G122" s="698" t="s">
        <v>2297</v>
      </c>
      <c r="H122" s="698" t="s">
        <v>2298</v>
      </c>
      <c r="I122" s="701">
        <v>0.66800001859664915</v>
      </c>
      <c r="J122" s="701">
        <v>7500</v>
      </c>
      <c r="K122" s="702">
        <v>5020</v>
      </c>
    </row>
    <row r="123" spans="1:11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698" t="s">
        <v>2125</v>
      </c>
      <c r="F123" s="699" t="s">
        <v>2126</v>
      </c>
      <c r="G123" s="698" t="s">
        <v>2299</v>
      </c>
      <c r="H123" s="698" t="s">
        <v>2300</v>
      </c>
      <c r="I123" s="701">
        <v>2.5399999618530273</v>
      </c>
      <c r="J123" s="701">
        <v>1000</v>
      </c>
      <c r="K123" s="702">
        <v>2539.199951171875</v>
      </c>
    </row>
    <row r="124" spans="1:11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698" t="s">
        <v>2125</v>
      </c>
      <c r="F124" s="699" t="s">
        <v>2126</v>
      </c>
      <c r="G124" s="698" t="s">
        <v>2301</v>
      </c>
      <c r="H124" s="698" t="s">
        <v>2302</v>
      </c>
      <c r="I124" s="701">
        <v>3.9410000562667848</v>
      </c>
      <c r="J124" s="701">
        <v>5250</v>
      </c>
      <c r="K124" s="702">
        <v>20711.260314941406</v>
      </c>
    </row>
    <row r="125" spans="1:11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698" t="s">
        <v>2125</v>
      </c>
      <c r="F125" s="699" t="s">
        <v>2126</v>
      </c>
      <c r="G125" s="698" t="s">
        <v>2303</v>
      </c>
      <c r="H125" s="698" t="s">
        <v>2304</v>
      </c>
      <c r="I125" s="701">
        <v>1.2519999980926513</v>
      </c>
      <c r="J125" s="701">
        <v>2625</v>
      </c>
      <c r="K125" s="702">
        <v>3291.1599426269531</v>
      </c>
    </row>
    <row r="126" spans="1:11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698" t="s">
        <v>2125</v>
      </c>
      <c r="F126" s="699" t="s">
        <v>2126</v>
      </c>
      <c r="G126" s="698" t="s">
        <v>2305</v>
      </c>
      <c r="H126" s="698" t="s">
        <v>2306</v>
      </c>
      <c r="I126" s="701">
        <v>108.62000274658203</v>
      </c>
      <c r="J126" s="701">
        <v>15</v>
      </c>
      <c r="K126" s="702">
        <v>1629.3299560546875</v>
      </c>
    </row>
    <row r="127" spans="1:11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698" t="s">
        <v>2125</v>
      </c>
      <c r="F127" s="699" t="s">
        <v>2126</v>
      </c>
      <c r="G127" s="698" t="s">
        <v>2307</v>
      </c>
      <c r="H127" s="698" t="s">
        <v>2308</v>
      </c>
      <c r="I127" s="701">
        <v>1.4222221771876018</v>
      </c>
      <c r="J127" s="701">
        <v>2000</v>
      </c>
      <c r="K127" s="702">
        <v>2842.6000061035156</v>
      </c>
    </row>
    <row r="128" spans="1:11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698" t="s">
        <v>2125</v>
      </c>
      <c r="F128" s="699" t="s">
        <v>2126</v>
      </c>
      <c r="G128" s="698" t="s">
        <v>2309</v>
      </c>
      <c r="H128" s="698" t="s">
        <v>2310</v>
      </c>
      <c r="I128" s="701">
        <v>7.9681819568980821</v>
      </c>
      <c r="J128" s="701">
        <v>2400</v>
      </c>
      <c r="K128" s="702">
        <v>19141.66015625</v>
      </c>
    </row>
    <row r="129" spans="1:11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698" t="s">
        <v>2125</v>
      </c>
      <c r="F129" s="699" t="s">
        <v>2126</v>
      </c>
      <c r="G129" s="698" t="s">
        <v>2311</v>
      </c>
      <c r="H129" s="698" t="s">
        <v>2312</v>
      </c>
      <c r="I129" s="701">
        <v>27.875882204841165</v>
      </c>
      <c r="J129" s="701">
        <v>59</v>
      </c>
      <c r="K129" s="702">
        <v>1644.689977645874</v>
      </c>
    </row>
    <row r="130" spans="1:11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698" t="s">
        <v>2125</v>
      </c>
      <c r="F130" s="699" t="s">
        <v>2126</v>
      </c>
      <c r="G130" s="698" t="s">
        <v>2313</v>
      </c>
      <c r="H130" s="698" t="s">
        <v>2314</v>
      </c>
      <c r="I130" s="701">
        <v>28.733635989102449</v>
      </c>
      <c r="J130" s="701">
        <v>770</v>
      </c>
      <c r="K130" s="702">
        <v>22124.760498046875</v>
      </c>
    </row>
    <row r="131" spans="1:11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698" t="s">
        <v>2125</v>
      </c>
      <c r="F131" s="699" t="s">
        <v>2126</v>
      </c>
      <c r="G131" s="698" t="s">
        <v>2315</v>
      </c>
      <c r="H131" s="698" t="s">
        <v>2316</v>
      </c>
      <c r="I131" s="701">
        <v>314.79998779296875</v>
      </c>
      <c r="J131" s="701">
        <v>2</v>
      </c>
      <c r="K131" s="702">
        <v>629.5999755859375</v>
      </c>
    </row>
    <row r="132" spans="1:11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698" t="s">
        <v>2125</v>
      </c>
      <c r="F132" s="699" t="s">
        <v>2126</v>
      </c>
      <c r="G132" s="698" t="s">
        <v>2317</v>
      </c>
      <c r="H132" s="698" t="s">
        <v>2318</v>
      </c>
      <c r="I132" s="701">
        <v>314.79998779296875</v>
      </c>
      <c r="J132" s="701">
        <v>8</v>
      </c>
      <c r="K132" s="702">
        <v>2518.4099731445312</v>
      </c>
    </row>
    <row r="133" spans="1:11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698" t="s">
        <v>2125</v>
      </c>
      <c r="F133" s="699" t="s">
        <v>2126</v>
      </c>
      <c r="G133" s="698" t="s">
        <v>2319</v>
      </c>
      <c r="H133" s="698" t="s">
        <v>2320</v>
      </c>
      <c r="I133" s="701">
        <v>0.99000000953674316</v>
      </c>
      <c r="J133" s="701">
        <v>460</v>
      </c>
      <c r="K133" s="702">
        <v>455.97999572753906</v>
      </c>
    </row>
    <row r="134" spans="1:11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698" t="s">
        <v>2321</v>
      </c>
      <c r="F134" s="699" t="s">
        <v>2322</v>
      </c>
      <c r="G134" s="698" t="s">
        <v>2323</v>
      </c>
      <c r="H134" s="698" t="s">
        <v>2324</v>
      </c>
      <c r="I134" s="701">
        <v>121</v>
      </c>
      <c r="J134" s="701">
        <v>140</v>
      </c>
      <c r="K134" s="702">
        <v>16940</v>
      </c>
    </row>
    <row r="135" spans="1:11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698" t="s">
        <v>2321</v>
      </c>
      <c r="F135" s="699" t="s">
        <v>2322</v>
      </c>
      <c r="G135" s="698" t="s">
        <v>2325</v>
      </c>
      <c r="H135" s="698" t="s">
        <v>2326</v>
      </c>
      <c r="I135" s="701">
        <v>47.189998626708984</v>
      </c>
      <c r="J135" s="701">
        <v>280</v>
      </c>
      <c r="K135" s="702">
        <v>13213.199768066406</v>
      </c>
    </row>
    <row r="136" spans="1:11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698" t="s">
        <v>2321</v>
      </c>
      <c r="F136" s="699" t="s">
        <v>2322</v>
      </c>
      <c r="G136" s="698" t="s">
        <v>2327</v>
      </c>
      <c r="H136" s="698" t="s">
        <v>2328</v>
      </c>
      <c r="I136" s="701">
        <v>6.2899999618530273</v>
      </c>
      <c r="J136" s="701">
        <v>700</v>
      </c>
      <c r="K136" s="702">
        <v>4403</v>
      </c>
    </row>
    <row r="137" spans="1:11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698" t="s">
        <v>2321</v>
      </c>
      <c r="F137" s="699" t="s">
        <v>2322</v>
      </c>
      <c r="G137" s="698" t="s">
        <v>2329</v>
      </c>
      <c r="H137" s="698" t="s">
        <v>2330</v>
      </c>
      <c r="I137" s="701">
        <v>2.9033334255218506</v>
      </c>
      <c r="J137" s="701">
        <v>3198</v>
      </c>
      <c r="K137" s="702">
        <v>9284.1800537109375</v>
      </c>
    </row>
    <row r="138" spans="1:11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698" t="s">
        <v>2321</v>
      </c>
      <c r="F138" s="699" t="s">
        <v>2322</v>
      </c>
      <c r="G138" s="698" t="s">
        <v>2331</v>
      </c>
      <c r="H138" s="698" t="s">
        <v>2332</v>
      </c>
      <c r="I138" s="701">
        <v>2.90571437563215</v>
      </c>
      <c r="J138" s="701">
        <v>3100</v>
      </c>
      <c r="K138" s="702">
        <v>9007</v>
      </c>
    </row>
    <row r="139" spans="1:11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698" t="s">
        <v>2321</v>
      </c>
      <c r="F139" s="699" t="s">
        <v>2322</v>
      </c>
      <c r="G139" s="698" t="s">
        <v>2333</v>
      </c>
      <c r="H139" s="698" t="s">
        <v>2334</v>
      </c>
      <c r="I139" s="701">
        <v>2.9100000858306885</v>
      </c>
      <c r="J139" s="701">
        <v>800</v>
      </c>
      <c r="K139" s="702">
        <v>2328</v>
      </c>
    </row>
    <row r="140" spans="1:11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698" t="s">
        <v>2321</v>
      </c>
      <c r="F140" s="699" t="s">
        <v>2322</v>
      </c>
      <c r="G140" s="698" t="s">
        <v>2335</v>
      </c>
      <c r="H140" s="698" t="s">
        <v>2336</v>
      </c>
      <c r="I140" s="701">
        <v>2.9066667556762695</v>
      </c>
      <c r="J140" s="701">
        <v>1486</v>
      </c>
      <c r="K140" s="702">
        <v>4317.8699951171875</v>
      </c>
    </row>
    <row r="141" spans="1:11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698" t="s">
        <v>2321</v>
      </c>
      <c r="F141" s="699" t="s">
        <v>2322</v>
      </c>
      <c r="G141" s="698" t="s">
        <v>2337</v>
      </c>
      <c r="H141" s="698" t="s">
        <v>2338</v>
      </c>
      <c r="I141" s="701">
        <v>2.9100000858306885</v>
      </c>
      <c r="J141" s="701">
        <v>100</v>
      </c>
      <c r="K141" s="702">
        <v>291</v>
      </c>
    </row>
    <row r="142" spans="1:11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698" t="s">
        <v>2321</v>
      </c>
      <c r="F142" s="699" t="s">
        <v>2322</v>
      </c>
      <c r="G142" s="698" t="s">
        <v>2339</v>
      </c>
      <c r="H142" s="698" t="s">
        <v>2340</v>
      </c>
      <c r="I142" s="701">
        <v>2.9000000953674316</v>
      </c>
      <c r="J142" s="701">
        <v>100</v>
      </c>
      <c r="K142" s="702">
        <v>290</v>
      </c>
    </row>
    <row r="143" spans="1:11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698" t="s">
        <v>2321</v>
      </c>
      <c r="F143" s="699" t="s">
        <v>2322</v>
      </c>
      <c r="G143" s="698" t="s">
        <v>2341</v>
      </c>
      <c r="H143" s="698" t="s">
        <v>2342</v>
      </c>
      <c r="I143" s="701">
        <v>2.9100000858306885</v>
      </c>
      <c r="J143" s="701">
        <v>100</v>
      </c>
      <c r="K143" s="702">
        <v>291</v>
      </c>
    </row>
    <row r="144" spans="1:11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698" t="s">
        <v>2321</v>
      </c>
      <c r="F144" s="699" t="s">
        <v>2322</v>
      </c>
      <c r="G144" s="698" t="s">
        <v>2343</v>
      </c>
      <c r="H144" s="698" t="s">
        <v>2344</v>
      </c>
      <c r="I144" s="701">
        <v>250.80000305175781</v>
      </c>
      <c r="J144" s="701">
        <v>25</v>
      </c>
      <c r="K144" s="702">
        <v>6269.919921875</v>
      </c>
    </row>
    <row r="145" spans="1:11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698" t="s">
        <v>2321</v>
      </c>
      <c r="F145" s="699" t="s">
        <v>2322</v>
      </c>
      <c r="G145" s="698" t="s">
        <v>2345</v>
      </c>
      <c r="H145" s="698" t="s">
        <v>2346</v>
      </c>
      <c r="I145" s="701">
        <v>4.815000057220459</v>
      </c>
      <c r="J145" s="701">
        <v>5500</v>
      </c>
      <c r="K145" s="702">
        <v>26487</v>
      </c>
    </row>
    <row r="146" spans="1:11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698" t="s">
        <v>2321</v>
      </c>
      <c r="F146" s="699" t="s">
        <v>2322</v>
      </c>
      <c r="G146" s="698" t="s">
        <v>2347</v>
      </c>
      <c r="H146" s="698" t="s">
        <v>2348</v>
      </c>
      <c r="I146" s="701">
        <v>1.6666666294137638E-2</v>
      </c>
      <c r="J146" s="701">
        <v>300</v>
      </c>
      <c r="K146" s="702">
        <v>5</v>
      </c>
    </row>
    <row r="147" spans="1:11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698" t="s">
        <v>2321</v>
      </c>
      <c r="F147" s="699" t="s">
        <v>2322</v>
      </c>
      <c r="G147" s="698" t="s">
        <v>2349</v>
      </c>
      <c r="H147" s="698" t="s">
        <v>2350</v>
      </c>
      <c r="I147" s="701">
        <v>1.8799999952316284</v>
      </c>
      <c r="J147" s="701">
        <v>300</v>
      </c>
      <c r="K147" s="702">
        <v>564</v>
      </c>
    </row>
    <row r="148" spans="1:11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698" t="s">
        <v>2321</v>
      </c>
      <c r="F148" s="699" t="s">
        <v>2322</v>
      </c>
      <c r="G148" s="698" t="s">
        <v>2351</v>
      </c>
      <c r="H148" s="698" t="s">
        <v>2352</v>
      </c>
      <c r="I148" s="701">
        <v>2.7824999690055847</v>
      </c>
      <c r="J148" s="701">
        <v>2700</v>
      </c>
      <c r="K148" s="702">
        <v>7512</v>
      </c>
    </row>
    <row r="149" spans="1:11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698" t="s">
        <v>2321</v>
      </c>
      <c r="F149" s="699" t="s">
        <v>2322</v>
      </c>
      <c r="G149" s="698" t="s">
        <v>2353</v>
      </c>
      <c r="H149" s="698" t="s">
        <v>2354</v>
      </c>
      <c r="I149" s="701">
        <v>1.9360000133514403</v>
      </c>
      <c r="J149" s="701">
        <v>1200</v>
      </c>
      <c r="K149" s="702">
        <v>2324</v>
      </c>
    </row>
    <row r="150" spans="1:11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698" t="s">
        <v>2321</v>
      </c>
      <c r="F150" s="699" t="s">
        <v>2322</v>
      </c>
      <c r="G150" s="698" t="s">
        <v>2355</v>
      </c>
      <c r="H150" s="698" t="s">
        <v>2356</v>
      </c>
      <c r="I150" s="701">
        <v>45.5</v>
      </c>
      <c r="J150" s="701">
        <v>40</v>
      </c>
      <c r="K150" s="702">
        <v>1819.8399658203125</v>
      </c>
    </row>
    <row r="151" spans="1:11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698" t="s">
        <v>2321</v>
      </c>
      <c r="F151" s="699" t="s">
        <v>2322</v>
      </c>
      <c r="G151" s="698" t="s">
        <v>2357</v>
      </c>
      <c r="H151" s="698" t="s">
        <v>2358</v>
      </c>
      <c r="I151" s="701">
        <v>11.143571444920131</v>
      </c>
      <c r="J151" s="701">
        <v>4750</v>
      </c>
      <c r="K151" s="702">
        <v>52935</v>
      </c>
    </row>
    <row r="152" spans="1:11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698" t="s">
        <v>2321</v>
      </c>
      <c r="F152" s="699" t="s">
        <v>2322</v>
      </c>
      <c r="G152" s="698" t="s">
        <v>2359</v>
      </c>
      <c r="H152" s="698" t="s">
        <v>2360</v>
      </c>
      <c r="I152" s="701">
        <v>2601.5</v>
      </c>
      <c r="J152" s="701">
        <v>2</v>
      </c>
      <c r="K152" s="702">
        <v>5203</v>
      </c>
    </row>
    <row r="153" spans="1:11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698" t="s">
        <v>2321</v>
      </c>
      <c r="F153" s="699" t="s">
        <v>2322</v>
      </c>
      <c r="G153" s="698" t="s">
        <v>2361</v>
      </c>
      <c r="H153" s="698" t="s">
        <v>2362</v>
      </c>
      <c r="I153" s="701">
        <v>419.26998901367187</v>
      </c>
      <c r="J153" s="701">
        <v>1</v>
      </c>
      <c r="K153" s="702">
        <v>419.26998901367187</v>
      </c>
    </row>
    <row r="154" spans="1:11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698" t="s">
        <v>2321</v>
      </c>
      <c r="F154" s="699" t="s">
        <v>2322</v>
      </c>
      <c r="G154" s="698" t="s">
        <v>2363</v>
      </c>
      <c r="H154" s="698" t="s">
        <v>2364</v>
      </c>
      <c r="I154" s="701">
        <v>14.64555549621582</v>
      </c>
      <c r="J154" s="701">
        <v>580</v>
      </c>
      <c r="K154" s="702">
        <v>8497.0001831054687</v>
      </c>
    </row>
    <row r="155" spans="1:11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698" t="s">
        <v>2321</v>
      </c>
      <c r="F155" s="699" t="s">
        <v>2322</v>
      </c>
      <c r="G155" s="698" t="s">
        <v>2365</v>
      </c>
      <c r="H155" s="698" t="s">
        <v>2366</v>
      </c>
      <c r="I155" s="701">
        <v>6.1159999847412108</v>
      </c>
      <c r="J155" s="701">
        <v>2280</v>
      </c>
      <c r="K155" s="702">
        <v>13964</v>
      </c>
    </row>
    <row r="156" spans="1:11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698" t="s">
        <v>2321</v>
      </c>
      <c r="F156" s="699" t="s">
        <v>2322</v>
      </c>
      <c r="G156" s="698" t="s">
        <v>2367</v>
      </c>
      <c r="H156" s="698" t="s">
        <v>2368</v>
      </c>
      <c r="I156" s="701">
        <v>6.1500000953674316</v>
      </c>
      <c r="J156" s="701">
        <v>800</v>
      </c>
      <c r="K156" s="702">
        <v>4920</v>
      </c>
    </row>
    <row r="157" spans="1:11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698" t="s">
        <v>2321</v>
      </c>
      <c r="F157" s="699" t="s">
        <v>2322</v>
      </c>
      <c r="G157" s="698" t="s">
        <v>2369</v>
      </c>
      <c r="H157" s="698" t="s">
        <v>2370</v>
      </c>
      <c r="I157" s="701">
        <v>3.4555555979410806</v>
      </c>
      <c r="J157" s="701">
        <v>5920</v>
      </c>
      <c r="K157" s="702">
        <v>20478.400054931641</v>
      </c>
    </row>
    <row r="158" spans="1:11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698" t="s">
        <v>2321</v>
      </c>
      <c r="F158" s="699" t="s">
        <v>2322</v>
      </c>
      <c r="G158" s="698" t="s">
        <v>2371</v>
      </c>
      <c r="H158" s="698" t="s">
        <v>2372</v>
      </c>
      <c r="I158" s="701">
        <v>3.4357143470219205</v>
      </c>
      <c r="J158" s="701">
        <v>3010</v>
      </c>
      <c r="K158" s="702">
        <v>10339.919982910156</v>
      </c>
    </row>
    <row r="159" spans="1:11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698" t="s">
        <v>2321</v>
      </c>
      <c r="F159" s="699" t="s">
        <v>2322</v>
      </c>
      <c r="G159" s="698" t="s">
        <v>2369</v>
      </c>
      <c r="H159" s="698" t="s">
        <v>2373</v>
      </c>
      <c r="I159" s="701">
        <v>3.4600000381469727</v>
      </c>
      <c r="J159" s="701">
        <v>1760</v>
      </c>
      <c r="K159" s="702">
        <v>6089.60009765625</v>
      </c>
    </row>
    <row r="160" spans="1:11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698" t="s">
        <v>2321</v>
      </c>
      <c r="F160" s="699" t="s">
        <v>2322</v>
      </c>
      <c r="G160" s="698" t="s">
        <v>2374</v>
      </c>
      <c r="H160" s="698" t="s">
        <v>2375</v>
      </c>
      <c r="I160" s="701">
        <v>30.729999542236328</v>
      </c>
      <c r="J160" s="701">
        <v>400</v>
      </c>
      <c r="K160" s="702">
        <v>12293.599609375</v>
      </c>
    </row>
    <row r="161" spans="1:11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698" t="s">
        <v>2321</v>
      </c>
      <c r="F161" s="699" t="s">
        <v>2322</v>
      </c>
      <c r="G161" s="698" t="s">
        <v>2376</v>
      </c>
      <c r="H161" s="698" t="s">
        <v>2377</v>
      </c>
      <c r="I161" s="701">
        <v>3500</v>
      </c>
      <c r="J161" s="701">
        <v>1</v>
      </c>
      <c r="K161" s="702">
        <v>3500</v>
      </c>
    </row>
    <row r="162" spans="1:11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698" t="s">
        <v>2321</v>
      </c>
      <c r="F162" s="699" t="s">
        <v>2322</v>
      </c>
      <c r="G162" s="698" t="s">
        <v>2378</v>
      </c>
      <c r="H162" s="698" t="s">
        <v>2379</v>
      </c>
      <c r="I162" s="701">
        <v>3500</v>
      </c>
      <c r="J162" s="701">
        <v>1</v>
      </c>
      <c r="K162" s="702">
        <v>3500</v>
      </c>
    </row>
    <row r="163" spans="1:11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698" t="s">
        <v>2321</v>
      </c>
      <c r="F163" s="699" t="s">
        <v>2322</v>
      </c>
      <c r="G163" s="698" t="s">
        <v>2380</v>
      </c>
      <c r="H163" s="698" t="s">
        <v>2381</v>
      </c>
      <c r="I163" s="701">
        <v>15.130000114440918</v>
      </c>
      <c r="J163" s="701">
        <v>2300</v>
      </c>
      <c r="K163" s="702">
        <v>34788.5</v>
      </c>
    </row>
    <row r="164" spans="1:11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698" t="s">
        <v>2321</v>
      </c>
      <c r="F164" s="699" t="s">
        <v>2322</v>
      </c>
      <c r="G164" s="698" t="s">
        <v>2382</v>
      </c>
      <c r="H164" s="698" t="s">
        <v>2383</v>
      </c>
      <c r="I164" s="701">
        <v>31.069999694824219</v>
      </c>
      <c r="J164" s="701">
        <v>525</v>
      </c>
      <c r="K164" s="702">
        <v>16313.18994140625</v>
      </c>
    </row>
    <row r="165" spans="1:11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698" t="s">
        <v>2321</v>
      </c>
      <c r="F165" s="699" t="s">
        <v>2322</v>
      </c>
      <c r="G165" s="698" t="s">
        <v>2384</v>
      </c>
      <c r="H165" s="698" t="s">
        <v>2385</v>
      </c>
      <c r="I165" s="701">
        <v>22</v>
      </c>
      <c r="J165" s="701">
        <v>110</v>
      </c>
      <c r="K165" s="702">
        <v>2420</v>
      </c>
    </row>
    <row r="166" spans="1:11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698" t="s">
        <v>2321</v>
      </c>
      <c r="F166" s="699" t="s">
        <v>2322</v>
      </c>
      <c r="G166" s="698" t="s">
        <v>2386</v>
      </c>
      <c r="H166" s="698" t="s">
        <v>2387</v>
      </c>
      <c r="I166" s="701">
        <v>17.909999847412109</v>
      </c>
      <c r="J166" s="701">
        <v>10</v>
      </c>
      <c r="K166" s="702">
        <v>179.10000610351562</v>
      </c>
    </row>
    <row r="167" spans="1:11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698" t="s">
        <v>2321</v>
      </c>
      <c r="F167" s="699" t="s">
        <v>2322</v>
      </c>
      <c r="G167" s="698" t="s">
        <v>2388</v>
      </c>
      <c r="H167" s="698" t="s">
        <v>2389</v>
      </c>
      <c r="I167" s="701">
        <v>22</v>
      </c>
      <c r="J167" s="701">
        <v>30</v>
      </c>
      <c r="K167" s="702">
        <v>660</v>
      </c>
    </row>
    <row r="168" spans="1:11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698" t="s">
        <v>2321</v>
      </c>
      <c r="F168" s="699" t="s">
        <v>2322</v>
      </c>
      <c r="G168" s="698" t="s">
        <v>2390</v>
      </c>
      <c r="H168" s="698" t="s">
        <v>2391</v>
      </c>
      <c r="I168" s="701">
        <v>17.904999732971191</v>
      </c>
      <c r="J168" s="701">
        <v>90</v>
      </c>
      <c r="K168" s="702">
        <v>1611.1000061035156</v>
      </c>
    </row>
    <row r="169" spans="1:11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698" t="s">
        <v>2321</v>
      </c>
      <c r="F169" s="699" t="s">
        <v>2322</v>
      </c>
      <c r="G169" s="698" t="s">
        <v>2392</v>
      </c>
      <c r="H169" s="698" t="s">
        <v>2393</v>
      </c>
      <c r="I169" s="701">
        <v>22</v>
      </c>
      <c r="J169" s="701">
        <v>10</v>
      </c>
      <c r="K169" s="702">
        <v>220</v>
      </c>
    </row>
    <row r="170" spans="1:11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698" t="s">
        <v>2321</v>
      </c>
      <c r="F170" s="699" t="s">
        <v>2322</v>
      </c>
      <c r="G170" s="698" t="s">
        <v>2394</v>
      </c>
      <c r="H170" s="698" t="s">
        <v>2395</v>
      </c>
      <c r="I170" s="701">
        <v>484.04000854492187</v>
      </c>
      <c r="J170" s="701">
        <v>10</v>
      </c>
      <c r="K170" s="702">
        <v>4840.39990234375</v>
      </c>
    </row>
    <row r="171" spans="1:11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698" t="s">
        <v>2321</v>
      </c>
      <c r="F171" s="699" t="s">
        <v>2322</v>
      </c>
      <c r="G171" s="698" t="s">
        <v>2396</v>
      </c>
      <c r="H171" s="698" t="s">
        <v>2397</v>
      </c>
      <c r="I171" s="701">
        <v>646.7550048828125</v>
      </c>
      <c r="J171" s="701">
        <v>4</v>
      </c>
      <c r="K171" s="702">
        <v>2587.02001953125</v>
      </c>
    </row>
    <row r="172" spans="1:11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698" t="s">
        <v>2321</v>
      </c>
      <c r="F172" s="699" t="s">
        <v>2322</v>
      </c>
      <c r="G172" s="698" t="s">
        <v>2398</v>
      </c>
      <c r="H172" s="698" t="s">
        <v>2399</v>
      </c>
      <c r="I172" s="701">
        <v>484.04000854492187</v>
      </c>
      <c r="J172" s="701">
        <v>10</v>
      </c>
      <c r="K172" s="702">
        <v>4840.39990234375</v>
      </c>
    </row>
    <row r="173" spans="1:11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698" t="s">
        <v>2321</v>
      </c>
      <c r="F173" s="699" t="s">
        <v>2322</v>
      </c>
      <c r="G173" s="698" t="s">
        <v>2400</v>
      </c>
      <c r="H173" s="698" t="s">
        <v>2401</v>
      </c>
      <c r="I173" s="701">
        <v>527.969970703125</v>
      </c>
      <c r="J173" s="701">
        <v>20</v>
      </c>
      <c r="K173" s="702">
        <v>10559.2998046875</v>
      </c>
    </row>
    <row r="174" spans="1:11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698" t="s">
        <v>2321</v>
      </c>
      <c r="F174" s="699" t="s">
        <v>2322</v>
      </c>
      <c r="G174" s="698" t="s">
        <v>2402</v>
      </c>
      <c r="H174" s="698" t="s">
        <v>2403</v>
      </c>
      <c r="I174" s="701">
        <v>646.75750732421875</v>
      </c>
      <c r="J174" s="701">
        <v>10</v>
      </c>
      <c r="K174" s="702">
        <v>6467.580078125</v>
      </c>
    </row>
    <row r="175" spans="1:11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698" t="s">
        <v>2321</v>
      </c>
      <c r="F175" s="699" t="s">
        <v>2322</v>
      </c>
      <c r="G175" s="698" t="s">
        <v>2404</v>
      </c>
      <c r="H175" s="698" t="s">
        <v>2405</v>
      </c>
      <c r="I175" s="701">
        <v>484.04000854492187</v>
      </c>
      <c r="J175" s="701">
        <v>30</v>
      </c>
      <c r="K175" s="702">
        <v>14521.05029296875</v>
      </c>
    </row>
    <row r="176" spans="1:11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698" t="s">
        <v>2321</v>
      </c>
      <c r="F176" s="699" t="s">
        <v>2322</v>
      </c>
      <c r="G176" s="698" t="s">
        <v>2406</v>
      </c>
      <c r="H176" s="698" t="s">
        <v>2407</v>
      </c>
      <c r="I176" s="701">
        <v>484.04000854492187</v>
      </c>
      <c r="J176" s="701">
        <v>10</v>
      </c>
      <c r="K176" s="702">
        <v>4840.35009765625</v>
      </c>
    </row>
    <row r="177" spans="1:11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698" t="s">
        <v>2321</v>
      </c>
      <c r="F177" s="699" t="s">
        <v>2322</v>
      </c>
      <c r="G177" s="698" t="s">
        <v>2408</v>
      </c>
      <c r="H177" s="698" t="s">
        <v>2409</v>
      </c>
      <c r="I177" s="701">
        <v>646.760009765625</v>
      </c>
      <c r="J177" s="701">
        <v>4</v>
      </c>
      <c r="K177" s="702">
        <v>2587.0400390625</v>
      </c>
    </row>
    <row r="178" spans="1:11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698" t="s">
        <v>2321</v>
      </c>
      <c r="F178" s="699" t="s">
        <v>2322</v>
      </c>
      <c r="G178" s="698" t="s">
        <v>2410</v>
      </c>
      <c r="H178" s="698" t="s">
        <v>2411</v>
      </c>
      <c r="I178" s="701">
        <v>17.979999542236328</v>
      </c>
      <c r="J178" s="701">
        <v>50</v>
      </c>
      <c r="K178" s="702">
        <v>899.030029296875</v>
      </c>
    </row>
    <row r="179" spans="1:11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698" t="s">
        <v>2321</v>
      </c>
      <c r="F179" s="699" t="s">
        <v>2322</v>
      </c>
      <c r="G179" s="698" t="s">
        <v>2412</v>
      </c>
      <c r="H179" s="698" t="s">
        <v>2413</v>
      </c>
      <c r="I179" s="701">
        <v>17.967499732971191</v>
      </c>
      <c r="J179" s="701">
        <v>400</v>
      </c>
      <c r="K179" s="702">
        <v>7187</v>
      </c>
    </row>
    <row r="180" spans="1:11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698" t="s">
        <v>2321</v>
      </c>
      <c r="F180" s="699" t="s">
        <v>2322</v>
      </c>
      <c r="G180" s="698" t="s">
        <v>2414</v>
      </c>
      <c r="H180" s="698" t="s">
        <v>2415</v>
      </c>
      <c r="I180" s="701">
        <v>1.7999999523162842</v>
      </c>
      <c r="J180" s="701">
        <v>10</v>
      </c>
      <c r="K180" s="702">
        <v>18</v>
      </c>
    </row>
    <row r="181" spans="1:11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698" t="s">
        <v>2321</v>
      </c>
      <c r="F181" s="699" t="s">
        <v>2322</v>
      </c>
      <c r="G181" s="698" t="s">
        <v>2416</v>
      </c>
      <c r="H181" s="698" t="s">
        <v>2417</v>
      </c>
      <c r="I181" s="701">
        <v>12.100000381469727</v>
      </c>
      <c r="J181" s="701">
        <v>250</v>
      </c>
      <c r="K181" s="702">
        <v>3025</v>
      </c>
    </row>
    <row r="182" spans="1:11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698" t="s">
        <v>2321</v>
      </c>
      <c r="F182" s="699" t="s">
        <v>2322</v>
      </c>
      <c r="G182" s="698" t="s">
        <v>2418</v>
      </c>
      <c r="H182" s="698" t="s">
        <v>2419</v>
      </c>
      <c r="I182" s="701">
        <v>18.389999389648438</v>
      </c>
      <c r="J182" s="701">
        <v>24</v>
      </c>
      <c r="K182" s="702">
        <v>441.39999389648438</v>
      </c>
    </row>
    <row r="183" spans="1:11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698" t="s">
        <v>2321</v>
      </c>
      <c r="F183" s="699" t="s">
        <v>2322</v>
      </c>
      <c r="G183" s="698" t="s">
        <v>2420</v>
      </c>
      <c r="H183" s="698" t="s">
        <v>2421</v>
      </c>
      <c r="I183" s="701">
        <v>13.199999809265137</v>
      </c>
      <c r="J183" s="701">
        <v>10</v>
      </c>
      <c r="K183" s="702">
        <v>132</v>
      </c>
    </row>
    <row r="184" spans="1:11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698" t="s">
        <v>2321</v>
      </c>
      <c r="F184" s="699" t="s">
        <v>2322</v>
      </c>
      <c r="G184" s="698" t="s">
        <v>2422</v>
      </c>
      <c r="H184" s="698" t="s">
        <v>2423</v>
      </c>
      <c r="I184" s="701">
        <v>22.989999771118164</v>
      </c>
      <c r="J184" s="701">
        <v>30</v>
      </c>
      <c r="K184" s="702">
        <v>689.69998168945312</v>
      </c>
    </row>
    <row r="185" spans="1:11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698" t="s">
        <v>2321</v>
      </c>
      <c r="F185" s="699" t="s">
        <v>2322</v>
      </c>
      <c r="G185" s="698" t="s">
        <v>2424</v>
      </c>
      <c r="H185" s="698" t="s">
        <v>2425</v>
      </c>
      <c r="I185" s="701">
        <v>22.989999771118164</v>
      </c>
      <c r="J185" s="701">
        <v>70</v>
      </c>
      <c r="K185" s="702">
        <v>1609.2999572753906</v>
      </c>
    </row>
    <row r="186" spans="1:11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698" t="s">
        <v>2321</v>
      </c>
      <c r="F186" s="699" t="s">
        <v>2322</v>
      </c>
      <c r="G186" s="698" t="s">
        <v>2426</v>
      </c>
      <c r="H186" s="698" t="s">
        <v>2427</v>
      </c>
      <c r="I186" s="701">
        <v>22.989999771118164</v>
      </c>
      <c r="J186" s="701">
        <v>200</v>
      </c>
      <c r="K186" s="702">
        <v>4598</v>
      </c>
    </row>
    <row r="187" spans="1:11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698" t="s">
        <v>2321</v>
      </c>
      <c r="F187" s="699" t="s">
        <v>2322</v>
      </c>
      <c r="G187" s="698" t="s">
        <v>2428</v>
      </c>
      <c r="H187" s="698" t="s">
        <v>2429</v>
      </c>
      <c r="I187" s="701">
        <v>604.4000244140625</v>
      </c>
      <c r="J187" s="701">
        <v>2</v>
      </c>
      <c r="K187" s="702">
        <v>1208.7900390625</v>
      </c>
    </row>
    <row r="188" spans="1:11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698" t="s">
        <v>2321</v>
      </c>
      <c r="F188" s="699" t="s">
        <v>2322</v>
      </c>
      <c r="G188" s="698" t="s">
        <v>2430</v>
      </c>
      <c r="H188" s="698" t="s">
        <v>2431</v>
      </c>
      <c r="I188" s="701">
        <v>4.0300002098083496</v>
      </c>
      <c r="J188" s="701">
        <v>1700</v>
      </c>
      <c r="K188" s="702">
        <v>6851</v>
      </c>
    </row>
    <row r="189" spans="1:11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698" t="s">
        <v>2321</v>
      </c>
      <c r="F189" s="699" t="s">
        <v>2322</v>
      </c>
      <c r="G189" s="698" t="s">
        <v>2432</v>
      </c>
      <c r="H189" s="698" t="s">
        <v>2433</v>
      </c>
      <c r="I189" s="701">
        <v>107.93166605631511</v>
      </c>
      <c r="J189" s="701">
        <v>160</v>
      </c>
      <c r="K189" s="702">
        <v>17306.900024414063</v>
      </c>
    </row>
    <row r="190" spans="1:11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698" t="s">
        <v>2321</v>
      </c>
      <c r="F190" s="699" t="s">
        <v>2322</v>
      </c>
      <c r="G190" s="698" t="s">
        <v>2434</v>
      </c>
      <c r="H190" s="698" t="s">
        <v>2435</v>
      </c>
      <c r="I190" s="701">
        <v>18.149999618530273</v>
      </c>
      <c r="J190" s="701">
        <v>200</v>
      </c>
      <c r="K190" s="702">
        <v>3630</v>
      </c>
    </row>
    <row r="191" spans="1:11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698" t="s">
        <v>2321</v>
      </c>
      <c r="F191" s="699" t="s">
        <v>2322</v>
      </c>
      <c r="G191" s="698" t="s">
        <v>2436</v>
      </c>
      <c r="H191" s="698" t="s">
        <v>2437</v>
      </c>
      <c r="I191" s="701">
        <v>9.6800003051757812</v>
      </c>
      <c r="J191" s="701">
        <v>6600</v>
      </c>
      <c r="K191" s="702">
        <v>63888</v>
      </c>
    </row>
    <row r="192" spans="1:11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698" t="s">
        <v>2321</v>
      </c>
      <c r="F192" s="699" t="s">
        <v>2322</v>
      </c>
      <c r="G192" s="698" t="s">
        <v>2438</v>
      </c>
      <c r="H192" s="698" t="s">
        <v>2439</v>
      </c>
      <c r="I192" s="701">
        <v>3.8719998995463052</v>
      </c>
      <c r="J192" s="701">
        <v>2700</v>
      </c>
      <c r="K192" s="702">
        <v>10456.800140380859</v>
      </c>
    </row>
    <row r="193" spans="1:11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698" t="s">
        <v>2321</v>
      </c>
      <c r="F193" s="699" t="s">
        <v>2322</v>
      </c>
      <c r="G193" s="698" t="s">
        <v>2440</v>
      </c>
      <c r="H193" s="698" t="s">
        <v>2441</v>
      </c>
      <c r="I193" s="701">
        <v>4.6242856979370117</v>
      </c>
      <c r="J193" s="701">
        <v>190</v>
      </c>
      <c r="K193" s="702">
        <v>878.49999618530273</v>
      </c>
    </row>
    <row r="194" spans="1:11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698" t="s">
        <v>2321</v>
      </c>
      <c r="F194" s="699" t="s">
        <v>2322</v>
      </c>
      <c r="G194" s="698" t="s">
        <v>2442</v>
      </c>
      <c r="H194" s="698" t="s">
        <v>2443</v>
      </c>
      <c r="I194" s="701">
        <v>3.9900000095367432</v>
      </c>
      <c r="J194" s="701">
        <v>50</v>
      </c>
      <c r="K194" s="702">
        <v>199.5</v>
      </c>
    </row>
    <row r="195" spans="1:11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698" t="s">
        <v>2321</v>
      </c>
      <c r="F195" s="699" t="s">
        <v>2322</v>
      </c>
      <c r="G195" s="698" t="s">
        <v>2444</v>
      </c>
      <c r="H195" s="698" t="s">
        <v>2445</v>
      </c>
      <c r="I195" s="701">
        <v>3.1433334350585938</v>
      </c>
      <c r="J195" s="701">
        <v>110</v>
      </c>
      <c r="K195" s="702">
        <v>345.69999694824219</v>
      </c>
    </row>
    <row r="196" spans="1:11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698" t="s">
        <v>2321</v>
      </c>
      <c r="F196" s="699" t="s">
        <v>2322</v>
      </c>
      <c r="G196" s="698" t="s">
        <v>2446</v>
      </c>
      <c r="H196" s="698" t="s">
        <v>2447</v>
      </c>
      <c r="I196" s="701">
        <v>183.91999816894531</v>
      </c>
      <c r="J196" s="701">
        <v>1</v>
      </c>
      <c r="K196" s="702">
        <v>183.91999816894531</v>
      </c>
    </row>
    <row r="197" spans="1:11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698" t="s">
        <v>2321</v>
      </c>
      <c r="F197" s="699" t="s">
        <v>2322</v>
      </c>
      <c r="G197" s="698" t="s">
        <v>2448</v>
      </c>
      <c r="H197" s="698" t="s">
        <v>2449</v>
      </c>
      <c r="I197" s="701">
        <v>314.60000610351562</v>
      </c>
      <c r="J197" s="701">
        <v>30</v>
      </c>
      <c r="K197" s="702">
        <v>9438</v>
      </c>
    </row>
    <row r="198" spans="1:11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698" t="s">
        <v>2321</v>
      </c>
      <c r="F198" s="699" t="s">
        <v>2322</v>
      </c>
      <c r="G198" s="698" t="s">
        <v>2450</v>
      </c>
      <c r="H198" s="698" t="s">
        <v>2451</v>
      </c>
      <c r="I198" s="701">
        <v>1109.27001953125</v>
      </c>
      <c r="J198" s="701">
        <v>5</v>
      </c>
      <c r="K198" s="702">
        <v>5546.340087890625</v>
      </c>
    </row>
    <row r="199" spans="1:11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698" t="s">
        <v>2321</v>
      </c>
      <c r="F199" s="699" t="s">
        <v>2322</v>
      </c>
      <c r="G199" s="698" t="s">
        <v>2452</v>
      </c>
      <c r="H199" s="698" t="s">
        <v>2453</v>
      </c>
      <c r="I199" s="701">
        <v>81.739997863769531</v>
      </c>
      <c r="J199" s="701">
        <v>20</v>
      </c>
      <c r="K199" s="702">
        <v>1634.800048828125</v>
      </c>
    </row>
    <row r="200" spans="1:11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698" t="s">
        <v>2321</v>
      </c>
      <c r="F200" s="699" t="s">
        <v>2322</v>
      </c>
      <c r="G200" s="698" t="s">
        <v>2454</v>
      </c>
      <c r="H200" s="698" t="s">
        <v>2455</v>
      </c>
      <c r="I200" s="701">
        <v>80.580001831054688</v>
      </c>
      <c r="J200" s="701">
        <v>35</v>
      </c>
      <c r="K200" s="702">
        <v>2820.2999267578125</v>
      </c>
    </row>
    <row r="201" spans="1:11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698" t="s">
        <v>2321</v>
      </c>
      <c r="F201" s="699" t="s">
        <v>2322</v>
      </c>
      <c r="G201" s="698" t="s">
        <v>2456</v>
      </c>
      <c r="H201" s="698" t="s">
        <v>2457</v>
      </c>
      <c r="I201" s="701">
        <v>39.930000305175781</v>
      </c>
      <c r="J201" s="701">
        <v>240</v>
      </c>
      <c r="K201" s="702">
        <v>9583.19970703125</v>
      </c>
    </row>
    <row r="202" spans="1:11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698" t="s">
        <v>2321</v>
      </c>
      <c r="F202" s="699" t="s">
        <v>2322</v>
      </c>
      <c r="G202" s="698" t="s">
        <v>2458</v>
      </c>
      <c r="H202" s="698" t="s">
        <v>2459</v>
      </c>
      <c r="I202" s="701">
        <v>102.84999847412109</v>
      </c>
      <c r="J202" s="701">
        <v>169</v>
      </c>
      <c r="K202" s="702">
        <v>17381.649948120117</v>
      </c>
    </row>
    <row r="203" spans="1:11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698" t="s">
        <v>2321</v>
      </c>
      <c r="F203" s="699" t="s">
        <v>2322</v>
      </c>
      <c r="G203" s="698" t="s">
        <v>2460</v>
      </c>
      <c r="H203" s="698" t="s">
        <v>2461</v>
      </c>
      <c r="I203" s="701">
        <v>0.25142857006617952</v>
      </c>
      <c r="J203" s="701">
        <v>1100</v>
      </c>
      <c r="K203" s="702">
        <v>277</v>
      </c>
    </row>
    <row r="204" spans="1:11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698" t="s">
        <v>2321</v>
      </c>
      <c r="F204" s="699" t="s">
        <v>2322</v>
      </c>
      <c r="G204" s="698" t="s">
        <v>2462</v>
      </c>
      <c r="H204" s="698" t="s">
        <v>2463</v>
      </c>
      <c r="I204" s="701">
        <v>154</v>
      </c>
      <c r="J204" s="701">
        <v>10</v>
      </c>
      <c r="K204" s="702">
        <v>1539.9599609375</v>
      </c>
    </row>
    <row r="205" spans="1:11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698" t="s">
        <v>2321</v>
      </c>
      <c r="F205" s="699" t="s">
        <v>2322</v>
      </c>
      <c r="G205" s="698" t="s">
        <v>2464</v>
      </c>
      <c r="H205" s="698" t="s">
        <v>2465</v>
      </c>
      <c r="I205" s="701">
        <v>154</v>
      </c>
      <c r="J205" s="701">
        <v>10</v>
      </c>
      <c r="K205" s="702">
        <v>1539.969970703125</v>
      </c>
    </row>
    <row r="206" spans="1:11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698" t="s">
        <v>2321</v>
      </c>
      <c r="F206" s="699" t="s">
        <v>2322</v>
      </c>
      <c r="G206" s="698" t="s">
        <v>2466</v>
      </c>
      <c r="H206" s="698" t="s">
        <v>2467</v>
      </c>
      <c r="I206" s="701">
        <v>153.99500274658203</v>
      </c>
      <c r="J206" s="701">
        <v>20</v>
      </c>
      <c r="K206" s="702">
        <v>3079.8900146484375</v>
      </c>
    </row>
    <row r="207" spans="1:11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698" t="s">
        <v>2321</v>
      </c>
      <c r="F207" s="699" t="s">
        <v>2322</v>
      </c>
      <c r="G207" s="698" t="s">
        <v>2468</v>
      </c>
      <c r="H207" s="698" t="s">
        <v>2469</v>
      </c>
      <c r="I207" s="701">
        <v>90.75</v>
      </c>
      <c r="J207" s="701">
        <v>10</v>
      </c>
      <c r="K207" s="702">
        <v>907.5</v>
      </c>
    </row>
    <row r="208" spans="1:11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698" t="s">
        <v>2321</v>
      </c>
      <c r="F208" s="699" t="s">
        <v>2322</v>
      </c>
      <c r="G208" s="698" t="s">
        <v>2470</v>
      </c>
      <c r="H208" s="698" t="s">
        <v>2471</v>
      </c>
      <c r="I208" s="701">
        <v>18.069999694824219</v>
      </c>
      <c r="J208" s="701">
        <v>30</v>
      </c>
      <c r="K208" s="702">
        <v>542</v>
      </c>
    </row>
    <row r="209" spans="1:11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698" t="s">
        <v>2321</v>
      </c>
      <c r="F209" s="699" t="s">
        <v>2322</v>
      </c>
      <c r="G209" s="698" t="s">
        <v>2472</v>
      </c>
      <c r="H209" s="698" t="s">
        <v>2473</v>
      </c>
      <c r="I209" s="701">
        <v>302.5</v>
      </c>
      <c r="J209" s="701">
        <v>4</v>
      </c>
      <c r="K209" s="702">
        <v>1210</v>
      </c>
    </row>
    <row r="210" spans="1:11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698" t="s">
        <v>2321</v>
      </c>
      <c r="F210" s="699" t="s">
        <v>2322</v>
      </c>
      <c r="G210" s="698" t="s">
        <v>2474</v>
      </c>
      <c r="H210" s="698" t="s">
        <v>2475</v>
      </c>
      <c r="I210" s="701">
        <v>302.57000732421875</v>
      </c>
      <c r="J210" s="701">
        <v>6</v>
      </c>
      <c r="K210" s="702">
        <v>1815.4300537109375</v>
      </c>
    </row>
    <row r="211" spans="1:11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698" t="s">
        <v>2321</v>
      </c>
      <c r="F211" s="699" t="s">
        <v>2322</v>
      </c>
      <c r="G211" s="698" t="s">
        <v>2476</v>
      </c>
      <c r="H211" s="698" t="s">
        <v>2477</v>
      </c>
      <c r="I211" s="701">
        <v>24.399999618530273</v>
      </c>
      <c r="J211" s="701">
        <v>850</v>
      </c>
      <c r="K211" s="702">
        <v>20743.349609375</v>
      </c>
    </row>
    <row r="212" spans="1:11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698" t="s">
        <v>2321</v>
      </c>
      <c r="F212" s="699" t="s">
        <v>2322</v>
      </c>
      <c r="G212" s="698" t="s">
        <v>2478</v>
      </c>
      <c r="H212" s="698" t="s">
        <v>2479</v>
      </c>
      <c r="I212" s="701">
        <v>37.509998321533203</v>
      </c>
      <c r="J212" s="701">
        <v>2360</v>
      </c>
      <c r="K212" s="702">
        <v>88523.6025390625</v>
      </c>
    </row>
    <row r="213" spans="1:11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698" t="s">
        <v>2321</v>
      </c>
      <c r="F213" s="699" t="s">
        <v>2322</v>
      </c>
      <c r="G213" s="698" t="s">
        <v>2480</v>
      </c>
      <c r="H213" s="698" t="s">
        <v>2481</v>
      </c>
      <c r="I213" s="701">
        <v>58.91833178202311</v>
      </c>
      <c r="J213" s="701">
        <v>350</v>
      </c>
      <c r="K213" s="702">
        <v>20620.240234375</v>
      </c>
    </row>
    <row r="214" spans="1:11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698" t="s">
        <v>2321</v>
      </c>
      <c r="F214" s="699" t="s">
        <v>2322</v>
      </c>
      <c r="G214" s="698" t="s">
        <v>2482</v>
      </c>
      <c r="H214" s="698" t="s">
        <v>2483</v>
      </c>
      <c r="I214" s="701">
        <v>1672.2099609375</v>
      </c>
      <c r="J214" s="701">
        <v>2</v>
      </c>
      <c r="K214" s="702">
        <v>3344.419921875</v>
      </c>
    </row>
    <row r="215" spans="1:11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698" t="s">
        <v>2321</v>
      </c>
      <c r="F215" s="699" t="s">
        <v>2322</v>
      </c>
      <c r="G215" s="698" t="s">
        <v>2484</v>
      </c>
      <c r="H215" s="698" t="s">
        <v>2485</v>
      </c>
      <c r="I215" s="701">
        <v>11.729999542236328</v>
      </c>
      <c r="J215" s="701">
        <v>10</v>
      </c>
      <c r="K215" s="702">
        <v>117.30000305175781</v>
      </c>
    </row>
    <row r="216" spans="1:11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698" t="s">
        <v>2321</v>
      </c>
      <c r="F216" s="699" t="s">
        <v>2322</v>
      </c>
      <c r="G216" s="698" t="s">
        <v>2486</v>
      </c>
      <c r="H216" s="698" t="s">
        <v>2487</v>
      </c>
      <c r="I216" s="701">
        <v>13.310000419616699</v>
      </c>
      <c r="J216" s="701">
        <v>800</v>
      </c>
      <c r="K216" s="702">
        <v>10648</v>
      </c>
    </row>
    <row r="217" spans="1:11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698" t="s">
        <v>2321</v>
      </c>
      <c r="F217" s="699" t="s">
        <v>2322</v>
      </c>
      <c r="G217" s="698" t="s">
        <v>2488</v>
      </c>
      <c r="H217" s="698" t="s">
        <v>2489</v>
      </c>
      <c r="I217" s="701">
        <v>25.533334096272785</v>
      </c>
      <c r="J217" s="701">
        <v>100</v>
      </c>
      <c r="K217" s="702">
        <v>2553.5000305175781</v>
      </c>
    </row>
    <row r="218" spans="1:11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698" t="s">
        <v>2321</v>
      </c>
      <c r="F218" s="699" t="s">
        <v>2322</v>
      </c>
      <c r="G218" s="698" t="s">
        <v>2490</v>
      </c>
      <c r="H218" s="698" t="s">
        <v>2491</v>
      </c>
      <c r="I218" s="701">
        <v>111.20999908447266</v>
      </c>
      <c r="J218" s="701">
        <v>4</v>
      </c>
      <c r="K218" s="702">
        <v>444.83999633789062</v>
      </c>
    </row>
    <row r="219" spans="1:11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698" t="s">
        <v>2321</v>
      </c>
      <c r="F219" s="699" t="s">
        <v>2322</v>
      </c>
      <c r="G219" s="698" t="s">
        <v>2492</v>
      </c>
      <c r="H219" s="698" t="s">
        <v>2493</v>
      </c>
      <c r="I219" s="701">
        <v>110.12000274658203</v>
      </c>
      <c r="J219" s="701">
        <v>1</v>
      </c>
      <c r="K219" s="702">
        <v>110.12000274658203</v>
      </c>
    </row>
    <row r="220" spans="1:11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698" t="s">
        <v>2321</v>
      </c>
      <c r="F220" s="699" t="s">
        <v>2322</v>
      </c>
      <c r="G220" s="698" t="s">
        <v>2494</v>
      </c>
      <c r="H220" s="698" t="s">
        <v>2495</v>
      </c>
      <c r="I220" s="701">
        <v>4.8000001907348633</v>
      </c>
      <c r="J220" s="701">
        <v>200</v>
      </c>
      <c r="K220" s="702">
        <v>959.98001098632812</v>
      </c>
    </row>
    <row r="221" spans="1:11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698" t="s">
        <v>2321</v>
      </c>
      <c r="F221" s="699" t="s">
        <v>2322</v>
      </c>
      <c r="G221" s="698" t="s">
        <v>2496</v>
      </c>
      <c r="H221" s="698" t="s">
        <v>2497</v>
      </c>
      <c r="I221" s="701">
        <v>82.157503128051758</v>
      </c>
      <c r="J221" s="701">
        <v>120</v>
      </c>
      <c r="K221" s="702">
        <v>9858.9000244140625</v>
      </c>
    </row>
    <row r="222" spans="1:11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698" t="s">
        <v>2321</v>
      </c>
      <c r="F222" s="699" t="s">
        <v>2322</v>
      </c>
      <c r="G222" s="698" t="s">
        <v>2498</v>
      </c>
      <c r="H222" s="698" t="s">
        <v>2499</v>
      </c>
      <c r="I222" s="701">
        <v>96.290000915527344</v>
      </c>
      <c r="J222" s="701">
        <v>12</v>
      </c>
      <c r="K222" s="702">
        <v>1155.5</v>
      </c>
    </row>
    <row r="223" spans="1:11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698" t="s">
        <v>2321</v>
      </c>
      <c r="F223" s="699" t="s">
        <v>2322</v>
      </c>
      <c r="G223" s="698" t="s">
        <v>2500</v>
      </c>
      <c r="H223" s="698" t="s">
        <v>2501</v>
      </c>
      <c r="I223" s="701">
        <v>96.319999694824219</v>
      </c>
      <c r="J223" s="701">
        <v>36</v>
      </c>
      <c r="K223" s="702">
        <v>3467.3701171875</v>
      </c>
    </row>
    <row r="224" spans="1:11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698" t="s">
        <v>2321</v>
      </c>
      <c r="F224" s="699" t="s">
        <v>2322</v>
      </c>
      <c r="G224" s="698" t="s">
        <v>2502</v>
      </c>
      <c r="H224" s="698" t="s">
        <v>2503</v>
      </c>
      <c r="I224" s="701">
        <v>179.69000244140625</v>
      </c>
      <c r="J224" s="701">
        <v>30</v>
      </c>
      <c r="K224" s="702">
        <v>5390.5499267578125</v>
      </c>
    </row>
    <row r="225" spans="1:11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698" t="s">
        <v>2321</v>
      </c>
      <c r="F225" s="699" t="s">
        <v>2322</v>
      </c>
      <c r="G225" s="698" t="s">
        <v>2504</v>
      </c>
      <c r="H225" s="698" t="s">
        <v>2505</v>
      </c>
      <c r="I225" s="701">
        <v>3533.3260742187499</v>
      </c>
      <c r="J225" s="701">
        <v>5</v>
      </c>
      <c r="K225" s="702">
        <v>17666.63037109375</v>
      </c>
    </row>
    <row r="226" spans="1:11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698" t="s">
        <v>2321</v>
      </c>
      <c r="F226" s="699" t="s">
        <v>2322</v>
      </c>
      <c r="G226" s="698" t="s">
        <v>2506</v>
      </c>
      <c r="H226" s="698" t="s">
        <v>2507</v>
      </c>
      <c r="I226" s="701">
        <v>413.57998657226562</v>
      </c>
      <c r="J226" s="701">
        <v>2</v>
      </c>
      <c r="K226" s="702">
        <v>827.1500244140625</v>
      </c>
    </row>
    <row r="227" spans="1:11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698" t="s">
        <v>2321</v>
      </c>
      <c r="F227" s="699" t="s">
        <v>2322</v>
      </c>
      <c r="G227" s="698" t="s">
        <v>2508</v>
      </c>
      <c r="H227" s="698" t="s">
        <v>2509</v>
      </c>
      <c r="I227" s="701">
        <v>169.586669921875</v>
      </c>
      <c r="J227" s="701">
        <v>23</v>
      </c>
      <c r="K227" s="702">
        <v>3900.5</v>
      </c>
    </row>
    <row r="228" spans="1:11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698" t="s">
        <v>2321</v>
      </c>
      <c r="F228" s="699" t="s">
        <v>2322</v>
      </c>
      <c r="G228" s="698" t="s">
        <v>2510</v>
      </c>
      <c r="H228" s="698" t="s">
        <v>2511</v>
      </c>
      <c r="I228" s="701">
        <v>2.8599998950958252</v>
      </c>
      <c r="J228" s="701">
        <v>100</v>
      </c>
      <c r="K228" s="702">
        <v>286</v>
      </c>
    </row>
    <row r="229" spans="1:11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698" t="s">
        <v>2321</v>
      </c>
      <c r="F229" s="699" t="s">
        <v>2322</v>
      </c>
      <c r="G229" s="698" t="s">
        <v>2512</v>
      </c>
      <c r="H229" s="698" t="s">
        <v>2513</v>
      </c>
      <c r="I229" s="701">
        <v>231.99000549316406</v>
      </c>
      <c r="J229" s="701">
        <v>10</v>
      </c>
      <c r="K229" s="702">
        <v>2319.919921875</v>
      </c>
    </row>
    <row r="230" spans="1:11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698" t="s">
        <v>2321</v>
      </c>
      <c r="F230" s="699" t="s">
        <v>2322</v>
      </c>
      <c r="G230" s="698" t="s">
        <v>2514</v>
      </c>
      <c r="H230" s="698" t="s">
        <v>2515</v>
      </c>
      <c r="I230" s="701">
        <v>139.35666910807291</v>
      </c>
      <c r="J230" s="701">
        <v>25</v>
      </c>
      <c r="K230" s="702">
        <v>3483.8701171875</v>
      </c>
    </row>
    <row r="231" spans="1:11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698" t="s">
        <v>2321</v>
      </c>
      <c r="F231" s="699" t="s">
        <v>2322</v>
      </c>
      <c r="G231" s="698" t="s">
        <v>2516</v>
      </c>
      <c r="H231" s="698" t="s">
        <v>2517</v>
      </c>
      <c r="I231" s="701">
        <v>153.11000061035156</v>
      </c>
      <c r="J231" s="701">
        <v>45</v>
      </c>
      <c r="K231" s="702">
        <v>6890.1000366210937</v>
      </c>
    </row>
    <row r="232" spans="1:11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698" t="s">
        <v>2321</v>
      </c>
      <c r="F232" s="699" t="s">
        <v>2322</v>
      </c>
      <c r="G232" s="698" t="s">
        <v>2518</v>
      </c>
      <c r="H232" s="698" t="s">
        <v>2519</v>
      </c>
      <c r="I232" s="701">
        <v>153.11000061035156</v>
      </c>
      <c r="J232" s="701">
        <v>50</v>
      </c>
      <c r="K232" s="702">
        <v>7655.5198974609375</v>
      </c>
    </row>
    <row r="233" spans="1:11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698" t="s">
        <v>2321</v>
      </c>
      <c r="F233" s="699" t="s">
        <v>2322</v>
      </c>
      <c r="G233" s="698" t="s">
        <v>2520</v>
      </c>
      <c r="H233" s="698" t="s">
        <v>2521</v>
      </c>
      <c r="I233" s="701">
        <v>15.369999885559082</v>
      </c>
      <c r="J233" s="701">
        <v>5</v>
      </c>
      <c r="K233" s="702">
        <v>76.849998474121094</v>
      </c>
    </row>
    <row r="234" spans="1:11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698" t="s">
        <v>2321</v>
      </c>
      <c r="F234" s="699" t="s">
        <v>2322</v>
      </c>
      <c r="G234" s="698" t="s">
        <v>2522</v>
      </c>
      <c r="H234" s="698" t="s">
        <v>2523</v>
      </c>
      <c r="I234" s="701">
        <v>24.426666895548504</v>
      </c>
      <c r="J234" s="701">
        <v>10</v>
      </c>
      <c r="K234" s="702">
        <v>244.26000213623047</v>
      </c>
    </row>
    <row r="235" spans="1:11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698" t="s">
        <v>2321</v>
      </c>
      <c r="F235" s="699" t="s">
        <v>2322</v>
      </c>
      <c r="G235" s="698" t="s">
        <v>2524</v>
      </c>
      <c r="H235" s="698" t="s">
        <v>2525</v>
      </c>
      <c r="I235" s="701">
        <v>9.1999998092651367</v>
      </c>
      <c r="J235" s="701">
        <v>7500</v>
      </c>
      <c r="K235" s="702">
        <v>69000</v>
      </c>
    </row>
    <row r="236" spans="1:11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698" t="s">
        <v>2321</v>
      </c>
      <c r="F236" s="699" t="s">
        <v>2322</v>
      </c>
      <c r="G236" s="698" t="s">
        <v>2526</v>
      </c>
      <c r="H236" s="698" t="s">
        <v>2527</v>
      </c>
      <c r="I236" s="701">
        <v>2.3349999189376831</v>
      </c>
      <c r="J236" s="701">
        <v>300</v>
      </c>
      <c r="K236" s="702">
        <v>700.58999633789062</v>
      </c>
    </row>
    <row r="237" spans="1:11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698" t="s">
        <v>2321</v>
      </c>
      <c r="F237" s="699" t="s">
        <v>2322</v>
      </c>
      <c r="G237" s="698" t="s">
        <v>2528</v>
      </c>
      <c r="H237" s="698" t="s">
        <v>2529</v>
      </c>
      <c r="I237" s="701">
        <v>96.800003051757813</v>
      </c>
      <c r="J237" s="701">
        <v>390</v>
      </c>
      <c r="K237" s="702">
        <v>37752</v>
      </c>
    </row>
    <row r="238" spans="1:11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698" t="s">
        <v>2321</v>
      </c>
      <c r="F238" s="699" t="s">
        <v>2322</v>
      </c>
      <c r="G238" s="698" t="s">
        <v>2530</v>
      </c>
      <c r="H238" s="698" t="s">
        <v>2531</v>
      </c>
      <c r="I238" s="701">
        <v>124.62999725341797</v>
      </c>
      <c r="J238" s="701">
        <v>420</v>
      </c>
      <c r="K238" s="702">
        <v>52344.609832763672</v>
      </c>
    </row>
    <row r="239" spans="1:11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698" t="s">
        <v>2321</v>
      </c>
      <c r="F239" s="699" t="s">
        <v>2322</v>
      </c>
      <c r="G239" s="698" t="s">
        <v>2532</v>
      </c>
      <c r="H239" s="698" t="s">
        <v>2533</v>
      </c>
      <c r="I239" s="701">
        <v>107.69000244140625</v>
      </c>
      <c r="J239" s="701">
        <v>760</v>
      </c>
      <c r="K239" s="702">
        <v>81844.400390625</v>
      </c>
    </row>
    <row r="240" spans="1:11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698" t="s">
        <v>2321</v>
      </c>
      <c r="F240" s="699" t="s">
        <v>2322</v>
      </c>
      <c r="G240" s="698" t="s">
        <v>2534</v>
      </c>
      <c r="H240" s="698" t="s">
        <v>2535</v>
      </c>
      <c r="I240" s="701">
        <v>90.993748664855957</v>
      </c>
      <c r="J240" s="701">
        <v>430</v>
      </c>
      <c r="K240" s="702">
        <v>39127.5</v>
      </c>
    </row>
    <row r="241" spans="1:11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698" t="s">
        <v>2321</v>
      </c>
      <c r="F241" s="699" t="s">
        <v>2322</v>
      </c>
      <c r="G241" s="698" t="s">
        <v>2534</v>
      </c>
      <c r="H241" s="698" t="s">
        <v>2536</v>
      </c>
      <c r="I241" s="701">
        <v>91.010002136230469</v>
      </c>
      <c r="J241" s="701">
        <v>10</v>
      </c>
      <c r="K241" s="702">
        <v>910.04998779296875</v>
      </c>
    </row>
    <row r="242" spans="1:11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698" t="s">
        <v>2321</v>
      </c>
      <c r="F242" s="699" t="s">
        <v>2322</v>
      </c>
      <c r="G242" s="698" t="s">
        <v>2537</v>
      </c>
      <c r="H242" s="698" t="s">
        <v>2538</v>
      </c>
      <c r="I242" s="701">
        <v>58.080001831054688</v>
      </c>
      <c r="J242" s="701">
        <v>225</v>
      </c>
      <c r="K242" s="702">
        <v>13068</v>
      </c>
    </row>
    <row r="243" spans="1:11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698" t="s">
        <v>2321</v>
      </c>
      <c r="F243" s="699" t="s">
        <v>2322</v>
      </c>
      <c r="G243" s="698" t="s">
        <v>2539</v>
      </c>
      <c r="H243" s="698" t="s">
        <v>2540</v>
      </c>
      <c r="I243" s="701">
        <v>6.2930000305175779</v>
      </c>
      <c r="J243" s="701">
        <v>55</v>
      </c>
      <c r="K243" s="702">
        <v>346.10000610351562</v>
      </c>
    </row>
    <row r="244" spans="1:11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698" t="s">
        <v>2321</v>
      </c>
      <c r="F244" s="699" t="s">
        <v>2322</v>
      </c>
      <c r="G244" s="698" t="s">
        <v>2541</v>
      </c>
      <c r="H244" s="698" t="s">
        <v>2542</v>
      </c>
      <c r="I244" s="701">
        <v>6.2899999618530273</v>
      </c>
      <c r="J244" s="701">
        <v>20</v>
      </c>
      <c r="K244" s="702">
        <v>125.80000305175781</v>
      </c>
    </row>
    <row r="245" spans="1:11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698" t="s">
        <v>2321</v>
      </c>
      <c r="F245" s="699" t="s">
        <v>2322</v>
      </c>
      <c r="G245" s="698" t="s">
        <v>2543</v>
      </c>
      <c r="H245" s="698" t="s">
        <v>2544</v>
      </c>
      <c r="I245" s="701">
        <v>47.150001525878906</v>
      </c>
      <c r="J245" s="701">
        <v>30</v>
      </c>
      <c r="K245" s="702">
        <v>1414.5</v>
      </c>
    </row>
    <row r="246" spans="1:11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698" t="s">
        <v>2321</v>
      </c>
      <c r="F246" s="699" t="s">
        <v>2322</v>
      </c>
      <c r="G246" s="698" t="s">
        <v>2545</v>
      </c>
      <c r="H246" s="698" t="s">
        <v>2546</v>
      </c>
      <c r="I246" s="701">
        <v>172.5</v>
      </c>
      <c r="J246" s="701">
        <v>6</v>
      </c>
      <c r="K246" s="702">
        <v>1035</v>
      </c>
    </row>
    <row r="247" spans="1:11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698" t="s">
        <v>2321</v>
      </c>
      <c r="F247" s="699" t="s">
        <v>2322</v>
      </c>
      <c r="G247" s="698" t="s">
        <v>2547</v>
      </c>
      <c r="H247" s="698" t="s">
        <v>2548</v>
      </c>
      <c r="I247" s="701">
        <v>1923.9000244140625</v>
      </c>
      <c r="J247" s="701">
        <v>1</v>
      </c>
      <c r="K247" s="702">
        <v>1923.9000244140625</v>
      </c>
    </row>
    <row r="248" spans="1:11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698" t="s">
        <v>2321</v>
      </c>
      <c r="F248" s="699" t="s">
        <v>2322</v>
      </c>
      <c r="G248" s="698" t="s">
        <v>2549</v>
      </c>
      <c r="H248" s="698" t="s">
        <v>2550</v>
      </c>
      <c r="I248" s="701">
        <v>544.5</v>
      </c>
      <c r="J248" s="701">
        <v>5</v>
      </c>
      <c r="K248" s="702">
        <v>2722.5</v>
      </c>
    </row>
    <row r="249" spans="1:11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698" t="s">
        <v>2321</v>
      </c>
      <c r="F249" s="699" t="s">
        <v>2322</v>
      </c>
      <c r="G249" s="698" t="s">
        <v>2551</v>
      </c>
      <c r="H249" s="698" t="s">
        <v>2552</v>
      </c>
      <c r="I249" s="701">
        <v>73.269996643066406</v>
      </c>
      <c r="J249" s="701">
        <v>90</v>
      </c>
      <c r="K249" s="702">
        <v>6594</v>
      </c>
    </row>
    <row r="250" spans="1:11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698" t="s">
        <v>2321</v>
      </c>
      <c r="F250" s="699" t="s">
        <v>2322</v>
      </c>
      <c r="G250" s="698" t="s">
        <v>2553</v>
      </c>
      <c r="H250" s="698" t="s">
        <v>2554</v>
      </c>
      <c r="I250" s="701">
        <v>268.6199951171875</v>
      </c>
      <c r="J250" s="701">
        <v>1052</v>
      </c>
      <c r="K250" s="702">
        <v>282588.240234375</v>
      </c>
    </row>
    <row r="251" spans="1:11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698" t="s">
        <v>2321</v>
      </c>
      <c r="F251" s="699" t="s">
        <v>2322</v>
      </c>
      <c r="G251" s="698" t="s">
        <v>2555</v>
      </c>
      <c r="H251" s="698" t="s">
        <v>2556</v>
      </c>
      <c r="I251" s="701">
        <v>6.1714286123003275</v>
      </c>
      <c r="J251" s="701">
        <v>4500</v>
      </c>
      <c r="K251" s="702">
        <v>27767.5</v>
      </c>
    </row>
    <row r="252" spans="1:11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698" t="s">
        <v>2321</v>
      </c>
      <c r="F252" s="699" t="s">
        <v>2322</v>
      </c>
      <c r="G252" s="698" t="s">
        <v>2557</v>
      </c>
      <c r="H252" s="698" t="s">
        <v>2558</v>
      </c>
      <c r="I252" s="701">
        <v>60.900001525878906</v>
      </c>
      <c r="J252" s="701">
        <v>30</v>
      </c>
      <c r="K252" s="702">
        <v>1827.080078125</v>
      </c>
    </row>
    <row r="253" spans="1:11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698" t="s">
        <v>2321</v>
      </c>
      <c r="F253" s="699" t="s">
        <v>2322</v>
      </c>
      <c r="G253" s="698" t="s">
        <v>2559</v>
      </c>
      <c r="H253" s="698" t="s">
        <v>2560</v>
      </c>
      <c r="I253" s="701">
        <v>82.199996948242188</v>
      </c>
      <c r="J253" s="701">
        <v>80</v>
      </c>
      <c r="K253" s="702">
        <v>6575.89013671875</v>
      </c>
    </row>
    <row r="254" spans="1:11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698" t="s">
        <v>2321</v>
      </c>
      <c r="F254" s="699" t="s">
        <v>2322</v>
      </c>
      <c r="G254" s="698" t="s">
        <v>2561</v>
      </c>
      <c r="H254" s="698" t="s">
        <v>2562</v>
      </c>
      <c r="I254" s="701">
        <v>82.199996948242188</v>
      </c>
      <c r="J254" s="701">
        <v>50</v>
      </c>
      <c r="K254" s="702">
        <v>4109.949951171875</v>
      </c>
    </row>
    <row r="255" spans="1:11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698" t="s">
        <v>2321</v>
      </c>
      <c r="F255" s="699" t="s">
        <v>2322</v>
      </c>
      <c r="G255" s="698" t="s">
        <v>2563</v>
      </c>
      <c r="H255" s="698" t="s">
        <v>2564</v>
      </c>
      <c r="I255" s="701">
        <v>82.199996948242188</v>
      </c>
      <c r="J255" s="701">
        <v>40</v>
      </c>
      <c r="K255" s="702">
        <v>3287.949951171875</v>
      </c>
    </row>
    <row r="256" spans="1:11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698" t="s">
        <v>2321</v>
      </c>
      <c r="F256" s="699" t="s">
        <v>2322</v>
      </c>
      <c r="G256" s="698" t="s">
        <v>2565</v>
      </c>
      <c r="H256" s="698" t="s">
        <v>2566</v>
      </c>
      <c r="I256" s="701">
        <v>156.375</v>
      </c>
      <c r="J256" s="701">
        <v>20</v>
      </c>
      <c r="K256" s="702">
        <v>3127.489990234375</v>
      </c>
    </row>
    <row r="257" spans="1:11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698" t="s">
        <v>2321</v>
      </c>
      <c r="F257" s="699" t="s">
        <v>2322</v>
      </c>
      <c r="G257" s="698" t="s">
        <v>2567</v>
      </c>
      <c r="H257" s="698" t="s">
        <v>2568</v>
      </c>
      <c r="I257" s="701">
        <v>4691.4884354440792</v>
      </c>
      <c r="J257" s="701">
        <v>42</v>
      </c>
      <c r="K257" s="702">
        <v>198604.560546875</v>
      </c>
    </row>
    <row r="258" spans="1:11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698" t="s">
        <v>2321</v>
      </c>
      <c r="F258" s="699" t="s">
        <v>2322</v>
      </c>
      <c r="G258" s="698" t="s">
        <v>2569</v>
      </c>
      <c r="H258" s="698" t="s">
        <v>2570</v>
      </c>
      <c r="I258" s="701">
        <v>1234.199951171875</v>
      </c>
      <c r="J258" s="701">
        <v>30</v>
      </c>
      <c r="K258" s="702">
        <v>37026</v>
      </c>
    </row>
    <row r="259" spans="1:11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698" t="s">
        <v>2321</v>
      </c>
      <c r="F259" s="699" t="s">
        <v>2322</v>
      </c>
      <c r="G259" s="698" t="s">
        <v>2571</v>
      </c>
      <c r="H259" s="698" t="s">
        <v>2572</v>
      </c>
      <c r="I259" s="701">
        <v>402.97000122070312</v>
      </c>
      <c r="J259" s="701">
        <v>2</v>
      </c>
      <c r="K259" s="702">
        <v>805.92999267578125</v>
      </c>
    </row>
    <row r="260" spans="1:11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698" t="s">
        <v>2321</v>
      </c>
      <c r="F260" s="699" t="s">
        <v>2322</v>
      </c>
      <c r="G260" s="698" t="s">
        <v>2573</v>
      </c>
      <c r="H260" s="698" t="s">
        <v>2574</v>
      </c>
      <c r="I260" s="701">
        <v>204.40666707356772</v>
      </c>
      <c r="J260" s="701">
        <v>150</v>
      </c>
      <c r="K260" s="702">
        <v>30660.8994140625</v>
      </c>
    </row>
    <row r="261" spans="1:11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698" t="s">
        <v>2321</v>
      </c>
      <c r="F261" s="699" t="s">
        <v>2322</v>
      </c>
      <c r="G261" s="698" t="s">
        <v>2573</v>
      </c>
      <c r="H261" s="698" t="s">
        <v>2575</v>
      </c>
      <c r="I261" s="701">
        <v>204.40666707356772</v>
      </c>
      <c r="J261" s="701">
        <v>180</v>
      </c>
      <c r="K261" s="702">
        <v>36793.19921875</v>
      </c>
    </row>
    <row r="262" spans="1:11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698" t="s">
        <v>2321</v>
      </c>
      <c r="F262" s="699" t="s">
        <v>2322</v>
      </c>
      <c r="G262" s="698" t="s">
        <v>2576</v>
      </c>
      <c r="H262" s="698" t="s">
        <v>2577</v>
      </c>
      <c r="I262" s="701">
        <v>67.159003448486331</v>
      </c>
      <c r="J262" s="701">
        <v>525</v>
      </c>
      <c r="K262" s="702">
        <v>35256.399658203125</v>
      </c>
    </row>
    <row r="263" spans="1:11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698" t="s">
        <v>2321</v>
      </c>
      <c r="F263" s="699" t="s">
        <v>2322</v>
      </c>
      <c r="G263" s="698" t="s">
        <v>2578</v>
      </c>
      <c r="H263" s="698" t="s">
        <v>2579</v>
      </c>
      <c r="I263" s="701">
        <v>34.5</v>
      </c>
      <c r="J263" s="701">
        <v>20</v>
      </c>
      <c r="K263" s="702">
        <v>690</v>
      </c>
    </row>
    <row r="264" spans="1:11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698" t="s">
        <v>2321</v>
      </c>
      <c r="F264" s="699" t="s">
        <v>2322</v>
      </c>
      <c r="G264" s="698" t="s">
        <v>2580</v>
      </c>
      <c r="H264" s="698" t="s">
        <v>2581</v>
      </c>
      <c r="I264" s="701">
        <v>254.10000610351563</v>
      </c>
      <c r="J264" s="701">
        <v>10</v>
      </c>
      <c r="K264" s="702">
        <v>2541</v>
      </c>
    </row>
    <row r="265" spans="1:11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698" t="s">
        <v>2321</v>
      </c>
      <c r="F265" s="699" t="s">
        <v>2322</v>
      </c>
      <c r="G265" s="698" t="s">
        <v>2582</v>
      </c>
      <c r="H265" s="698" t="s">
        <v>2583</v>
      </c>
      <c r="I265" s="701">
        <v>254.10000610351563</v>
      </c>
      <c r="J265" s="701">
        <v>20</v>
      </c>
      <c r="K265" s="702">
        <v>5082</v>
      </c>
    </row>
    <row r="266" spans="1:11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698" t="s">
        <v>2321</v>
      </c>
      <c r="F266" s="699" t="s">
        <v>2322</v>
      </c>
      <c r="G266" s="698" t="s">
        <v>2584</v>
      </c>
      <c r="H266" s="698" t="s">
        <v>2585</v>
      </c>
      <c r="I266" s="701">
        <v>7.1549999713897705</v>
      </c>
      <c r="J266" s="701">
        <v>25</v>
      </c>
      <c r="K266" s="702">
        <v>186.00000762939453</v>
      </c>
    </row>
    <row r="267" spans="1:11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698" t="s">
        <v>2321</v>
      </c>
      <c r="F267" s="699" t="s">
        <v>2322</v>
      </c>
      <c r="G267" s="698" t="s">
        <v>2586</v>
      </c>
      <c r="H267" s="698" t="s">
        <v>2587</v>
      </c>
      <c r="I267" s="701">
        <v>6.8820000648498532</v>
      </c>
      <c r="J267" s="701">
        <v>90</v>
      </c>
      <c r="K267" s="702">
        <v>628.39999389648437</v>
      </c>
    </row>
    <row r="268" spans="1:11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698" t="s">
        <v>2321</v>
      </c>
      <c r="F268" s="699" t="s">
        <v>2322</v>
      </c>
      <c r="G268" s="698" t="s">
        <v>2588</v>
      </c>
      <c r="H268" s="698" t="s">
        <v>2589</v>
      </c>
      <c r="I268" s="701">
        <v>6.6549999713897705</v>
      </c>
      <c r="J268" s="701">
        <v>20</v>
      </c>
      <c r="K268" s="702">
        <v>133.09999847412109</v>
      </c>
    </row>
    <row r="269" spans="1:11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698" t="s">
        <v>2321</v>
      </c>
      <c r="F269" s="699" t="s">
        <v>2322</v>
      </c>
      <c r="G269" s="698" t="s">
        <v>2590</v>
      </c>
      <c r="H269" s="698" t="s">
        <v>2591</v>
      </c>
      <c r="I269" s="701">
        <v>3872</v>
      </c>
      <c r="J269" s="701">
        <v>1</v>
      </c>
      <c r="K269" s="702">
        <v>3872</v>
      </c>
    </row>
    <row r="270" spans="1:11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698" t="s">
        <v>2321</v>
      </c>
      <c r="F270" s="699" t="s">
        <v>2322</v>
      </c>
      <c r="G270" s="698" t="s">
        <v>2590</v>
      </c>
      <c r="H270" s="698" t="s">
        <v>2592</v>
      </c>
      <c r="I270" s="701">
        <v>6184.2998046875</v>
      </c>
      <c r="J270" s="701">
        <v>1</v>
      </c>
      <c r="K270" s="702">
        <v>6184.2998046875</v>
      </c>
    </row>
    <row r="271" spans="1:11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698" t="s">
        <v>2321</v>
      </c>
      <c r="F271" s="699" t="s">
        <v>2322</v>
      </c>
      <c r="G271" s="698" t="s">
        <v>2593</v>
      </c>
      <c r="H271" s="698" t="s">
        <v>2594</v>
      </c>
      <c r="I271" s="701">
        <v>123.18000030517578</v>
      </c>
      <c r="J271" s="701">
        <v>250</v>
      </c>
      <c r="K271" s="702">
        <v>30794.49951171875</v>
      </c>
    </row>
    <row r="272" spans="1:11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698" t="s">
        <v>2321</v>
      </c>
      <c r="F272" s="699" t="s">
        <v>2322</v>
      </c>
      <c r="G272" s="698" t="s">
        <v>2595</v>
      </c>
      <c r="H272" s="698" t="s">
        <v>2596</v>
      </c>
      <c r="I272" s="701">
        <v>16.456666469573975</v>
      </c>
      <c r="J272" s="701">
        <v>540</v>
      </c>
      <c r="K272" s="702">
        <v>8886.1200256347656</v>
      </c>
    </row>
    <row r="273" spans="1:11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698" t="s">
        <v>2321</v>
      </c>
      <c r="F273" s="699" t="s">
        <v>2322</v>
      </c>
      <c r="G273" s="698" t="s">
        <v>2597</v>
      </c>
      <c r="H273" s="698" t="s">
        <v>2598</v>
      </c>
      <c r="I273" s="701">
        <v>23.350000381469727</v>
      </c>
      <c r="J273" s="701">
        <v>160</v>
      </c>
      <c r="K273" s="702">
        <v>3736.469970703125</v>
      </c>
    </row>
    <row r="274" spans="1:11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698" t="s">
        <v>2321</v>
      </c>
      <c r="F274" s="699" t="s">
        <v>2322</v>
      </c>
      <c r="G274" s="698" t="s">
        <v>2599</v>
      </c>
      <c r="H274" s="698" t="s">
        <v>2600</v>
      </c>
      <c r="I274" s="701">
        <v>9.8100004196166992</v>
      </c>
      <c r="J274" s="701">
        <v>50</v>
      </c>
      <c r="K274" s="702">
        <v>490.6300048828125</v>
      </c>
    </row>
    <row r="275" spans="1:11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698" t="s">
        <v>2321</v>
      </c>
      <c r="F275" s="699" t="s">
        <v>2322</v>
      </c>
      <c r="G275" s="698" t="s">
        <v>2601</v>
      </c>
      <c r="H275" s="698" t="s">
        <v>2602</v>
      </c>
      <c r="I275" s="701">
        <v>9.6800003051757812</v>
      </c>
      <c r="J275" s="701">
        <v>55</v>
      </c>
      <c r="K275" s="702">
        <v>532.39999389648437</v>
      </c>
    </row>
    <row r="276" spans="1:11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698" t="s">
        <v>2321</v>
      </c>
      <c r="F276" s="699" t="s">
        <v>2322</v>
      </c>
      <c r="G276" s="698" t="s">
        <v>2603</v>
      </c>
      <c r="H276" s="698" t="s">
        <v>2604</v>
      </c>
      <c r="I276" s="701">
        <v>24.200000762939453</v>
      </c>
      <c r="J276" s="701">
        <v>25</v>
      </c>
      <c r="K276" s="702">
        <v>605</v>
      </c>
    </row>
    <row r="277" spans="1:11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698" t="s">
        <v>2321</v>
      </c>
      <c r="F277" s="699" t="s">
        <v>2322</v>
      </c>
      <c r="G277" s="698" t="s">
        <v>2605</v>
      </c>
      <c r="H277" s="698" t="s">
        <v>2606</v>
      </c>
      <c r="I277" s="701">
        <v>20.569999694824219</v>
      </c>
      <c r="J277" s="701">
        <v>100</v>
      </c>
      <c r="K277" s="702">
        <v>2057</v>
      </c>
    </row>
    <row r="278" spans="1:11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698" t="s">
        <v>2321</v>
      </c>
      <c r="F278" s="699" t="s">
        <v>2322</v>
      </c>
      <c r="G278" s="698" t="s">
        <v>2607</v>
      </c>
      <c r="H278" s="698" t="s">
        <v>2608</v>
      </c>
      <c r="I278" s="701">
        <v>191.38332790798611</v>
      </c>
      <c r="J278" s="701">
        <v>100</v>
      </c>
      <c r="K278" s="702">
        <v>19205.640060424805</v>
      </c>
    </row>
    <row r="279" spans="1:11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698" t="s">
        <v>2321</v>
      </c>
      <c r="F279" s="699" t="s">
        <v>2322</v>
      </c>
      <c r="G279" s="698" t="s">
        <v>2609</v>
      </c>
      <c r="H279" s="698" t="s">
        <v>2610</v>
      </c>
      <c r="I279" s="701">
        <v>1.0915789792412205</v>
      </c>
      <c r="J279" s="701">
        <v>32000</v>
      </c>
      <c r="K279" s="702">
        <v>34944</v>
      </c>
    </row>
    <row r="280" spans="1:11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698" t="s">
        <v>2321</v>
      </c>
      <c r="F280" s="699" t="s">
        <v>2322</v>
      </c>
      <c r="G280" s="698" t="s">
        <v>2611</v>
      </c>
      <c r="H280" s="698" t="s">
        <v>2612</v>
      </c>
      <c r="I280" s="701">
        <v>0.47076922884354222</v>
      </c>
      <c r="J280" s="701">
        <v>16500</v>
      </c>
      <c r="K280" s="702">
        <v>7780</v>
      </c>
    </row>
    <row r="281" spans="1:11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698" t="s">
        <v>2321</v>
      </c>
      <c r="F281" s="699" t="s">
        <v>2322</v>
      </c>
      <c r="G281" s="698" t="s">
        <v>2613</v>
      </c>
      <c r="H281" s="698" t="s">
        <v>2614</v>
      </c>
      <c r="I281" s="701">
        <v>1.6733332872390747</v>
      </c>
      <c r="J281" s="701">
        <v>28300</v>
      </c>
      <c r="K281" s="702">
        <v>47399</v>
      </c>
    </row>
    <row r="282" spans="1:11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698" t="s">
        <v>2321</v>
      </c>
      <c r="F282" s="699" t="s">
        <v>2322</v>
      </c>
      <c r="G282" s="698" t="s">
        <v>2615</v>
      </c>
      <c r="H282" s="698" t="s">
        <v>2616</v>
      </c>
      <c r="I282" s="701">
        <v>0.67000001668930054</v>
      </c>
      <c r="J282" s="701">
        <v>10600</v>
      </c>
      <c r="K282" s="702">
        <v>7100</v>
      </c>
    </row>
    <row r="283" spans="1:11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698" t="s">
        <v>2321</v>
      </c>
      <c r="F283" s="699" t="s">
        <v>2322</v>
      </c>
      <c r="G283" s="698" t="s">
        <v>2617</v>
      </c>
      <c r="H283" s="698" t="s">
        <v>2618</v>
      </c>
      <c r="I283" s="701">
        <v>1.7835714135851179</v>
      </c>
      <c r="J283" s="701">
        <v>4000</v>
      </c>
      <c r="K283" s="702">
        <v>6984</v>
      </c>
    </row>
    <row r="284" spans="1:11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698" t="s">
        <v>2321</v>
      </c>
      <c r="F284" s="699" t="s">
        <v>2322</v>
      </c>
      <c r="G284" s="698" t="s">
        <v>2619</v>
      </c>
      <c r="H284" s="698" t="s">
        <v>2620</v>
      </c>
      <c r="I284" s="701">
        <v>5.2049999237060547</v>
      </c>
      <c r="J284" s="701">
        <v>12336</v>
      </c>
      <c r="K284" s="702">
        <v>64217.25016784668</v>
      </c>
    </row>
    <row r="285" spans="1:11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698" t="s">
        <v>2321</v>
      </c>
      <c r="F285" s="699" t="s">
        <v>2322</v>
      </c>
      <c r="G285" s="698" t="s">
        <v>2621</v>
      </c>
      <c r="H285" s="698" t="s">
        <v>2622</v>
      </c>
      <c r="I285" s="701">
        <v>15.729999542236328</v>
      </c>
      <c r="J285" s="701">
        <v>180</v>
      </c>
      <c r="K285" s="702">
        <v>2831.3999633789062</v>
      </c>
    </row>
    <row r="286" spans="1:11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698" t="s">
        <v>2321</v>
      </c>
      <c r="F286" s="699" t="s">
        <v>2322</v>
      </c>
      <c r="G286" s="698" t="s">
        <v>2623</v>
      </c>
      <c r="H286" s="698" t="s">
        <v>2624</v>
      </c>
      <c r="I286" s="701">
        <v>8.8380001068115241</v>
      </c>
      <c r="J286" s="701">
        <v>6754</v>
      </c>
      <c r="K286" s="702">
        <v>59688.109741210938</v>
      </c>
    </row>
    <row r="287" spans="1:11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698" t="s">
        <v>2321</v>
      </c>
      <c r="F287" s="699" t="s">
        <v>2322</v>
      </c>
      <c r="G287" s="698" t="s">
        <v>2625</v>
      </c>
      <c r="H287" s="698" t="s">
        <v>2626</v>
      </c>
      <c r="I287" s="701">
        <v>2.1750000715255737</v>
      </c>
      <c r="J287" s="701">
        <v>3200</v>
      </c>
      <c r="K287" s="702">
        <v>6958</v>
      </c>
    </row>
    <row r="288" spans="1:11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698" t="s">
        <v>2321</v>
      </c>
      <c r="F288" s="699" t="s">
        <v>2322</v>
      </c>
      <c r="G288" s="698" t="s">
        <v>2625</v>
      </c>
      <c r="H288" s="698" t="s">
        <v>2627</v>
      </c>
      <c r="I288" s="701">
        <v>2.1700000762939453</v>
      </c>
      <c r="J288" s="701">
        <v>200</v>
      </c>
      <c r="K288" s="702">
        <v>434</v>
      </c>
    </row>
    <row r="289" spans="1:11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698" t="s">
        <v>2321</v>
      </c>
      <c r="F289" s="699" t="s">
        <v>2322</v>
      </c>
      <c r="G289" s="698" t="s">
        <v>2628</v>
      </c>
      <c r="H289" s="698" t="s">
        <v>2629</v>
      </c>
      <c r="I289" s="701">
        <v>6.2336362925442783</v>
      </c>
      <c r="J289" s="701">
        <v>1920</v>
      </c>
      <c r="K289" s="702">
        <v>11969.199859619141</v>
      </c>
    </row>
    <row r="290" spans="1:11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698" t="s">
        <v>2321</v>
      </c>
      <c r="F290" s="699" t="s">
        <v>2322</v>
      </c>
      <c r="G290" s="698" t="s">
        <v>2630</v>
      </c>
      <c r="H290" s="698" t="s">
        <v>2631</v>
      </c>
      <c r="I290" s="701">
        <v>375.70999145507812</v>
      </c>
      <c r="J290" s="701">
        <v>12</v>
      </c>
      <c r="K290" s="702">
        <v>4508.4599609375</v>
      </c>
    </row>
    <row r="291" spans="1:11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698" t="s">
        <v>2321</v>
      </c>
      <c r="F291" s="699" t="s">
        <v>2322</v>
      </c>
      <c r="G291" s="698" t="s">
        <v>2632</v>
      </c>
      <c r="H291" s="698" t="s">
        <v>2633</v>
      </c>
      <c r="I291" s="701">
        <v>500.94000244140625</v>
      </c>
      <c r="J291" s="701">
        <v>6</v>
      </c>
      <c r="K291" s="702">
        <v>3005.639892578125</v>
      </c>
    </row>
    <row r="292" spans="1:11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698" t="s">
        <v>2321</v>
      </c>
      <c r="F292" s="699" t="s">
        <v>2322</v>
      </c>
      <c r="G292" s="698" t="s">
        <v>2634</v>
      </c>
      <c r="H292" s="698" t="s">
        <v>2635</v>
      </c>
      <c r="I292" s="701">
        <v>1149.5</v>
      </c>
      <c r="J292" s="701">
        <v>4</v>
      </c>
      <c r="K292" s="702">
        <v>4598</v>
      </c>
    </row>
    <row r="293" spans="1:11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698" t="s">
        <v>2321</v>
      </c>
      <c r="F293" s="699" t="s">
        <v>2322</v>
      </c>
      <c r="G293" s="698" t="s">
        <v>2636</v>
      </c>
      <c r="H293" s="698" t="s">
        <v>2637</v>
      </c>
      <c r="I293" s="701">
        <v>1647.2900390625</v>
      </c>
      <c r="J293" s="701">
        <v>15</v>
      </c>
      <c r="K293" s="702">
        <v>24709.4091796875</v>
      </c>
    </row>
    <row r="294" spans="1:11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698" t="s">
        <v>2321</v>
      </c>
      <c r="F294" s="699" t="s">
        <v>2322</v>
      </c>
      <c r="G294" s="698" t="s">
        <v>2638</v>
      </c>
      <c r="H294" s="698" t="s">
        <v>2639</v>
      </c>
      <c r="I294" s="701">
        <v>1406.6300048828125</v>
      </c>
      <c r="J294" s="701">
        <v>25</v>
      </c>
      <c r="K294" s="702">
        <v>35165.6494140625</v>
      </c>
    </row>
    <row r="295" spans="1:11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698" t="s">
        <v>2321</v>
      </c>
      <c r="F295" s="699" t="s">
        <v>2322</v>
      </c>
      <c r="G295" s="698" t="s">
        <v>2636</v>
      </c>
      <c r="H295" s="698" t="s">
        <v>2640</v>
      </c>
      <c r="I295" s="701">
        <v>1647.2900390625</v>
      </c>
      <c r="J295" s="701">
        <v>10</v>
      </c>
      <c r="K295" s="702">
        <v>16472.939453125</v>
      </c>
    </row>
    <row r="296" spans="1:11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698" t="s">
        <v>2321</v>
      </c>
      <c r="F296" s="699" t="s">
        <v>2322</v>
      </c>
      <c r="G296" s="698" t="s">
        <v>2641</v>
      </c>
      <c r="H296" s="698" t="s">
        <v>2642</v>
      </c>
      <c r="I296" s="701">
        <v>229.89999389648437</v>
      </c>
      <c r="J296" s="701">
        <v>340</v>
      </c>
      <c r="K296" s="702">
        <v>78166.0498046875</v>
      </c>
    </row>
    <row r="297" spans="1:11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698" t="s">
        <v>2321</v>
      </c>
      <c r="F297" s="699" t="s">
        <v>2322</v>
      </c>
      <c r="G297" s="698" t="s">
        <v>2643</v>
      </c>
      <c r="H297" s="698" t="s">
        <v>2644</v>
      </c>
      <c r="I297" s="701">
        <v>193.60000610351562</v>
      </c>
      <c r="J297" s="701">
        <v>135</v>
      </c>
      <c r="K297" s="702">
        <v>26136</v>
      </c>
    </row>
    <row r="298" spans="1:11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698" t="s">
        <v>2321</v>
      </c>
      <c r="F298" s="699" t="s">
        <v>2322</v>
      </c>
      <c r="G298" s="698" t="s">
        <v>2645</v>
      </c>
      <c r="H298" s="698" t="s">
        <v>2646</v>
      </c>
      <c r="I298" s="701">
        <v>193.60000610351562</v>
      </c>
      <c r="J298" s="701">
        <v>230</v>
      </c>
      <c r="K298" s="702">
        <v>44528</v>
      </c>
    </row>
    <row r="299" spans="1:11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698" t="s">
        <v>2321</v>
      </c>
      <c r="F299" s="699" t="s">
        <v>2322</v>
      </c>
      <c r="G299" s="698" t="s">
        <v>2647</v>
      </c>
      <c r="H299" s="698" t="s">
        <v>2648</v>
      </c>
      <c r="I299" s="701">
        <v>119.625</v>
      </c>
      <c r="J299" s="701">
        <v>4</v>
      </c>
      <c r="K299" s="702">
        <v>478.5</v>
      </c>
    </row>
    <row r="300" spans="1:11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698" t="s">
        <v>2321</v>
      </c>
      <c r="F300" s="699" t="s">
        <v>2322</v>
      </c>
      <c r="G300" s="698" t="s">
        <v>2649</v>
      </c>
      <c r="H300" s="698" t="s">
        <v>2650</v>
      </c>
      <c r="I300" s="701">
        <v>35.090000152587891</v>
      </c>
      <c r="J300" s="701">
        <v>7</v>
      </c>
      <c r="K300" s="702">
        <v>245.62999725341797</v>
      </c>
    </row>
    <row r="301" spans="1:11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698" t="s">
        <v>2321</v>
      </c>
      <c r="F301" s="699" t="s">
        <v>2322</v>
      </c>
      <c r="G301" s="698" t="s">
        <v>2651</v>
      </c>
      <c r="H301" s="698" t="s">
        <v>2652</v>
      </c>
      <c r="I301" s="701">
        <v>168.19000244140625</v>
      </c>
      <c r="J301" s="701">
        <v>10</v>
      </c>
      <c r="K301" s="702">
        <v>1681.9000244140625</v>
      </c>
    </row>
    <row r="302" spans="1:11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698" t="s">
        <v>2321</v>
      </c>
      <c r="F302" s="699" t="s">
        <v>2322</v>
      </c>
      <c r="G302" s="698" t="s">
        <v>2653</v>
      </c>
      <c r="H302" s="698" t="s">
        <v>2654</v>
      </c>
      <c r="I302" s="701">
        <v>168.19000244140625</v>
      </c>
      <c r="J302" s="701">
        <v>10</v>
      </c>
      <c r="K302" s="702">
        <v>1681.9000244140625</v>
      </c>
    </row>
    <row r="303" spans="1:11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698" t="s">
        <v>2321</v>
      </c>
      <c r="F303" s="699" t="s">
        <v>2322</v>
      </c>
      <c r="G303" s="698" t="s">
        <v>2655</v>
      </c>
      <c r="H303" s="698" t="s">
        <v>2656</v>
      </c>
      <c r="I303" s="701">
        <v>82.160001754760742</v>
      </c>
      <c r="J303" s="701">
        <v>200</v>
      </c>
      <c r="K303" s="702">
        <v>16432.090087890625</v>
      </c>
    </row>
    <row r="304" spans="1:11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698" t="s">
        <v>2321</v>
      </c>
      <c r="F304" s="699" t="s">
        <v>2322</v>
      </c>
      <c r="G304" s="698" t="s">
        <v>2657</v>
      </c>
      <c r="H304" s="698" t="s">
        <v>2658</v>
      </c>
      <c r="I304" s="701">
        <v>1.2733333110809326</v>
      </c>
      <c r="J304" s="701">
        <v>975</v>
      </c>
      <c r="K304" s="702">
        <v>1239.5</v>
      </c>
    </row>
    <row r="305" spans="1:11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698" t="s">
        <v>2321</v>
      </c>
      <c r="F305" s="699" t="s">
        <v>2322</v>
      </c>
      <c r="G305" s="698" t="s">
        <v>2659</v>
      </c>
      <c r="H305" s="698" t="s">
        <v>2660</v>
      </c>
      <c r="I305" s="701">
        <v>1.0274999737739563</v>
      </c>
      <c r="J305" s="701">
        <v>675</v>
      </c>
      <c r="K305" s="702">
        <v>693.75</v>
      </c>
    </row>
    <row r="306" spans="1:11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698" t="s">
        <v>2321</v>
      </c>
      <c r="F306" s="699" t="s">
        <v>2322</v>
      </c>
      <c r="G306" s="698" t="s">
        <v>2661</v>
      </c>
      <c r="H306" s="698" t="s">
        <v>2662</v>
      </c>
      <c r="I306" s="701">
        <v>3.1314286504473006</v>
      </c>
      <c r="J306" s="701">
        <v>1800</v>
      </c>
      <c r="K306" s="702">
        <v>5638</v>
      </c>
    </row>
    <row r="307" spans="1:11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698" t="s">
        <v>2321</v>
      </c>
      <c r="F307" s="699" t="s">
        <v>2322</v>
      </c>
      <c r="G307" s="698" t="s">
        <v>2663</v>
      </c>
      <c r="H307" s="698" t="s">
        <v>2664</v>
      </c>
      <c r="I307" s="701">
        <v>411.39999389648437</v>
      </c>
      <c r="J307" s="701">
        <v>70</v>
      </c>
      <c r="K307" s="702">
        <v>28798</v>
      </c>
    </row>
    <row r="308" spans="1:11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698" t="s">
        <v>2321</v>
      </c>
      <c r="F308" s="699" t="s">
        <v>2322</v>
      </c>
      <c r="G308" s="698" t="s">
        <v>2665</v>
      </c>
      <c r="H308" s="698" t="s">
        <v>2666</v>
      </c>
      <c r="I308" s="701">
        <v>568.70001220703125</v>
      </c>
      <c r="J308" s="701">
        <v>10</v>
      </c>
      <c r="K308" s="702">
        <v>5687</v>
      </c>
    </row>
    <row r="309" spans="1:11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698" t="s">
        <v>2321</v>
      </c>
      <c r="F309" s="699" t="s">
        <v>2322</v>
      </c>
      <c r="G309" s="698" t="s">
        <v>2667</v>
      </c>
      <c r="H309" s="698" t="s">
        <v>2668</v>
      </c>
      <c r="I309" s="701">
        <v>0.47272726893424988</v>
      </c>
      <c r="J309" s="701">
        <v>4900</v>
      </c>
      <c r="K309" s="702">
        <v>2312</v>
      </c>
    </row>
    <row r="310" spans="1:11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698" t="s">
        <v>2321</v>
      </c>
      <c r="F310" s="699" t="s">
        <v>2322</v>
      </c>
      <c r="G310" s="698" t="s">
        <v>2669</v>
      </c>
      <c r="H310" s="698" t="s">
        <v>2670</v>
      </c>
      <c r="I310" s="701">
        <v>0.4699999988079071</v>
      </c>
      <c r="J310" s="701">
        <v>2300</v>
      </c>
      <c r="K310" s="702">
        <v>1081</v>
      </c>
    </row>
    <row r="311" spans="1:11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698" t="s">
        <v>2321</v>
      </c>
      <c r="F311" s="699" t="s">
        <v>2322</v>
      </c>
      <c r="G311" s="698" t="s">
        <v>2671</v>
      </c>
      <c r="H311" s="698" t="s">
        <v>2672</v>
      </c>
      <c r="I311" s="701">
        <v>21.229999542236328</v>
      </c>
      <c r="J311" s="701">
        <v>100</v>
      </c>
      <c r="K311" s="702">
        <v>2123</v>
      </c>
    </row>
    <row r="312" spans="1:11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698" t="s">
        <v>2321</v>
      </c>
      <c r="F312" s="699" t="s">
        <v>2322</v>
      </c>
      <c r="G312" s="698" t="s">
        <v>2673</v>
      </c>
      <c r="H312" s="698" t="s">
        <v>2674</v>
      </c>
      <c r="I312" s="701">
        <v>1.9049999713897705</v>
      </c>
      <c r="J312" s="701">
        <v>150</v>
      </c>
      <c r="K312" s="702">
        <v>294.5</v>
      </c>
    </row>
    <row r="313" spans="1:11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698" t="s">
        <v>2321</v>
      </c>
      <c r="F313" s="699" t="s">
        <v>2322</v>
      </c>
      <c r="G313" s="698" t="s">
        <v>2675</v>
      </c>
      <c r="H313" s="698" t="s">
        <v>2676</v>
      </c>
      <c r="I313" s="701">
        <v>3.7533333301544189</v>
      </c>
      <c r="J313" s="701">
        <v>110</v>
      </c>
      <c r="K313" s="702">
        <v>412.80000305175781</v>
      </c>
    </row>
    <row r="314" spans="1:11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698" t="s">
        <v>2321</v>
      </c>
      <c r="F314" s="699" t="s">
        <v>2322</v>
      </c>
      <c r="G314" s="698" t="s">
        <v>2677</v>
      </c>
      <c r="H314" s="698" t="s">
        <v>2678</v>
      </c>
      <c r="I314" s="701">
        <v>1.9840000152587891</v>
      </c>
      <c r="J314" s="701">
        <v>4350</v>
      </c>
      <c r="K314" s="702">
        <v>8628</v>
      </c>
    </row>
    <row r="315" spans="1:11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698" t="s">
        <v>2321</v>
      </c>
      <c r="F315" s="699" t="s">
        <v>2322</v>
      </c>
      <c r="G315" s="698" t="s">
        <v>2679</v>
      </c>
      <c r="H315" s="698" t="s">
        <v>2680</v>
      </c>
      <c r="I315" s="701">
        <v>2.0399999618530273</v>
      </c>
      <c r="J315" s="701">
        <v>500</v>
      </c>
      <c r="K315" s="702">
        <v>1019</v>
      </c>
    </row>
    <row r="316" spans="1:11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698" t="s">
        <v>2321</v>
      </c>
      <c r="F316" s="699" t="s">
        <v>2322</v>
      </c>
      <c r="G316" s="698" t="s">
        <v>2681</v>
      </c>
      <c r="H316" s="698" t="s">
        <v>2682</v>
      </c>
      <c r="I316" s="701">
        <v>1.8999999761581421</v>
      </c>
      <c r="J316" s="701">
        <v>150</v>
      </c>
      <c r="K316" s="702">
        <v>285</v>
      </c>
    </row>
    <row r="317" spans="1:11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698" t="s">
        <v>2321</v>
      </c>
      <c r="F317" s="699" t="s">
        <v>2322</v>
      </c>
      <c r="G317" s="698" t="s">
        <v>2683</v>
      </c>
      <c r="H317" s="698" t="s">
        <v>2684</v>
      </c>
      <c r="I317" s="701">
        <v>2.6966667175292969</v>
      </c>
      <c r="J317" s="701">
        <v>3150</v>
      </c>
      <c r="K317" s="702">
        <v>8495</v>
      </c>
    </row>
    <row r="318" spans="1:11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698" t="s">
        <v>2321</v>
      </c>
      <c r="F318" s="699" t="s">
        <v>2322</v>
      </c>
      <c r="G318" s="698" t="s">
        <v>2685</v>
      </c>
      <c r="H318" s="698" t="s">
        <v>2686</v>
      </c>
      <c r="I318" s="701">
        <v>3.0719999313354491</v>
      </c>
      <c r="J318" s="701">
        <v>950</v>
      </c>
      <c r="K318" s="702">
        <v>2918.5</v>
      </c>
    </row>
    <row r="319" spans="1:11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698" t="s">
        <v>2321</v>
      </c>
      <c r="F319" s="699" t="s">
        <v>2322</v>
      </c>
      <c r="G319" s="698" t="s">
        <v>2687</v>
      </c>
      <c r="H319" s="698" t="s">
        <v>2688</v>
      </c>
      <c r="I319" s="701">
        <v>1.9237499535083771</v>
      </c>
      <c r="J319" s="701">
        <v>850</v>
      </c>
      <c r="K319" s="702">
        <v>1634</v>
      </c>
    </row>
    <row r="320" spans="1:11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698" t="s">
        <v>2321</v>
      </c>
      <c r="F320" s="699" t="s">
        <v>2322</v>
      </c>
      <c r="G320" s="698" t="s">
        <v>2689</v>
      </c>
      <c r="H320" s="698" t="s">
        <v>2690</v>
      </c>
      <c r="I320" s="701">
        <v>3.0933332443237305</v>
      </c>
      <c r="J320" s="701">
        <v>1650</v>
      </c>
      <c r="K320" s="702">
        <v>5104.5</v>
      </c>
    </row>
    <row r="321" spans="1:11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698" t="s">
        <v>2321</v>
      </c>
      <c r="F321" s="699" t="s">
        <v>2322</v>
      </c>
      <c r="G321" s="698" t="s">
        <v>2691</v>
      </c>
      <c r="H321" s="698" t="s">
        <v>2692</v>
      </c>
      <c r="I321" s="701">
        <v>2.1670000791549682</v>
      </c>
      <c r="J321" s="701">
        <v>1650</v>
      </c>
      <c r="K321" s="702">
        <v>3575.5</v>
      </c>
    </row>
    <row r="322" spans="1:11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698" t="s">
        <v>2321</v>
      </c>
      <c r="F322" s="699" t="s">
        <v>2322</v>
      </c>
      <c r="G322" s="698" t="s">
        <v>2691</v>
      </c>
      <c r="H322" s="698" t="s">
        <v>2693</v>
      </c>
      <c r="I322" s="701">
        <v>2.1671429361615862</v>
      </c>
      <c r="J322" s="701">
        <v>1350</v>
      </c>
      <c r="K322" s="702">
        <v>2928</v>
      </c>
    </row>
    <row r="323" spans="1:11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698" t="s">
        <v>2321</v>
      </c>
      <c r="F323" s="699" t="s">
        <v>2322</v>
      </c>
      <c r="G323" s="698" t="s">
        <v>2671</v>
      </c>
      <c r="H323" s="698" t="s">
        <v>2694</v>
      </c>
      <c r="I323" s="701">
        <v>21.232499599456787</v>
      </c>
      <c r="J323" s="701">
        <v>350</v>
      </c>
      <c r="K323" s="702">
        <v>7431</v>
      </c>
    </row>
    <row r="324" spans="1:11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698" t="s">
        <v>2321</v>
      </c>
      <c r="F324" s="699" t="s">
        <v>2322</v>
      </c>
      <c r="G324" s="698" t="s">
        <v>2695</v>
      </c>
      <c r="H324" s="698" t="s">
        <v>2696</v>
      </c>
      <c r="I324" s="701">
        <v>5</v>
      </c>
      <c r="J324" s="701">
        <v>550</v>
      </c>
      <c r="K324" s="702">
        <v>2750</v>
      </c>
    </row>
    <row r="325" spans="1:11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698" t="s">
        <v>2321</v>
      </c>
      <c r="F325" s="699" t="s">
        <v>2322</v>
      </c>
      <c r="G325" s="698" t="s">
        <v>2697</v>
      </c>
      <c r="H325" s="698" t="s">
        <v>2698</v>
      </c>
      <c r="I325" s="701">
        <v>2.5099999904632568</v>
      </c>
      <c r="J325" s="701">
        <v>100</v>
      </c>
      <c r="K325" s="702">
        <v>251</v>
      </c>
    </row>
    <row r="326" spans="1:11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698" t="s">
        <v>2321</v>
      </c>
      <c r="F326" s="699" t="s">
        <v>2322</v>
      </c>
      <c r="G326" s="698" t="s">
        <v>2699</v>
      </c>
      <c r="H326" s="698" t="s">
        <v>2700</v>
      </c>
      <c r="I326" s="701">
        <v>21.239999771118164</v>
      </c>
      <c r="J326" s="701">
        <v>90</v>
      </c>
      <c r="K326" s="702">
        <v>1911.5999755859375</v>
      </c>
    </row>
    <row r="327" spans="1:11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698" t="s">
        <v>2321</v>
      </c>
      <c r="F327" s="699" t="s">
        <v>2322</v>
      </c>
      <c r="G327" s="698" t="s">
        <v>2699</v>
      </c>
      <c r="H327" s="698" t="s">
        <v>2701</v>
      </c>
      <c r="I327" s="701">
        <v>21.234999656677246</v>
      </c>
      <c r="J327" s="701">
        <v>220</v>
      </c>
      <c r="K327" s="702">
        <v>4671.5000305175781</v>
      </c>
    </row>
    <row r="328" spans="1:11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698" t="s">
        <v>2321</v>
      </c>
      <c r="F328" s="699" t="s">
        <v>2322</v>
      </c>
      <c r="G328" s="698" t="s">
        <v>2702</v>
      </c>
      <c r="H328" s="698" t="s">
        <v>2703</v>
      </c>
      <c r="I328" s="701">
        <v>1.9975000023841858</v>
      </c>
      <c r="J328" s="701">
        <v>250</v>
      </c>
      <c r="K328" s="702">
        <v>499</v>
      </c>
    </row>
    <row r="329" spans="1:11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698" t="s">
        <v>2321</v>
      </c>
      <c r="F329" s="699" t="s">
        <v>2322</v>
      </c>
      <c r="G329" s="698" t="s">
        <v>2704</v>
      </c>
      <c r="H329" s="698" t="s">
        <v>2705</v>
      </c>
      <c r="I329" s="701">
        <v>2.690000057220459</v>
      </c>
      <c r="J329" s="701">
        <v>50</v>
      </c>
      <c r="K329" s="702">
        <v>134.5</v>
      </c>
    </row>
    <row r="330" spans="1:11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698" t="s">
        <v>2706</v>
      </c>
      <c r="F330" s="699" t="s">
        <v>2707</v>
      </c>
      <c r="G330" s="698" t="s">
        <v>2708</v>
      </c>
      <c r="H330" s="698" t="s">
        <v>2709</v>
      </c>
      <c r="I330" s="701">
        <v>10.498095512390137</v>
      </c>
      <c r="J330" s="701">
        <v>10300</v>
      </c>
      <c r="K330" s="702">
        <v>103937</v>
      </c>
    </row>
    <row r="331" spans="1:11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698" t="s">
        <v>2706</v>
      </c>
      <c r="F331" s="699" t="s">
        <v>2707</v>
      </c>
      <c r="G331" s="698" t="s">
        <v>2710</v>
      </c>
      <c r="H331" s="698" t="s">
        <v>2711</v>
      </c>
      <c r="I331" s="701">
        <v>162.62666829427084</v>
      </c>
      <c r="J331" s="701">
        <v>270</v>
      </c>
      <c r="K331" s="702">
        <v>43909.0205078125</v>
      </c>
    </row>
    <row r="332" spans="1:11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698" t="s">
        <v>2706</v>
      </c>
      <c r="F332" s="699" t="s">
        <v>2707</v>
      </c>
      <c r="G332" s="698" t="s">
        <v>2712</v>
      </c>
      <c r="H332" s="698" t="s">
        <v>2713</v>
      </c>
      <c r="I332" s="701">
        <v>1374.199951171875</v>
      </c>
      <c r="J332" s="701">
        <v>3</v>
      </c>
      <c r="K332" s="702">
        <v>4122.599853515625</v>
      </c>
    </row>
    <row r="333" spans="1:11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698" t="s">
        <v>2706</v>
      </c>
      <c r="F333" s="699" t="s">
        <v>2707</v>
      </c>
      <c r="G333" s="698" t="s">
        <v>2714</v>
      </c>
      <c r="H333" s="698" t="s">
        <v>2715</v>
      </c>
      <c r="I333" s="701">
        <v>7.0045455585826524</v>
      </c>
      <c r="J333" s="701">
        <v>2250</v>
      </c>
      <c r="K333" s="702">
        <v>15760.5</v>
      </c>
    </row>
    <row r="334" spans="1:11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698" t="s">
        <v>2716</v>
      </c>
      <c r="F334" s="699" t="s">
        <v>2717</v>
      </c>
      <c r="G334" s="698" t="s">
        <v>2718</v>
      </c>
      <c r="H334" s="698" t="s">
        <v>2719</v>
      </c>
      <c r="I334" s="701">
        <v>35.310001373291016</v>
      </c>
      <c r="J334" s="701">
        <v>108</v>
      </c>
      <c r="K334" s="702">
        <v>3812.93994140625</v>
      </c>
    </row>
    <row r="335" spans="1:11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698" t="s">
        <v>2716</v>
      </c>
      <c r="F335" s="699" t="s">
        <v>2717</v>
      </c>
      <c r="G335" s="698" t="s">
        <v>2720</v>
      </c>
      <c r="H335" s="698" t="s">
        <v>2721</v>
      </c>
      <c r="I335" s="701">
        <v>42.169998168945313</v>
      </c>
      <c r="J335" s="701">
        <v>36</v>
      </c>
      <c r="K335" s="702">
        <v>1517.97998046875</v>
      </c>
    </row>
    <row r="336" spans="1:11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698" t="s">
        <v>2716</v>
      </c>
      <c r="F336" s="699" t="s">
        <v>2717</v>
      </c>
      <c r="G336" s="698" t="s">
        <v>2722</v>
      </c>
      <c r="H336" s="698" t="s">
        <v>2723</v>
      </c>
      <c r="I336" s="701">
        <v>24.219999313354492</v>
      </c>
      <c r="J336" s="701">
        <v>72</v>
      </c>
      <c r="K336" s="702">
        <v>1743.8599853515625</v>
      </c>
    </row>
    <row r="337" spans="1:11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698" t="s">
        <v>2716</v>
      </c>
      <c r="F337" s="699" t="s">
        <v>2717</v>
      </c>
      <c r="G337" s="698" t="s">
        <v>2724</v>
      </c>
      <c r="H337" s="698" t="s">
        <v>2725</v>
      </c>
      <c r="I337" s="701">
        <v>33.599998474121094</v>
      </c>
      <c r="J337" s="701">
        <v>36</v>
      </c>
      <c r="K337" s="702">
        <v>1209.68994140625</v>
      </c>
    </row>
    <row r="338" spans="1:11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698" t="s">
        <v>2716</v>
      </c>
      <c r="F338" s="699" t="s">
        <v>2717</v>
      </c>
      <c r="G338" s="698" t="s">
        <v>2726</v>
      </c>
      <c r="H338" s="698" t="s">
        <v>2727</v>
      </c>
      <c r="I338" s="701">
        <v>33.599998474121094</v>
      </c>
      <c r="J338" s="701">
        <v>180</v>
      </c>
      <c r="K338" s="702">
        <v>6048.44970703125</v>
      </c>
    </row>
    <row r="339" spans="1:11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698" t="s">
        <v>2716</v>
      </c>
      <c r="F339" s="699" t="s">
        <v>2717</v>
      </c>
      <c r="G339" s="698" t="s">
        <v>2728</v>
      </c>
      <c r="H339" s="698" t="s">
        <v>2729</v>
      </c>
      <c r="I339" s="701">
        <v>45.029998779296875</v>
      </c>
      <c r="J339" s="701">
        <v>72</v>
      </c>
      <c r="K339" s="702">
        <v>3241.860107421875</v>
      </c>
    </row>
    <row r="340" spans="1:11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698" t="s">
        <v>2716</v>
      </c>
      <c r="F340" s="699" t="s">
        <v>2717</v>
      </c>
      <c r="G340" s="698" t="s">
        <v>2730</v>
      </c>
      <c r="H340" s="698" t="s">
        <v>2731</v>
      </c>
      <c r="I340" s="701">
        <v>41.805000305175781</v>
      </c>
      <c r="J340" s="701">
        <v>72</v>
      </c>
      <c r="K340" s="702">
        <v>3010</v>
      </c>
    </row>
    <row r="341" spans="1:11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698" t="s">
        <v>2732</v>
      </c>
      <c r="F341" s="699" t="s">
        <v>2733</v>
      </c>
      <c r="G341" s="698" t="s">
        <v>2734</v>
      </c>
      <c r="H341" s="698" t="s">
        <v>2735</v>
      </c>
      <c r="I341" s="701">
        <v>10.989999771118164</v>
      </c>
      <c r="J341" s="701">
        <v>20</v>
      </c>
      <c r="K341" s="702">
        <v>219.74000549316406</v>
      </c>
    </row>
    <row r="342" spans="1:11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698" t="s">
        <v>2732</v>
      </c>
      <c r="F342" s="699" t="s">
        <v>2733</v>
      </c>
      <c r="G342" s="698" t="s">
        <v>2736</v>
      </c>
      <c r="H342" s="698" t="s">
        <v>2737</v>
      </c>
      <c r="I342" s="701">
        <v>11.539999961853027</v>
      </c>
      <c r="J342" s="701">
        <v>10</v>
      </c>
      <c r="K342" s="702">
        <v>115.43000030517578</v>
      </c>
    </row>
    <row r="343" spans="1:11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698" t="s">
        <v>2732</v>
      </c>
      <c r="F343" s="699" t="s">
        <v>2733</v>
      </c>
      <c r="G343" s="698" t="s">
        <v>2738</v>
      </c>
      <c r="H343" s="698" t="s">
        <v>2739</v>
      </c>
      <c r="I343" s="701">
        <v>10.675000190734863</v>
      </c>
      <c r="J343" s="701">
        <v>20</v>
      </c>
      <c r="K343" s="702">
        <v>213.55000305175781</v>
      </c>
    </row>
    <row r="344" spans="1:11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698" t="s">
        <v>2732</v>
      </c>
      <c r="F344" s="699" t="s">
        <v>2733</v>
      </c>
      <c r="G344" s="698" t="s">
        <v>2740</v>
      </c>
      <c r="H344" s="698" t="s">
        <v>2741</v>
      </c>
      <c r="I344" s="701">
        <v>10.670000076293945</v>
      </c>
      <c r="J344" s="701">
        <v>10</v>
      </c>
      <c r="K344" s="702">
        <v>106.72000122070312</v>
      </c>
    </row>
    <row r="345" spans="1:11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698" t="s">
        <v>2732</v>
      </c>
      <c r="F345" s="699" t="s">
        <v>2733</v>
      </c>
      <c r="G345" s="698" t="s">
        <v>2742</v>
      </c>
      <c r="H345" s="698" t="s">
        <v>2743</v>
      </c>
      <c r="I345" s="701">
        <v>0.29500000923871994</v>
      </c>
      <c r="J345" s="701">
        <v>500</v>
      </c>
      <c r="K345" s="702">
        <v>148</v>
      </c>
    </row>
    <row r="346" spans="1:11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698" t="s">
        <v>2732</v>
      </c>
      <c r="F346" s="699" t="s">
        <v>2733</v>
      </c>
      <c r="G346" s="698" t="s">
        <v>2744</v>
      </c>
      <c r="H346" s="698" t="s">
        <v>2745</v>
      </c>
      <c r="I346" s="701">
        <v>0.29937500506639481</v>
      </c>
      <c r="J346" s="701">
        <v>10400</v>
      </c>
      <c r="K346" s="702">
        <v>3158</v>
      </c>
    </row>
    <row r="347" spans="1:11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698" t="s">
        <v>2732</v>
      </c>
      <c r="F347" s="699" t="s">
        <v>2733</v>
      </c>
      <c r="G347" s="698" t="s">
        <v>2746</v>
      </c>
      <c r="H347" s="698" t="s">
        <v>2747</v>
      </c>
      <c r="I347" s="701">
        <v>0.29600000977516172</v>
      </c>
      <c r="J347" s="701">
        <v>1800</v>
      </c>
      <c r="K347" s="702">
        <v>521</v>
      </c>
    </row>
    <row r="348" spans="1:11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698" t="s">
        <v>2732</v>
      </c>
      <c r="F348" s="699" t="s">
        <v>2733</v>
      </c>
      <c r="G348" s="698" t="s">
        <v>2748</v>
      </c>
      <c r="H348" s="698" t="s">
        <v>2749</v>
      </c>
      <c r="I348" s="701">
        <v>0.30000000447034836</v>
      </c>
      <c r="J348" s="701">
        <v>700</v>
      </c>
      <c r="K348" s="702">
        <v>209</v>
      </c>
    </row>
    <row r="349" spans="1:11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698" t="s">
        <v>2732</v>
      </c>
      <c r="F349" s="699" t="s">
        <v>2733</v>
      </c>
      <c r="G349" s="698" t="s">
        <v>2750</v>
      </c>
      <c r="H349" s="698" t="s">
        <v>2751</v>
      </c>
      <c r="I349" s="701">
        <v>0.68000000715255737</v>
      </c>
      <c r="J349" s="701">
        <v>100</v>
      </c>
      <c r="K349" s="702">
        <v>68</v>
      </c>
    </row>
    <row r="350" spans="1:11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698" t="s">
        <v>2732</v>
      </c>
      <c r="F350" s="699" t="s">
        <v>2733</v>
      </c>
      <c r="G350" s="698" t="s">
        <v>2752</v>
      </c>
      <c r="H350" s="698" t="s">
        <v>2753</v>
      </c>
      <c r="I350" s="701">
        <v>0.53040001034736628</v>
      </c>
      <c r="J350" s="701">
        <v>37100</v>
      </c>
      <c r="K350" s="702">
        <v>19658</v>
      </c>
    </row>
    <row r="351" spans="1:11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698" t="s">
        <v>2732</v>
      </c>
      <c r="F351" s="699" t="s">
        <v>2733</v>
      </c>
      <c r="G351" s="698" t="s">
        <v>2754</v>
      </c>
      <c r="H351" s="698" t="s">
        <v>2755</v>
      </c>
      <c r="I351" s="701">
        <v>1.7899999618530273</v>
      </c>
      <c r="J351" s="701">
        <v>400</v>
      </c>
      <c r="K351" s="702">
        <v>717.80000305175781</v>
      </c>
    </row>
    <row r="352" spans="1:11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698" t="s">
        <v>2756</v>
      </c>
      <c r="F352" s="699" t="s">
        <v>2757</v>
      </c>
      <c r="G352" s="698" t="s">
        <v>2758</v>
      </c>
      <c r="H352" s="698" t="s">
        <v>2759</v>
      </c>
      <c r="I352" s="701">
        <v>0.68888888756434119</v>
      </c>
      <c r="J352" s="701">
        <v>35800</v>
      </c>
      <c r="K352" s="702">
        <v>24682</v>
      </c>
    </row>
    <row r="353" spans="1:11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698" t="s">
        <v>2756</v>
      </c>
      <c r="F353" s="699" t="s">
        <v>2757</v>
      </c>
      <c r="G353" s="698" t="s">
        <v>2760</v>
      </c>
      <c r="H353" s="698" t="s">
        <v>2761</v>
      </c>
      <c r="I353" s="701">
        <v>0.68937499821186066</v>
      </c>
      <c r="J353" s="701">
        <v>229000</v>
      </c>
      <c r="K353" s="702">
        <v>157970</v>
      </c>
    </row>
    <row r="354" spans="1:11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698" t="s">
        <v>2756</v>
      </c>
      <c r="F354" s="699" t="s">
        <v>2757</v>
      </c>
      <c r="G354" s="698" t="s">
        <v>2762</v>
      </c>
      <c r="H354" s="698" t="s">
        <v>2763</v>
      </c>
      <c r="I354" s="701">
        <v>0.68999999761581421</v>
      </c>
      <c r="J354" s="701">
        <v>2400</v>
      </c>
      <c r="K354" s="702">
        <v>1656</v>
      </c>
    </row>
    <row r="355" spans="1:11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698" t="s">
        <v>2756</v>
      </c>
      <c r="F355" s="699" t="s">
        <v>2757</v>
      </c>
      <c r="G355" s="698" t="s">
        <v>2764</v>
      </c>
      <c r="H355" s="698" t="s">
        <v>2765</v>
      </c>
      <c r="I355" s="701">
        <v>0.68999999761581421</v>
      </c>
      <c r="J355" s="701">
        <v>720</v>
      </c>
      <c r="K355" s="702">
        <v>496.79998779296875</v>
      </c>
    </row>
    <row r="356" spans="1:11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698" t="s">
        <v>2756</v>
      </c>
      <c r="F356" s="699" t="s">
        <v>2757</v>
      </c>
      <c r="G356" s="698" t="s">
        <v>2766</v>
      </c>
      <c r="H356" s="698" t="s">
        <v>2767</v>
      </c>
      <c r="I356" s="701">
        <v>12.321428571428571</v>
      </c>
      <c r="J356" s="701">
        <v>350</v>
      </c>
      <c r="K356" s="702">
        <v>4312.5</v>
      </c>
    </row>
    <row r="357" spans="1:11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698" t="s">
        <v>2756</v>
      </c>
      <c r="F357" s="699" t="s">
        <v>2757</v>
      </c>
      <c r="G357" s="698" t="s">
        <v>2768</v>
      </c>
      <c r="H357" s="698" t="s">
        <v>2769</v>
      </c>
      <c r="I357" s="701">
        <v>11.797499895095825</v>
      </c>
      <c r="J357" s="701">
        <v>200</v>
      </c>
      <c r="K357" s="702">
        <v>2359.5</v>
      </c>
    </row>
    <row r="358" spans="1:11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698" t="s">
        <v>2756</v>
      </c>
      <c r="F358" s="699" t="s">
        <v>2757</v>
      </c>
      <c r="G358" s="698" t="s">
        <v>2770</v>
      </c>
      <c r="H358" s="698" t="s">
        <v>2771</v>
      </c>
      <c r="I358" s="701">
        <v>11.792499780654907</v>
      </c>
      <c r="J358" s="701">
        <v>200</v>
      </c>
      <c r="K358" s="702">
        <v>2358.5</v>
      </c>
    </row>
    <row r="359" spans="1:11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698" t="s">
        <v>2756</v>
      </c>
      <c r="F359" s="699" t="s">
        <v>2757</v>
      </c>
      <c r="G359" s="698" t="s">
        <v>2772</v>
      </c>
      <c r="H359" s="698" t="s">
        <v>2773</v>
      </c>
      <c r="I359" s="701">
        <v>12.575000286102295</v>
      </c>
      <c r="J359" s="701">
        <v>150</v>
      </c>
      <c r="K359" s="702">
        <v>1885.5</v>
      </c>
    </row>
    <row r="360" spans="1:11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698" t="s">
        <v>2756</v>
      </c>
      <c r="F360" s="699" t="s">
        <v>2757</v>
      </c>
      <c r="G360" s="698" t="s">
        <v>2774</v>
      </c>
      <c r="H360" s="698" t="s">
        <v>2775</v>
      </c>
      <c r="I360" s="701">
        <v>12.579999923706055</v>
      </c>
      <c r="J360" s="701">
        <v>50</v>
      </c>
      <c r="K360" s="702">
        <v>629</v>
      </c>
    </row>
    <row r="361" spans="1:11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698" t="s">
        <v>2756</v>
      </c>
      <c r="F361" s="699" t="s">
        <v>2757</v>
      </c>
      <c r="G361" s="698" t="s">
        <v>2776</v>
      </c>
      <c r="H361" s="698" t="s">
        <v>2777</v>
      </c>
      <c r="I361" s="701">
        <v>20.159999847412109</v>
      </c>
      <c r="J361" s="701">
        <v>300</v>
      </c>
      <c r="K361" s="702">
        <v>6047.5799560546875</v>
      </c>
    </row>
    <row r="362" spans="1:11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698" t="s">
        <v>2778</v>
      </c>
      <c r="F362" s="699" t="s">
        <v>2779</v>
      </c>
      <c r="G362" s="698" t="s">
        <v>2780</v>
      </c>
      <c r="H362" s="698" t="s">
        <v>2781</v>
      </c>
      <c r="I362" s="701">
        <v>319.91000366210937</v>
      </c>
      <c r="J362" s="701">
        <v>220</v>
      </c>
      <c r="K362" s="702">
        <v>70380.70166015625</v>
      </c>
    </row>
    <row r="363" spans="1:11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698" t="s">
        <v>2778</v>
      </c>
      <c r="F363" s="699" t="s">
        <v>2779</v>
      </c>
      <c r="G363" s="698" t="s">
        <v>2782</v>
      </c>
      <c r="H363" s="698" t="s">
        <v>2783</v>
      </c>
      <c r="I363" s="701">
        <v>442.3900146484375</v>
      </c>
      <c r="J363" s="701">
        <v>50</v>
      </c>
      <c r="K363" s="702">
        <v>22119.3994140625</v>
      </c>
    </row>
    <row r="364" spans="1:11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698" t="s">
        <v>2778</v>
      </c>
      <c r="F364" s="699" t="s">
        <v>2779</v>
      </c>
      <c r="G364" s="698" t="s">
        <v>2784</v>
      </c>
      <c r="H364" s="698" t="s">
        <v>2785</v>
      </c>
      <c r="I364" s="701">
        <v>568.78798828125002</v>
      </c>
      <c r="J364" s="701">
        <v>100</v>
      </c>
      <c r="K364" s="702">
        <v>56878.4814453125</v>
      </c>
    </row>
    <row r="365" spans="1:11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698" t="s">
        <v>2778</v>
      </c>
      <c r="F365" s="699" t="s">
        <v>2779</v>
      </c>
      <c r="G365" s="698" t="s">
        <v>2786</v>
      </c>
      <c r="H365" s="698" t="s">
        <v>2787</v>
      </c>
      <c r="I365" s="701">
        <v>928.20001220703125</v>
      </c>
      <c r="J365" s="701">
        <v>10</v>
      </c>
      <c r="K365" s="702">
        <v>9282.0302734375</v>
      </c>
    </row>
    <row r="366" spans="1:11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698" t="s">
        <v>2778</v>
      </c>
      <c r="F366" s="699" t="s">
        <v>2779</v>
      </c>
      <c r="G366" s="698" t="s">
        <v>2788</v>
      </c>
      <c r="H366" s="698" t="s">
        <v>2789</v>
      </c>
      <c r="I366" s="701">
        <v>3249</v>
      </c>
      <c r="J366" s="701">
        <v>5</v>
      </c>
      <c r="K366" s="702">
        <v>16244.98046875</v>
      </c>
    </row>
    <row r="367" spans="1:11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698" t="s">
        <v>2778</v>
      </c>
      <c r="F367" s="699" t="s">
        <v>2779</v>
      </c>
      <c r="G367" s="698" t="s">
        <v>2790</v>
      </c>
      <c r="H367" s="698" t="s">
        <v>2791</v>
      </c>
      <c r="I367" s="701">
        <v>1094.5</v>
      </c>
      <c r="J367" s="701">
        <v>1</v>
      </c>
      <c r="K367" s="702">
        <v>1094.5</v>
      </c>
    </row>
    <row r="368" spans="1:11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698" t="s">
        <v>2792</v>
      </c>
      <c r="F368" s="699" t="s">
        <v>2793</v>
      </c>
      <c r="G368" s="698" t="s">
        <v>2794</v>
      </c>
      <c r="H368" s="698" t="s">
        <v>2795</v>
      </c>
      <c r="I368" s="701">
        <v>23.475999450683595</v>
      </c>
      <c r="J368" s="701">
        <v>330</v>
      </c>
      <c r="K368" s="702">
        <v>7746.9000244140625</v>
      </c>
    </row>
    <row r="369" spans="1:11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698" t="s">
        <v>2792</v>
      </c>
      <c r="F369" s="699" t="s">
        <v>2793</v>
      </c>
      <c r="G369" s="698" t="s">
        <v>2796</v>
      </c>
      <c r="H369" s="698" t="s">
        <v>2797</v>
      </c>
      <c r="I369" s="701">
        <v>15.210000038146973</v>
      </c>
      <c r="J369" s="701">
        <v>200</v>
      </c>
      <c r="K369" s="702">
        <v>3041.7299194335937</v>
      </c>
    </row>
    <row r="370" spans="1:11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698" t="s">
        <v>2792</v>
      </c>
      <c r="F370" s="699" t="s">
        <v>2793</v>
      </c>
      <c r="G370" s="698" t="s">
        <v>2798</v>
      </c>
      <c r="H370" s="698" t="s">
        <v>2799</v>
      </c>
      <c r="I370" s="701">
        <v>3.9325000643730164</v>
      </c>
      <c r="J370" s="701">
        <v>450</v>
      </c>
      <c r="K370" s="702">
        <v>1769.8200073242187</v>
      </c>
    </row>
    <row r="371" spans="1:11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698" t="s">
        <v>2792</v>
      </c>
      <c r="F371" s="699" t="s">
        <v>2793</v>
      </c>
      <c r="G371" s="698" t="s">
        <v>2800</v>
      </c>
      <c r="H371" s="698" t="s">
        <v>2801</v>
      </c>
      <c r="I371" s="701">
        <v>36.840000152587891</v>
      </c>
      <c r="J371" s="701">
        <v>5</v>
      </c>
      <c r="K371" s="702">
        <v>184.19000244140625</v>
      </c>
    </row>
    <row r="372" spans="1:11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698" t="s">
        <v>2792</v>
      </c>
      <c r="F372" s="699" t="s">
        <v>2793</v>
      </c>
      <c r="G372" s="698" t="s">
        <v>2802</v>
      </c>
      <c r="H372" s="698" t="s">
        <v>2803</v>
      </c>
      <c r="I372" s="701">
        <v>36.830001831054687</v>
      </c>
      <c r="J372" s="701">
        <v>5</v>
      </c>
      <c r="K372" s="702">
        <v>184.14999389648437</v>
      </c>
    </row>
    <row r="373" spans="1:11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698" t="s">
        <v>2792</v>
      </c>
      <c r="F373" s="699" t="s">
        <v>2793</v>
      </c>
      <c r="G373" s="698" t="s">
        <v>2804</v>
      </c>
      <c r="H373" s="698" t="s">
        <v>2805</v>
      </c>
      <c r="I373" s="701">
        <v>36.830001831054687</v>
      </c>
      <c r="J373" s="701">
        <v>5</v>
      </c>
      <c r="K373" s="702">
        <v>184.16000366210937</v>
      </c>
    </row>
    <row r="374" spans="1:11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698" t="s">
        <v>2792</v>
      </c>
      <c r="F374" s="699" t="s">
        <v>2793</v>
      </c>
      <c r="G374" s="698" t="s">
        <v>2806</v>
      </c>
      <c r="H374" s="698" t="s">
        <v>2807</v>
      </c>
      <c r="I374" s="701">
        <v>19.964165846506756</v>
      </c>
      <c r="J374" s="701">
        <v>1000</v>
      </c>
      <c r="K374" s="702">
        <v>19963.780097961426</v>
      </c>
    </row>
    <row r="375" spans="1:11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698" t="s">
        <v>2792</v>
      </c>
      <c r="F375" s="699" t="s">
        <v>2793</v>
      </c>
      <c r="G375" s="698" t="s">
        <v>2808</v>
      </c>
      <c r="H375" s="698" t="s">
        <v>2809</v>
      </c>
      <c r="I375" s="701">
        <v>3044.360107421875</v>
      </c>
      <c r="J375" s="701">
        <v>1</v>
      </c>
      <c r="K375" s="702">
        <v>3044.360107421875</v>
      </c>
    </row>
    <row r="376" spans="1:11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698" t="s">
        <v>2792</v>
      </c>
      <c r="F376" s="699" t="s">
        <v>2793</v>
      </c>
      <c r="G376" s="698" t="s">
        <v>2810</v>
      </c>
      <c r="H376" s="698" t="s">
        <v>2811</v>
      </c>
      <c r="I376" s="701">
        <v>154.8800048828125</v>
      </c>
      <c r="J376" s="701">
        <v>80</v>
      </c>
      <c r="K376" s="702">
        <v>12390.39990234375</v>
      </c>
    </row>
    <row r="377" spans="1:11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698" t="s">
        <v>2792</v>
      </c>
      <c r="F377" s="699" t="s">
        <v>2793</v>
      </c>
      <c r="G377" s="698" t="s">
        <v>2812</v>
      </c>
      <c r="H377" s="698" t="s">
        <v>2813</v>
      </c>
      <c r="I377" s="701">
        <v>21.729999542236328</v>
      </c>
      <c r="J377" s="701">
        <v>30</v>
      </c>
      <c r="K377" s="702">
        <v>651.80999755859375</v>
      </c>
    </row>
    <row r="378" spans="1:11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698" t="s">
        <v>2792</v>
      </c>
      <c r="F378" s="699" t="s">
        <v>2793</v>
      </c>
      <c r="G378" s="698" t="s">
        <v>2814</v>
      </c>
      <c r="H378" s="698" t="s">
        <v>2815</v>
      </c>
      <c r="I378" s="701">
        <v>50.599998474121094</v>
      </c>
      <c r="J378" s="701">
        <v>750</v>
      </c>
      <c r="K378" s="702">
        <v>37951.651245117188</v>
      </c>
    </row>
    <row r="379" spans="1:11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698" t="s">
        <v>2792</v>
      </c>
      <c r="F379" s="699" t="s">
        <v>2793</v>
      </c>
      <c r="G379" s="698" t="s">
        <v>2816</v>
      </c>
      <c r="H379" s="698" t="s">
        <v>2817</v>
      </c>
      <c r="I379" s="701">
        <v>1045.43994140625</v>
      </c>
      <c r="J379" s="701">
        <v>5</v>
      </c>
      <c r="K379" s="702">
        <v>5227.2001953125</v>
      </c>
    </row>
    <row r="380" spans="1:11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698" t="s">
        <v>2792</v>
      </c>
      <c r="F380" s="699" t="s">
        <v>2793</v>
      </c>
      <c r="G380" s="698" t="s">
        <v>2818</v>
      </c>
      <c r="H380" s="698" t="s">
        <v>2819</v>
      </c>
      <c r="I380" s="701">
        <v>440.44000244140625</v>
      </c>
      <c r="J380" s="701">
        <v>110</v>
      </c>
      <c r="K380" s="702">
        <v>48448.39892578125</v>
      </c>
    </row>
    <row r="381" spans="1:11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698" t="s">
        <v>2792</v>
      </c>
      <c r="F381" s="699" t="s">
        <v>2793</v>
      </c>
      <c r="G381" s="698" t="s">
        <v>2820</v>
      </c>
      <c r="H381" s="698" t="s">
        <v>2821</v>
      </c>
      <c r="I381" s="701">
        <v>261.6288825141059</v>
      </c>
      <c r="J381" s="701">
        <v>200</v>
      </c>
      <c r="K381" s="702">
        <v>51497.60009765625</v>
      </c>
    </row>
    <row r="382" spans="1:11" ht="14.4" customHeight="1" thickBot="1" x14ac:dyDescent="0.35">
      <c r="A382" s="703" t="s">
        <v>505</v>
      </c>
      <c r="B382" s="704" t="s">
        <v>506</v>
      </c>
      <c r="C382" s="705" t="s">
        <v>519</v>
      </c>
      <c r="D382" s="706" t="s">
        <v>520</v>
      </c>
      <c r="E382" s="705" t="s">
        <v>2822</v>
      </c>
      <c r="F382" s="706" t="s">
        <v>2823</v>
      </c>
      <c r="G382" s="705" t="s">
        <v>2824</v>
      </c>
      <c r="H382" s="705" t="s">
        <v>2825</v>
      </c>
      <c r="I382" s="708">
        <v>186.19999694824219</v>
      </c>
      <c r="J382" s="708">
        <v>2</v>
      </c>
      <c r="K382" s="709">
        <v>372.39999389648437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298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295</v>
      </c>
      <c r="Q3" s="557"/>
      <c r="R3" s="557"/>
      <c r="S3" s="558"/>
    </row>
    <row r="4" spans="1:19" ht="15" thickBot="1" x14ac:dyDescent="0.35">
      <c r="A4" s="570">
        <v>2017</v>
      </c>
      <c r="B4" s="571"/>
      <c r="C4" s="572" t="s">
        <v>294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293</v>
      </c>
      <c r="J4" s="568" t="s">
        <v>201</v>
      </c>
      <c r="K4" s="546" t="s">
        <v>292</v>
      </c>
      <c r="L4" s="547"/>
      <c r="M4" s="547"/>
      <c r="N4" s="548"/>
      <c r="O4" s="549" t="s">
        <v>291</v>
      </c>
      <c r="P4" s="538" t="s">
        <v>290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289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288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60.604166666666664</v>
      </c>
      <c r="D6" s="461"/>
      <c r="E6" s="461"/>
      <c r="F6" s="460"/>
      <c r="G6" s="462">
        <f ca="1">SUM(Tabulka[05 h_vram])/2</f>
        <v>99355.18</v>
      </c>
      <c r="H6" s="461">
        <f ca="1">SUM(Tabulka[06 h_naduv])/2</f>
        <v>8828.9700000000012</v>
      </c>
      <c r="I6" s="461">
        <f ca="1">SUM(Tabulka[07 h_nadzk])/2</f>
        <v>2549.0400000000004</v>
      </c>
      <c r="J6" s="460">
        <f ca="1">SUM(Tabulka[08 h_oon])/2</f>
        <v>300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1924836</v>
      </c>
      <c r="N6" s="461">
        <f ca="1">SUM(Tabulka[12 m_oc])/2</f>
        <v>1924836</v>
      </c>
      <c r="O6" s="460">
        <f ca="1">SUM(Tabulka[13 m_sk])/2</f>
        <v>35268202</v>
      </c>
      <c r="P6" s="459">
        <f ca="1">SUM(Tabulka[14_vzsk])/2</f>
        <v>45322</v>
      </c>
      <c r="Q6" s="459">
        <f ca="1">SUM(Tabulka[15_vzpl])/2</f>
        <v>0</v>
      </c>
      <c r="R6" s="458">
        <f ca="1">IF(Q6=0,0,P6/Q6)</f>
        <v>0</v>
      </c>
      <c r="S6" s="457">
        <f ca="1">Q6-P6</f>
        <v>-45322</v>
      </c>
    </row>
    <row r="7" spans="1:19" hidden="1" x14ac:dyDescent="0.3">
      <c r="A7" s="456" t="s">
        <v>287</v>
      </c>
      <c r="B7" s="455" t="s">
        <v>286</v>
      </c>
      <c r="C7" s="454" t="s">
        <v>285</v>
      </c>
      <c r="D7" s="453" t="s">
        <v>284</v>
      </c>
      <c r="E7" s="452" t="s">
        <v>283</v>
      </c>
      <c r="F7" s="451" t="s">
        <v>282</v>
      </c>
      <c r="G7" s="450" t="s">
        <v>281</v>
      </c>
      <c r="H7" s="448" t="s">
        <v>280</v>
      </c>
      <c r="I7" s="448" t="s">
        <v>279</v>
      </c>
      <c r="J7" s="447" t="s">
        <v>278</v>
      </c>
      <c r="K7" s="449" t="s">
        <v>277</v>
      </c>
      <c r="L7" s="448" t="s">
        <v>276</v>
      </c>
      <c r="M7" s="448" t="s">
        <v>275</v>
      </c>
      <c r="N7" s="447" t="s">
        <v>274</v>
      </c>
      <c r="O7" s="446" t="s">
        <v>273</v>
      </c>
      <c r="P7" s="445" t="s">
        <v>272</v>
      </c>
      <c r="Q7" s="444" t="s">
        <v>271</v>
      </c>
      <c r="R7" s="443" t="s">
        <v>270</v>
      </c>
      <c r="S7" s="442" t="s">
        <v>269</v>
      </c>
    </row>
    <row r="8" spans="1:19" x14ac:dyDescent="0.3">
      <c r="A8" s="439" t="s">
        <v>268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8.3958333333333321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14663.54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1819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242.21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603893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603893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9296647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441" t="str">
        <f ca="1">IF(Tabulka[[#This Row],[15_vzpl]]=0,"",Tabulka[[#This Row],[14_vzsk]]/Tabulka[[#This Row],[15_vzpl]])</f>
        <v/>
      </c>
      <c r="S8" s="440" t="str">
        <f ca="1">IF(Tabulka[[#This Row],[15_vzpl]]-Tabulka[[#This Row],[14_vzsk]]=0,"",Tabulka[[#This Row],[15_vzpl]]-Tabulka[[#This Row],[14_vzsk]])</f>
        <v/>
      </c>
    </row>
    <row r="9" spans="1:19" x14ac:dyDescent="0.3">
      <c r="A9" s="439">
        <v>100</v>
      </c>
      <c r="B9" s="438" t="s">
        <v>2842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22700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665212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441" t="str">
        <f ca="1">IF(Tabulka[[#This Row],[15_vzpl]]=0,"",Tabulka[[#This Row],[14_vzsk]]/Tabulka[[#This Row],[15_vzpl]])</f>
        <v/>
      </c>
      <c r="S9" s="440" t="str">
        <f ca="1">IF(Tabulka[[#This Row],[15_vzpl]]-Tabulka[[#This Row],[14_vzsk]]=0,"",Tabulka[[#This Row],[15_vzpl]]-Tabulka[[#This Row],[14_vzsk]])</f>
        <v/>
      </c>
    </row>
    <row r="10" spans="1:19" x14ac:dyDescent="0.3">
      <c r="A10" s="439">
        <v>101</v>
      </c>
      <c r="B10" s="438" t="s">
        <v>2843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7.3958333333333321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12891.54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1574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242.21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581193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581193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8631435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 t="s">
        <v>2827</v>
      </c>
      <c r="B11" s="438"/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51.208333333333336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82843.64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7009.97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2306.8300000000004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1305743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1305743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25617237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45322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>
        <f ca="1">IF(Tabulka[[#This Row],[15_vzpl]]-Tabulka[[#This Row],[14_vzsk]]=0,"",Tabulka[[#This Row],[15_vzpl]]-Tabulka[[#This Row],[14_vzsk]])</f>
        <v>-45322</v>
      </c>
    </row>
    <row r="12" spans="1:19" x14ac:dyDescent="0.3">
      <c r="A12" s="439">
        <v>303</v>
      </c>
      <c r="B12" s="438" t="s">
        <v>2844</v>
      </c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14.875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24312.75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1813.5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238917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238917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5907101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45322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41" t="str">
        <f ca="1">IF(Tabulka[[#This Row],[15_vzpl]]=0,"",Tabulka[[#This Row],[14_vzsk]]/Tabulka[[#This Row],[15_vzpl]])</f>
        <v/>
      </c>
      <c r="S12" s="440">
        <f ca="1">IF(Tabulka[[#This Row],[15_vzpl]]-Tabulka[[#This Row],[14_vzsk]]=0,"",Tabulka[[#This Row],[15_vzpl]]-Tabulka[[#This Row],[14_vzsk]])</f>
        <v>-45322</v>
      </c>
    </row>
    <row r="13" spans="1:19" x14ac:dyDescent="0.3">
      <c r="A13" s="439">
        <v>304</v>
      </c>
      <c r="B13" s="438" t="s">
        <v>2845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19.520833333333332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29916.769999999997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2138.4699999999998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1380.4400000000003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540243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540243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10612902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41" t="str">
        <f ca="1">IF(Tabulka[[#This Row],[15_vzpl]]=0,"",Tabulka[[#This Row],[14_vzsk]]/Tabulka[[#This Row],[15_vzpl]])</f>
        <v/>
      </c>
      <c r="S13" s="440" t="str">
        <f ca="1">IF(Tabulka[[#This Row],[15_vzpl]]-Tabulka[[#This Row],[14_vzsk]]=0,"",Tabulka[[#This Row],[15_vzpl]]-Tabulka[[#This Row],[14_vzsk]])</f>
        <v/>
      </c>
    </row>
    <row r="14" spans="1:19" x14ac:dyDescent="0.3">
      <c r="A14" s="439">
        <v>305</v>
      </c>
      <c r="B14" s="438" t="s">
        <v>2846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10.729166666666666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18448.620000000003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413.39000000000004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430846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430846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6710559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636</v>
      </c>
      <c r="B15" s="438" t="s">
        <v>2847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5124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54809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54809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1285029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642</v>
      </c>
      <c r="B16" s="438" t="s">
        <v>2848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3.0833333333333335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5041.5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40928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40928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1101646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 t="s">
        <v>2828</v>
      </c>
      <c r="B17" s="438"/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354318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>
        <v>30</v>
      </c>
      <c r="B18" s="438" t="s">
        <v>2849</v>
      </c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1848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15200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354318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t="s">
        <v>297</v>
      </c>
    </row>
    <row r="20" spans="1:19" x14ac:dyDescent="0.3">
      <c r="A20" s="206" t="s">
        <v>176</v>
      </c>
    </row>
    <row r="21" spans="1:19" x14ac:dyDescent="0.3">
      <c r="A21" s="207" t="s">
        <v>267</v>
      </c>
    </row>
    <row r="22" spans="1:19" x14ac:dyDescent="0.3">
      <c r="A22" s="431" t="s">
        <v>266</v>
      </c>
    </row>
    <row r="23" spans="1:19" x14ac:dyDescent="0.3">
      <c r="A23" s="351" t="s">
        <v>207</v>
      </c>
    </row>
    <row r="24" spans="1:19" x14ac:dyDescent="0.3">
      <c r="A24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24" priority="3" operator="lessThan">
      <formula>0</formula>
    </cfRule>
  </conditionalFormatting>
  <conditionalFormatting sqref="R6:R18">
    <cfRule type="cellIs" dxfId="23" priority="4" operator="greaterThan">
      <formula>1</formula>
    </cfRule>
  </conditionalFormatting>
  <conditionalFormatting sqref="A8:S18">
    <cfRule type="expression" dxfId="22" priority="2">
      <formula>$B8=""</formula>
    </cfRule>
  </conditionalFormatting>
  <conditionalFormatting sqref="P8:S18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2841</v>
      </c>
    </row>
    <row r="2" spans="1:19" x14ac:dyDescent="0.3">
      <c r="A2" s="348" t="s">
        <v>298</v>
      </c>
    </row>
    <row r="3" spans="1:19" x14ac:dyDescent="0.3">
      <c r="A3" s="477" t="s">
        <v>184</v>
      </c>
      <c r="B3" s="476" t="s">
        <v>265</v>
      </c>
      <c r="C3" t="s">
        <v>296</v>
      </c>
      <c r="D3" t="s">
        <v>287</v>
      </c>
      <c r="E3" t="s">
        <v>285</v>
      </c>
      <c r="F3" t="s">
        <v>284</v>
      </c>
      <c r="G3" t="s">
        <v>283</v>
      </c>
      <c r="H3" t="s">
        <v>282</v>
      </c>
      <c r="I3" t="s">
        <v>281</v>
      </c>
      <c r="J3" t="s">
        <v>280</v>
      </c>
      <c r="K3" t="s">
        <v>279</v>
      </c>
      <c r="L3" t="s">
        <v>278</v>
      </c>
      <c r="M3" t="s">
        <v>277</v>
      </c>
      <c r="N3" t="s">
        <v>276</v>
      </c>
      <c r="O3" t="s">
        <v>275</v>
      </c>
      <c r="P3" t="s">
        <v>274</v>
      </c>
      <c r="Q3" t="s">
        <v>273</v>
      </c>
      <c r="R3" t="s">
        <v>272</v>
      </c>
      <c r="S3" t="s">
        <v>271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268</v>
      </c>
      <c r="E4" s="468">
        <v>8.5500000000000007</v>
      </c>
      <c r="F4" s="468"/>
      <c r="G4" s="468"/>
      <c r="H4" s="468"/>
      <c r="I4" s="468">
        <v>1386.77</v>
      </c>
      <c r="J4" s="468">
        <v>102</v>
      </c>
      <c r="K4" s="468">
        <v>22</v>
      </c>
      <c r="L4" s="468"/>
      <c r="M4" s="468"/>
      <c r="N4" s="468"/>
      <c r="O4" s="468"/>
      <c r="P4" s="468"/>
      <c r="Q4" s="468">
        <v>682760</v>
      </c>
      <c r="R4" s="468"/>
      <c r="S4" s="468"/>
    </row>
    <row r="5" spans="1:19" x14ac:dyDescent="0.3">
      <c r="A5" s="473" t="s">
        <v>186</v>
      </c>
      <c r="B5" s="472">
        <v>2</v>
      </c>
      <c r="C5">
        <v>1</v>
      </c>
      <c r="D5">
        <v>100</v>
      </c>
      <c r="E5">
        <v>1</v>
      </c>
      <c r="I5">
        <v>147</v>
      </c>
      <c r="J5">
        <v>11</v>
      </c>
      <c r="Q5">
        <v>47169</v>
      </c>
    </row>
    <row r="6" spans="1:19" x14ac:dyDescent="0.3">
      <c r="A6" s="475" t="s">
        <v>187</v>
      </c>
      <c r="B6" s="474">
        <v>3</v>
      </c>
      <c r="C6">
        <v>1</v>
      </c>
      <c r="D6">
        <v>101</v>
      </c>
      <c r="E6">
        <v>7.55</v>
      </c>
      <c r="I6">
        <v>1239.77</v>
      </c>
      <c r="J6">
        <v>91</v>
      </c>
      <c r="K6">
        <v>22</v>
      </c>
      <c r="Q6">
        <v>635591</v>
      </c>
    </row>
    <row r="7" spans="1:19" x14ac:dyDescent="0.3">
      <c r="A7" s="473" t="s">
        <v>188</v>
      </c>
      <c r="B7" s="472">
        <v>4</v>
      </c>
      <c r="C7">
        <v>1</v>
      </c>
      <c r="D7" t="s">
        <v>2827</v>
      </c>
      <c r="E7">
        <v>51.75</v>
      </c>
      <c r="I7">
        <v>7673.85</v>
      </c>
      <c r="J7">
        <v>587</v>
      </c>
      <c r="K7">
        <v>204.92</v>
      </c>
      <c r="O7">
        <v>10576</v>
      </c>
      <c r="P7">
        <v>10576</v>
      </c>
      <c r="Q7">
        <v>1988978</v>
      </c>
      <c r="R7">
        <v>7528</v>
      </c>
    </row>
    <row r="8" spans="1:19" x14ac:dyDescent="0.3">
      <c r="A8" s="475" t="s">
        <v>189</v>
      </c>
      <c r="B8" s="474">
        <v>5</v>
      </c>
      <c r="C8">
        <v>1</v>
      </c>
      <c r="D8">
        <v>303</v>
      </c>
      <c r="E8">
        <v>18.5</v>
      </c>
      <c r="I8">
        <v>2886</v>
      </c>
      <c r="J8">
        <v>212.5</v>
      </c>
      <c r="K8">
        <v>56.25</v>
      </c>
      <c r="Q8">
        <v>613565</v>
      </c>
      <c r="R8">
        <v>7528</v>
      </c>
    </row>
    <row r="9" spans="1:19" x14ac:dyDescent="0.3">
      <c r="A9" s="473" t="s">
        <v>190</v>
      </c>
      <c r="B9" s="472">
        <v>6</v>
      </c>
      <c r="C9">
        <v>1</v>
      </c>
      <c r="D9">
        <v>304</v>
      </c>
      <c r="E9">
        <v>19</v>
      </c>
      <c r="I9">
        <v>2713.08</v>
      </c>
      <c r="J9">
        <v>157.5</v>
      </c>
      <c r="K9">
        <v>126.94</v>
      </c>
      <c r="O9">
        <v>3525</v>
      </c>
      <c r="P9">
        <v>3525</v>
      </c>
      <c r="Q9">
        <v>811922</v>
      </c>
    </row>
    <row r="10" spans="1:19" x14ac:dyDescent="0.3">
      <c r="A10" s="475" t="s">
        <v>191</v>
      </c>
      <c r="B10" s="474">
        <v>7</v>
      </c>
      <c r="C10">
        <v>1</v>
      </c>
      <c r="D10">
        <v>305</v>
      </c>
      <c r="E10">
        <v>8.25</v>
      </c>
      <c r="I10">
        <v>1167.27</v>
      </c>
      <c r="J10">
        <v>83.5</v>
      </c>
      <c r="K10">
        <v>21.73</v>
      </c>
      <c r="O10">
        <v>7051</v>
      </c>
      <c r="P10">
        <v>7051</v>
      </c>
      <c r="Q10">
        <v>383666</v>
      </c>
    </row>
    <row r="11" spans="1:19" x14ac:dyDescent="0.3">
      <c r="A11" s="473" t="s">
        <v>192</v>
      </c>
      <c r="B11" s="472">
        <v>8</v>
      </c>
      <c r="C11">
        <v>1</v>
      </c>
      <c r="D11">
        <v>636</v>
      </c>
      <c r="E11">
        <v>3</v>
      </c>
      <c r="I11">
        <v>412.5</v>
      </c>
      <c r="J11">
        <v>48</v>
      </c>
      <c r="Q11">
        <v>86665</v>
      </c>
    </row>
    <row r="12" spans="1:19" x14ac:dyDescent="0.3">
      <c r="A12" s="475" t="s">
        <v>193</v>
      </c>
      <c r="B12" s="474">
        <v>9</v>
      </c>
      <c r="C12">
        <v>1</v>
      </c>
      <c r="D12">
        <v>642</v>
      </c>
      <c r="E12">
        <v>3</v>
      </c>
      <c r="I12">
        <v>495</v>
      </c>
      <c r="J12">
        <v>85.5</v>
      </c>
      <c r="Q12">
        <v>93160</v>
      </c>
    </row>
    <row r="13" spans="1:19" x14ac:dyDescent="0.3">
      <c r="A13" s="473" t="s">
        <v>194</v>
      </c>
      <c r="B13" s="472">
        <v>10</v>
      </c>
      <c r="C13">
        <v>1</v>
      </c>
      <c r="D13" t="s">
        <v>2828</v>
      </c>
      <c r="E13">
        <v>1</v>
      </c>
      <c r="I13">
        <v>176</v>
      </c>
      <c r="Q13">
        <v>28110</v>
      </c>
    </row>
    <row r="14" spans="1:19" x14ac:dyDescent="0.3">
      <c r="A14" s="475" t="s">
        <v>195</v>
      </c>
      <c r="B14" s="474">
        <v>11</v>
      </c>
      <c r="C14">
        <v>1</v>
      </c>
      <c r="D14">
        <v>30</v>
      </c>
      <c r="E14">
        <v>1</v>
      </c>
      <c r="I14">
        <v>176</v>
      </c>
      <c r="Q14">
        <v>28110</v>
      </c>
    </row>
    <row r="15" spans="1:19" x14ac:dyDescent="0.3">
      <c r="A15" s="473" t="s">
        <v>196</v>
      </c>
      <c r="B15" s="472">
        <v>12</v>
      </c>
      <c r="C15" t="s">
        <v>2829</v>
      </c>
      <c r="E15">
        <v>61.3</v>
      </c>
      <c r="I15">
        <v>9236.6200000000008</v>
      </c>
      <c r="J15">
        <v>689</v>
      </c>
      <c r="K15">
        <v>226.92</v>
      </c>
      <c r="O15">
        <v>10576</v>
      </c>
      <c r="P15">
        <v>10576</v>
      </c>
      <c r="Q15">
        <v>2699848</v>
      </c>
      <c r="R15">
        <v>7528</v>
      </c>
    </row>
    <row r="16" spans="1:19" x14ac:dyDescent="0.3">
      <c r="A16" s="471" t="s">
        <v>184</v>
      </c>
      <c r="B16" s="470">
        <v>2017</v>
      </c>
      <c r="C16">
        <v>2</v>
      </c>
      <c r="D16" t="s">
        <v>268</v>
      </c>
      <c r="E16">
        <v>8.3000000000000007</v>
      </c>
      <c r="I16">
        <v>1136.52</v>
      </c>
      <c r="J16">
        <v>153</v>
      </c>
      <c r="K16">
        <v>38.21</v>
      </c>
      <c r="Q16">
        <v>730225</v>
      </c>
    </row>
    <row r="17" spans="3:18" x14ac:dyDescent="0.3">
      <c r="C17">
        <v>2</v>
      </c>
      <c r="D17">
        <v>100</v>
      </c>
      <c r="E17">
        <v>1</v>
      </c>
      <c r="I17">
        <v>150</v>
      </c>
      <c r="J17">
        <v>22</v>
      </c>
      <c r="Q17">
        <v>52503</v>
      </c>
    </row>
    <row r="18" spans="3:18" x14ac:dyDescent="0.3">
      <c r="C18">
        <v>2</v>
      </c>
      <c r="D18">
        <v>101</v>
      </c>
      <c r="E18">
        <v>7.3</v>
      </c>
      <c r="I18">
        <v>986.52</v>
      </c>
      <c r="J18">
        <v>131</v>
      </c>
      <c r="K18">
        <v>38.21</v>
      </c>
      <c r="Q18">
        <v>677722</v>
      </c>
    </row>
    <row r="19" spans="3:18" x14ac:dyDescent="0.3">
      <c r="C19">
        <v>2</v>
      </c>
      <c r="D19" t="s">
        <v>2827</v>
      </c>
      <c r="E19">
        <v>49.75</v>
      </c>
      <c r="I19">
        <v>6769.08</v>
      </c>
      <c r="J19">
        <v>273</v>
      </c>
      <c r="K19">
        <v>167.06</v>
      </c>
      <c r="L19">
        <v>48</v>
      </c>
      <c r="O19">
        <v>10576</v>
      </c>
      <c r="P19">
        <v>10576</v>
      </c>
      <c r="Q19">
        <v>1823788</v>
      </c>
      <c r="R19">
        <v>11648</v>
      </c>
    </row>
    <row r="20" spans="3:18" x14ac:dyDescent="0.3">
      <c r="C20">
        <v>2</v>
      </c>
      <c r="D20">
        <v>303</v>
      </c>
      <c r="E20">
        <v>18.5</v>
      </c>
      <c r="I20">
        <v>2499</v>
      </c>
      <c r="J20">
        <v>70</v>
      </c>
      <c r="K20">
        <v>49.5</v>
      </c>
      <c r="O20">
        <v>6576</v>
      </c>
      <c r="P20">
        <v>6576</v>
      </c>
      <c r="Q20">
        <v>563550</v>
      </c>
      <c r="R20">
        <v>11648</v>
      </c>
    </row>
    <row r="21" spans="3:18" x14ac:dyDescent="0.3">
      <c r="C21">
        <v>2</v>
      </c>
      <c r="D21">
        <v>304</v>
      </c>
      <c r="E21">
        <v>18</v>
      </c>
      <c r="I21">
        <v>2356.56</v>
      </c>
      <c r="J21">
        <v>94</v>
      </c>
      <c r="K21">
        <v>80.81</v>
      </c>
      <c r="L21">
        <v>48</v>
      </c>
      <c r="Q21">
        <v>750619</v>
      </c>
    </row>
    <row r="22" spans="3:18" x14ac:dyDescent="0.3">
      <c r="C22">
        <v>2</v>
      </c>
      <c r="D22">
        <v>305</v>
      </c>
      <c r="E22">
        <v>7.25</v>
      </c>
      <c r="I22">
        <v>1073.52</v>
      </c>
      <c r="J22">
        <v>15</v>
      </c>
      <c r="K22">
        <v>36.75</v>
      </c>
      <c r="O22">
        <v>4000</v>
      </c>
      <c r="P22">
        <v>4000</v>
      </c>
      <c r="Q22">
        <v>342093</v>
      </c>
    </row>
    <row r="23" spans="3:18" x14ac:dyDescent="0.3">
      <c r="C23">
        <v>2</v>
      </c>
      <c r="D23">
        <v>636</v>
      </c>
      <c r="E23">
        <v>3</v>
      </c>
      <c r="I23">
        <v>390</v>
      </c>
      <c r="J23">
        <v>49</v>
      </c>
      <c r="Q23">
        <v>85119</v>
      </c>
    </row>
    <row r="24" spans="3:18" x14ac:dyDescent="0.3">
      <c r="C24">
        <v>2</v>
      </c>
      <c r="D24">
        <v>642</v>
      </c>
      <c r="E24">
        <v>3</v>
      </c>
      <c r="I24">
        <v>450</v>
      </c>
      <c r="J24">
        <v>45</v>
      </c>
      <c r="Q24">
        <v>82407</v>
      </c>
    </row>
    <row r="25" spans="3:18" x14ac:dyDescent="0.3">
      <c r="C25">
        <v>2</v>
      </c>
      <c r="D25" t="s">
        <v>2828</v>
      </c>
      <c r="E25">
        <v>1</v>
      </c>
      <c r="I25">
        <v>160</v>
      </c>
      <c r="Q25">
        <v>28110</v>
      </c>
    </row>
    <row r="26" spans="3:18" x14ac:dyDescent="0.3">
      <c r="C26">
        <v>2</v>
      </c>
      <c r="D26">
        <v>30</v>
      </c>
      <c r="E26">
        <v>1</v>
      </c>
      <c r="I26">
        <v>160</v>
      </c>
      <c r="Q26">
        <v>28110</v>
      </c>
    </row>
    <row r="27" spans="3:18" x14ac:dyDescent="0.3">
      <c r="C27" t="s">
        <v>2830</v>
      </c>
      <c r="E27">
        <v>59.05</v>
      </c>
      <c r="I27">
        <v>8065.6</v>
      </c>
      <c r="J27">
        <v>426</v>
      </c>
      <c r="K27">
        <v>205.27</v>
      </c>
      <c r="L27">
        <v>48</v>
      </c>
      <c r="O27">
        <v>10576</v>
      </c>
      <c r="P27">
        <v>10576</v>
      </c>
      <c r="Q27">
        <v>2582123</v>
      </c>
      <c r="R27">
        <v>11648</v>
      </c>
    </row>
    <row r="28" spans="3:18" x14ac:dyDescent="0.3">
      <c r="C28">
        <v>3</v>
      </c>
      <c r="D28" t="s">
        <v>268</v>
      </c>
      <c r="E28">
        <v>8.3000000000000007</v>
      </c>
      <c r="I28">
        <v>1224.25</v>
      </c>
      <c r="J28">
        <v>167</v>
      </c>
      <c r="K28">
        <v>22</v>
      </c>
      <c r="Q28">
        <v>717796</v>
      </c>
    </row>
    <row r="29" spans="3:18" x14ac:dyDescent="0.3">
      <c r="C29">
        <v>3</v>
      </c>
      <c r="D29">
        <v>100</v>
      </c>
      <c r="E29">
        <v>1</v>
      </c>
      <c r="I29">
        <v>136.5</v>
      </c>
      <c r="J29">
        <v>16</v>
      </c>
      <c r="Q29">
        <v>50617</v>
      </c>
    </row>
    <row r="30" spans="3:18" x14ac:dyDescent="0.3">
      <c r="C30">
        <v>3</v>
      </c>
      <c r="D30">
        <v>101</v>
      </c>
      <c r="E30">
        <v>7.3</v>
      </c>
      <c r="I30">
        <v>1087.75</v>
      </c>
      <c r="J30">
        <v>151</v>
      </c>
      <c r="K30">
        <v>22</v>
      </c>
      <c r="Q30">
        <v>667179</v>
      </c>
    </row>
    <row r="31" spans="3:18" x14ac:dyDescent="0.3">
      <c r="C31">
        <v>3</v>
      </c>
      <c r="D31" t="s">
        <v>2827</v>
      </c>
      <c r="E31">
        <v>49.75</v>
      </c>
      <c r="I31">
        <v>7619.9699999999993</v>
      </c>
      <c r="J31">
        <v>266</v>
      </c>
      <c r="K31">
        <v>215.34</v>
      </c>
      <c r="L31">
        <v>24</v>
      </c>
      <c r="O31">
        <v>10575</v>
      </c>
      <c r="P31">
        <v>10575</v>
      </c>
      <c r="Q31">
        <v>1814814</v>
      </c>
      <c r="R31">
        <v>1500</v>
      </c>
    </row>
    <row r="32" spans="3:18" x14ac:dyDescent="0.3">
      <c r="C32">
        <v>3</v>
      </c>
      <c r="D32">
        <v>303</v>
      </c>
      <c r="E32">
        <v>18.5</v>
      </c>
      <c r="I32">
        <v>2921.25</v>
      </c>
      <c r="J32">
        <v>110</v>
      </c>
      <c r="K32">
        <v>66.5</v>
      </c>
      <c r="O32">
        <v>3525</v>
      </c>
      <c r="P32">
        <v>3525</v>
      </c>
      <c r="Q32">
        <v>583966</v>
      </c>
      <c r="R32">
        <v>1500</v>
      </c>
    </row>
    <row r="33" spans="3:18" x14ac:dyDescent="0.3">
      <c r="C33">
        <v>3</v>
      </c>
      <c r="D33">
        <v>304</v>
      </c>
      <c r="E33">
        <v>18</v>
      </c>
      <c r="I33">
        <v>2607.0700000000002</v>
      </c>
      <c r="J33">
        <v>106</v>
      </c>
      <c r="K33">
        <v>136.38</v>
      </c>
      <c r="L33">
        <v>24</v>
      </c>
      <c r="O33">
        <v>7050</v>
      </c>
      <c r="P33">
        <v>7050</v>
      </c>
      <c r="Q33">
        <v>749683</v>
      </c>
    </row>
    <row r="34" spans="3:18" x14ac:dyDescent="0.3">
      <c r="C34">
        <v>3</v>
      </c>
      <c r="D34">
        <v>305</v>
      </c>
      <c r="E34">
        <v>7.25</v>
      </c>
      <c r="I34">
        <v>1139.1500000000001</v>
      </c>
      <c r="J34">
        <v>10</v>
      </c>
      <c r="K34">
        <v>12.46</v>
      </c>
      <c r="Q34">
        <v>317707</v>
      </c>
    </row>
    <row r="35" spans="3:18" x14ac:dyDescent="0.3">
      <c r="C35">
        <v>3</v>
      </c>
      <c r="D35">
        <v>636</v>
      </c>
      <c r="E35">
        <v>3</v>
      </c>
      <c r="I35">
        <v>505.5</v>
      </c>
      <c r="J35">
        <v>30</v>
      </c>
      <c r="Q35">
        <v>88067</v>
      </c>
    </row>
    <row r="36" spans="3:18" x14ac:dyDescent="0.3">
      <c r="C36">
        <v>3</v>
      </c>
      <c r="D36">
        <v>642</v>
      </c>
      <c r="E36">
        <v>3</v>
      </c>
      <c r="I36">
        <v>447</v>
      </c>
      <c r="J36">
        <v>10</v>
      </c>
      <c r="Q36">
        <v>75391</v>
      </c>
    </row>
    <row r="37" spans="3:18" x14ac:dyDescent="0.3">
      <c r="C37">
        <v>3</v>
      </c>
      <c r="D37" t="s">
        <v>2828</v>
      </c>
      <c r="E37">
        <v>1</v>
      </c>
      <c r="I37">
        <v>184</v>
      </c>
      <c r="Q37">
        <v>28110</v>
      </c>
    </row>
    <row r="38" spans="3:18" x14ac:dyDescent="0.3">
      <c r="C38">
        <v>3</v>
      </c>
      <c r="D38">
        <v>30</v>
      </c>
      <c r="E38">
        <v>1</v>
      </c>
      <c r="I38">
        <v>184</v>
      </c>
      <c r="Q38">
        <v>28110</v>
      </c>
    </row>
    <row r="39" spans="3:18" x14ac:dyDescent="0.3">
      <c r="C39" t="s">
        <v>2831</v>
      </c>
      <c r="E39">
        <v>59.05</v>
      </c>
      <c r="I39">
        <v>9028.2199999999993</v>
      </c>
      <c r="J39">
        <v>433</v>
      </c>
      <c r="K39">
        <v>237.34</v>
      </c>
      <c r="L39">
        <v>24</v>
      </c>
      <c r="O39">
        <v>10575</v>
      </c>
      <c r="P39">
        <v>10575</v>
      </c>
      <c r="Q39">
        <v>2560720</v>
      </c>
      <c r="R39">
        <v>1500</v>
      </c>
    </row>
    <row r="40" spans="3:18" x14ac:dyDescent="0.3">
      <c r="C40">
        <v>4</v>
      </c>
      <c r="D40" t="s">
        <v>268</v>
      </c>
      <c r="E40">
        <v>8.3000000000000007</v>
      </c>
      <c r="I40">
        <v>1245</v>
      </c>
      <c r="J40">
        <v>210</v>
      </c>
      <c r="K40">
        <v>29</v>
      </c>
      <c r="Q40">
        <v>769909</v>
      </c>
    </row>
    <row r="41" spans="3:18" x14ac:dyDescent="0.3">
      <c r="C41">
        <v>4</v>
      </c>
      <c r="D41">
        <v>100</v>
      </c>
      <c r="E41">
        <v>1</v>
      </c>
      <c r="I41">
        <v>150</v>
      </c>
      <c r="J41">
        <v>31</v>
      </c>
      <c r="Q41">
        <v>60311</v>
      </c>
    </row>
    <row r="42" spans="3:18" x14ac:dyDescent="0.3">
      <c r="C42">
        <v>4</v>
      </c>
      <c r="D42">
        <v>101</v>
      </c>
      <c r="E42">
        <v>7.3</v>
      </c>
      <c r="I42">
        <v>1095</v>
      </c>
      <c r="J42">
        <v>179</v>
      </c>
      <c r="K42">
        <v>29</v>
      </c>
      <c r="Q42">
        <v>709598</v>
      </c>
    </row>
    <row r="43" spans="3:18" x14ac:dyDescent="0.3">
      <c r="C43">
        <v>4</v>
      </c>
      <c r="D43" t="s">
        <v>2827</v>
      </c>
      <c r="E43">
        <v>51</v>
      </c>
      <c r="I43">
        <v>7007.58</v>
      </c>
      <c r="J43">
        <v>1086.5</v>
      </c>
      <c r="K43">
        <v>264.25</v>
      </c>
      <c r="L43">
        <v>24</v>
      </c>
      <c r="O43">
        <v>21968</v>
      </c>
      <c r="P43">
        <v>21968</v>
      </c>
      <c r="Q43">
        <v>2229560</v>
      </c>
    </row>
    <row r="44" spans="3:18" x14ac:dyDescent="0.3">
      <c r="C44">
        <v>4</v>
      </c>
      <c r="D44">
        <v>303</v>
      </c>
      <c r="E44">
        <v>17.5</v>
      </c>
      <c r="I44">
        <v>2439</v>
      </c>
      <c r="J44">
        <v>381</v>
      </c>
      <c r="K44">
        <v>43</v>
      </c>
      <c r="O44">
        <v>3662</v>
      </c>
      <c r="P44">
        <v>3662</v>
      </c>
      <c r="Q44">
        <v>653537</v>
      </c>
    </row>
    <row r="45" spans="3:18" x14ac:dyDescent="0.3">
      <c r="C45">
        <v>4</v>
      </c>
      <c r="D45">
        <v>304</v>
      </c>
      <c r="E45">
        <v>18.25</v>
      </c>
      <c r="I45">
        <v>2331.06</v>
      </c>
      <c r="J45">
        <v>337</v>
      </c>
      <c r="K45">
        <v>132.77000000000001</v>
      </c>
      <c r="L45">
        <v>24</v>
      </c>
      <c r="O45">
        <v>14644</v>
      </c>
      <c r="P45">
        <v>14644</v>
      </c>
      <c r="Q45">
        <v>863783</v>
      </c>
    </row>
    <row r="46" spans="3:18" x14ac:dyDescent="0.3">
      <c r="C46">
        <v>4</v>
      </c>
      <c r="D46">
        <v>305</v>
      </c>
      <c r="E46">
        <v>9.25</v>
      </c>
      <c r="I46">
        <v>1397.52</v>
      </c>
      <c r="J46">
        <v>189.5</v>
      </c>
      <c r="K46">
        <v>88.48</v>
      </c>
      <c r="O46">
        <v>3662</v>
      </c>
      <c r="P46">
        <v>3662</v>
      </c>
      <c r="Q46">
        <v>502877</v>
      </c>
    </row>
    <row r="47" spans="3:18" x14ac:dyDescent="0.3">
      <c r="C47">
        <v>4</v>
      </c>
      <c r="D47">
        <v>636</v>
      </c>
      <c r="E47">
        <v>3</v>
      </c>
      <c r="I47">
        <v>450</v>
      </c>
      <c r="J47">
        <v>97</v>
      </c>
      <c r="Q47">
        <v>112868</v>
      </c>
    </row>
    <row r="48" spans="3:18" x14ac:dyDescent="0.3">
      <c r="C48">
        <v>4</v>
      </c>
      <c r="D48">
        <v>642</v>
      </c>
      <c r="E48">
        <v>3</v>
      </c>
      <c r="I48">
        <v>390</v>
      </c>
      <c r="J48">
        <v>82</v>
      </c>
      <c r="Q48">
        <v>96495</v>
      </c>
    </row>
    <row r="49" spans="3:18" x14ac:dyDescent="0.3">
      <c r="C49">
        <v>4</v>
      </c>
      <c r="D49" t="s">
        <v>2828</v>
      </c>
      <c r="E49">
        <v>1</v>
      </c>
      <c r="I49">
        <v>120</v>
      </c>
      <c r="Q49">
        <v>27951</v>
      </c>
    </row>
    <row r="50" spans="3:18" x14ac:dyDescent="0.3">
      <c r="C50">
        <v>4</v>
      </c>
      <c r="D50">
        <v>30</v>
      </c>
      <c r="E50">
        <v>1</v>
      </c>
      <c r="I50">
        <v>120</v>
      </c>
      <c r="Q50">
        <v>27951</v>
      </c>
    </row>
    <row r="51" spans="3:18" x14ac:dyDescent="0.3">
      <c r="C51" t="s">
        <v>2832</v>
      </c>
      <c r="E51">
        <v>60.3</v>
      </c>
      <c r="I51">
        <v>8372.58</v>
      </c>
      <c r="J51">
        <v>1296.5</v>
      </c>
      <c r="K51">
        <v>293.25</v>
      </c>
      <c r="L51">
        <v>24</v>
      </c>
      <c r="O51">
        <v>21968</v>
      </c>
      <c r="P51">
        <v>21968</v>
      </c>
      <c r="Q51">
        <v>3027420</v>
      </c>
    </row>
    <row r="52" spans="3:18" x14ac:dyDescent="0.3">
      <c r="C52">
        <v>5</v>
      </c>
      <c r="D52" t="s">
        <v>268</v>
      </c>
      <c r="E52">
        <v>8.3000000000000007</v>
      </c>
      <c r="I52">
        <v>1358.75</v>
      </c>
      <c r="J52">
        <v>182</v>
      </c>
      <c r="K52">
        <v>14</v>
      </c>
      <c r="Q52">
        <v>739864</v>
      </c>
    </row>
    <row r="53" spans="3:18" x14ac:dyDescent="0.3">
      <c r="C53">
        <v>5</v>
      </c>
      <c r="D53">
        <v>100</v>
      </c>
      <c r="E53">
        <v>1</v>
      </c>
      <c r="I53">
        <v>138.5</v>
      </c>
      <c r="J53">
        <v>17</v>
      </c>
      <c r="Q53">
        <v>54308</v>
      </c>
    </row>
    <row r="54" spans="3:18" x14ac:dyDescent="0.3">
      <c r="C54">
        <v>5</v>
      </c>
      <c r="D54">
        <v>101</v>
      </c>
      <c r="E54">
        <v>7.3</v>
      </c>
      <c r="I54">
        <v>1220.25</v>
      </c>
      <c r="J54">
        <v>165</v>
      </c>
      <c r="K54">
        <v>14</v>
      </c>
      <c r="Q54">
        <v>685556</v>
      </c>
    </row>
    <row r="55" spans="3:18" x14ac:dyDescent="0.3">
      <c r="C55">
        <v>5</v>
      </c>
      <c r="D55" t="s">
        <v>2827</v>
      </c>
      <c r="E55">
        <v>51</v>
      </c>
      <c r="I55">
        <v>7730.6</v>
      </c>
      <c r="J55">
        <v>543</v>
      </c>
      <c r="K55">
        <v>208.85</v>
      </c>
      <c r="L55">
        <v>48</v>
      </c>
      <c r="O55">
        <v>32392</v>
      </c>
      <c r="P55">
        <v>32392</v>
      </c>
      <c r="Q55">
        <v>2036198</v>
      </c>
      <c r="R55">
        <v>17154</v>
      </c>
    </row>
    <row r="56" spans="3:18" x14ac:dyDescent="0.3">
      <c r="C56">
        <v>5</v>
      </c>
      <c r="D56">
        <v>303</v>
      </c>
      <c r="E56">
        <v>17.5</v>
      </c>
      <c r="I56">
        <v>2619.75</v>
      </c>
      <c r="J56">
        <v>177</v>
      </c>
      <c r="K56">
        <v>41.25</v>
      </c>
      <c r="O56">
        <v>8098</v>
      </c>
      <c r="P56">
        <v>8098</v>
      </c>
      <c r="Q56">
        <v>575313</v>
      </c>
      <c r="R56">
        <v>17154</v>
      </c>
    </row>
    <row r="57" spans="3:18" x14ac:dyDescent="0.3">
      <c r="C57">
        <v>5</v>
      </c>
      <c r="D57">
        <v>304</v>
      </c>
      <c r="E57">
        <v>18.25</v>
      </c>
      <c r="I57">
        <v>2626.2000000000003</v>
      </c>
      <c r="J57">
        <v>154</v>
      </c>
      <c r="K57">
        <v>145.85</v>
      </c>
      <c r="L57">
        <v>48</v>
      </c>
      <c r="O57">
        <v>16196</v>
      </c>
      <c r="P57">
        <v>16196</v>
      </c>
      <c r="Q57">
        <v>806804</v>
      </c>
    </row>
    <row r="58" spans="3:18" x14ac:dyDescent="0.3">
      <c r="C58">
        <v>5</v>
      </c>
      <c r="D58">
        <v>305</v>
      </c>
      <c r="E58">
        <v>9.25</v>
      </c>
      <c r="I58">
        <v>1508.15</v>
      </c>
      <c r="J58">
        <v>97</v>
      </c>
      <c r="K58">
        <v>21.75</v>
      </c>
      <c r="O58">
        <v>8098</v>
      </c>
      <c r="P58">
        <v>8098</v>
      </c>
      <c r="Q58">
        <v>461320</v>
      </c>
    </row>
    <row r="59" spans="3:18" x14ac:dyDescent="0.3">
      <c r="C59">
        <v>5</v>
      </c>
      <c r="D59">
        <v>636</v>
      </c>
      <c r="E59">
        <v>3</v>
      </c>
      <c r="I59">
        <v>483</v>
      </c>
      <c r="J59">
        <v>57</v>
      </c>
      <c r="Q59">
        <v>102546</v>
      </c>
    </row>
    <row r="60" spans="3:18" x14ac:dyDescent="0.3">
      <c r="C60">
        <v>5</v>
      </c>
      <c r="D60">
        <v>642</v>
      </c>
      <c r="E60">
        <v>3</v>
      </c>
      <c r="I60">
        <v>493.5</v>
      </c>
      <c r="J60">
        <v>58</v>
      </c>
      <c r="Q60">
        <v>90215</v>
      </c>
    </row>
    <row r="61" spans="3:18" x14ac:dyDescent="0.3">
      <c r="C61">
        <v>5</v>
      </c>
      <c r="D61" t="s">
        <v>2828</v>
      </c>
      <c r="E61">
        <v>1</v>
      </c>
      <c r="I61">
        <v>184</v>
      </c>
      <c r="Q61">
        <v>28110</v>
      </c>
    </row>
    <row r="62" spans="3:18" x14ac:dyDescent="0.3">
      <c r="C62">
        <v>5</v>
      </c>
      <c r="D62">
        <v>30</v>
      </c>
      <c r="E62">
        <v>1</v>
      </c>
      <c r="I62">
        <v>184</v>
      </c>
      <c r="Q62">
        <v>28110</v>
      </c>
    </row>
    <row r="63" spans="3:18" x14ac:dyDescent="0.3">
      <c r="C63" t="s">
        <v>2833</v>
      </c>
      <c r="E63">
        <v>60.3</v>
      </c>
      <c r="I63">
        <v>9273.35</v>
      </c>
      <c r="J63">
        <v>725</v>
      </c>
      <c r="K63">
        <v>222.85</v>
      </c>
      <c r="L63">
        <v>48</v>
      </c>
      <c r="O63">
        <v>32392</v>
      </c>
      <c r="P63">
        <v>32392</v>
      </c>
      <c r="Q63">
        <v>2804172</v>
      </c>
      <c r="R63">
        <v>17154</v>
      </c>
    </row>
    <row r="64" spans="3:18" x14ac:dyDescent="0.3">
      <c r="C64">
        <v>6</v>
      </c>
      <c r="D64" t="s">
        <v>268</v>
      </c>
      <c r="E64">
        <v>8.3000000000000007</v>
      </c>
      <c r="I64">
        <v>1049.5</v>
      </c>
      <c r="J64">
        <v>168</v>
      </c>
      <c r="K64">
        <v>16</v>
      </c>
      <c r="Q64">
        <v>721818</v>
      </c>
    </row>
    <row r="65" spans="3:17" x14ac:dyDescent="0.3">
      <c r="C65">
        <v>6</v>
      </c>
      <c r="D65">
        <v>100</v>
      </c>
      <c r="E65">
        <v>1</v>
      </c>
      <c r="I65">
        <v>165</v>
      </c>
      <c r="J65">
        <v>23</v>
      </c>
      <c r="Q65">
        <v>51956</v>
      </c>
    </row>
    <row r="66" spans="3:17" x14ac:dyDescent="0.3">
      <c r="C66">
        <v>6</v>
      </c>
      <c r="D66">
        <v>101</v>
      </c>
      <c r="E66">
        <v>7.3</v>
      </c>
      <c r="I66">
        <v>884.5</v>
      </c>
      <c r="J66">
        <v>145</v>
      </c>
      <c r="K66">
        <v>16</v>
      </c>
      <c r="Q66">
        <v>669862</v>
      </c>
    </row>
    <row r="67" spans="3:17" x14ac:dyDescent="0.3">
      <c r="C67">
        <v>6</v>
      </c>
      <c r="D67" t="s">
        <v>2827</v>
      </c>
      <c r="E67">
        <v>50</v>
      </c>
      <c r="I67">
        <v>7179.08</v>
      </c>
      <c r="J67">
        <v>443.5</v>
      </c>
      <c r="K67">
        <v>149.57000000000002</v>
      </c>
      <c r="L67">
        <v>13.5</v>
      </c>
      <c r="O67">
        <v>21815</v>
      </c>
      <c r="P67">
        <v>21815</v>
      </c>
      <c r="Q67">
        <v>1866070</v>
      </c>
    </row>
    <row r="68" spans="3:17" x14ac:dyDescent="0.3">
      <c r="C68">
        <v>6</v>
      </c>
      <c r="D68">
        <v>303</v>
      </c>
      <c r="E68">
        <v>16</v>
      </c>
      <c r="I68">
        <v>2203.5</v>
      </c>
      <c r="J68">
        <v>132</v>
      </c>
      <c r="K68">
        <v>6.75</v>
      </c>
      <c r="O68">
        <v>4363</v>
      </c>
      <c r="P68">
        <v>4363</v>
      </c>
      <c r="Q68">
        <v>465285</v>
      </c>
    </row>
    <row r="69" spans="3:17" x14ac:dyDescent="0.3">
      <c r="C69">
        <v>6</v>
      </c>
      <c r="D69">
        <v>304</v>
      </c>
      <c r="E69">
        <v>18.75</v>
      </c>
      <c r="I69">
        <v>2691.81</v>
      </c>
      <c r="J69">
        <v>143</v>
      </c>
      <c r="K69">
        <v>124.86</v>
      </c>
      <c r="L69">
        <v>13.5</v>
      </c>
      <c r="O69">
        <v>8726</v>
      </c>
      <c r="P69">
        <v>8726</v>
      </c>
      <c r="Q69">
        <v>791740</v>
      </c>
    </row>
    <row r="70" spans="3:17" x14ac:dyDescent="0.3">
      <c r="C70">
        <v>6</v>
      </c>
      <c r="D70">
        <v>305</v>
      </c>
      <c r="E70">
        <v>9.25</v>
      </c>
      <c r="I70">
        <v>1412.27</v>
      </c>
      <c r="J70">
        <v>95</v>
      </c>
      <c r="K70">
        <v>17.96</v>
      </c>
      <c r="O70">
        <v>8726</v>
      </c>
      <c r="P70">
        <v>8726</v>
      </c>
      <c r="Q70">
        <v>436685</v>
      </c>
    </row>
    <row r="71" spans="3:17" x14ac:dyDescent="0.3">
      <c r="C71">
        <v>6</v>
      </c>
      <c r="D71">
        <v>636</v>
      </c>
      <c r="E71">
        <v>3</v>
      </c>
      <c r="I71">
        <v>411</v>
      </c>
      <c r="J71">
        <v>61</v>
      </c>
      <c r="Q71">
        <v>96951</v>
      </c>
    </row>
    <row r="72" spans="3:17" x14ac:dyDescent="0.3">
      <c r="C72">
        <v>6</v>
      </c>
      <c r="D72">
        <v>642</v>
      </c>
      <c r="E72">
        <v>3</v>
      </c>
      <c r="I72">
        <v>460.5</v>
      </c>
      <c r="J72">
        <v>12.5</v>
      </c>
      <c r="Q72">
        <v>75409</v>
      </c>
    </row>
    <row r="73" spans="3:17" x14ac:dyDescent="0.3">
      <c r="C73">
        <v>6</v>
      </c>
      <c r="D73" t="s">
        <v>2828</v>
      </c>
      <c r="E73">
        <v>1</v>
      </c>
      <c r="I73">
        <v>136</v>
      </c>
      <c r="Q73">
        <v>28590</v>
      </c>
    </row>
    <row r="74" spans="3:17" x14ac:dyDescent="0.3">
      <c r="C74">
        <v>6</v>
      </c>
      <c r="D74">
        <v>30</v>
      </c>
      <c r="E74">
        <v>1</v>
      </c>
      <c r="I74">
        <v>136</v>
      </c>
      <c r="Q74">
        <v>28590</v>
      </c>
    </row>
    <row r="75" spans="3:17" x14ac:dyDescent="0.3">
      <c r="C75" t="s">
        <v>2834</v>
      </c>
      <c r="E75">
        <v>59.3</v>
      </c>
      <c r="I75">
        <v>8364.58</v>
      </c>
      <c r="J75">
        <v>611.5</v>
      </c>
      <c r="K75">
        <v>165.57000000000002</v>
      </c>
      <c r="L75">
        <v>13.5</v>
      </c>
      <c r="O75">
        <v>21815</v>
      </c>
      <c r="P75">
        <v>21815</v>
      </c>
      <c r="Q75">
        <v>2616478</v>
      </c>
    </row>
    <row r="76" spans="3:17" x14ac:dyDescent="0.3">
      <c r="C76">
        <v>7</v>
      </c>
      <c r="D76" t="s">
        <v>268</v>
      </c>
      <c r="E76">
        <v>8.3000000000000007</v>
      </c>
      <c r="I76">
        <v>930</v>
      </c>
      <c r="J76">
        <v>125</v>
      </c>
      <c r="K76">
        <v>35</v>
      </c>
      <c r="O76">
        <v>288631</v>
      </c>
      <c r="P76">
        <v>288631</v>
      </c>
      <c r="Q76">
        <v>1018361</v>
      </c>
    </row>
    <row r="77" spans="3:17" x14ac:dyDescent="0.3">
      <c r="C77">
        <v>7</v>
      </c>
      <c r="D77">
        <v>100</v>
      </c>
      <c r="E77">
        <v>1</v>
      </c>
      <c r="I77">
        <v>131</v>
      </c>
      <c r="J77">
        <v>25</v>
      </c>
      <c r="O77">
        <v>11350</v>
      </c>
      <c r="P77">
        <v>11350</v>
      </c>
      <c r="Q77">
        <v>69326</v>
      </c>
    </row>
    <row r="78" spans="3:17" x14ac:dyDescent="0.3">
      <c r="C78">
        <v>7</v>
      </c>
      <c r="D78">
        <v>101</v>
      </c>
      <c r="E78">
        <v>7.3</v>
      </c>
      <c r="I78">
        <v>799</v>
      </c>
      <c r="J78">
        <v>100</v>
      </c>
      <c r="K78">
        <v>35</v>
      </c>
      <c r="O78">
        <v>277281</v>
      </c>
      <c r="P78">
        <v>277281</v>
      </c>
      <c r="Q78">
        <v>949035</v>
      </c>
    </row>
    <row r="79" spans="3:17" x14ac:dyDescent="0.3">
      <c r="C79">
        <v>7</v>
      </c>
      <c r="D79" t="s">
        <v>2827</v>
      </c>
      <c r="E79">
        <v>50.25</v>
      </c>
      <c r="I79">
        <v>5472.55</v>
      </c>
      <c r="J79">
        <v>697</v>
      </c>
      <c r="K79">
        <v>182.60000000000002</v>
      </c>
      <c r="L79">
        <v>36</v>
      </c>
      <c r="O79">
        <v>510897</v>
      </c>
      <c r="P79">
        <v>510897</v>
      </c>
      <c r="Q79">
        <v>2656561</v>
      </c>
    </row>
    <row r="80" spans="3:17" x14ac:dyDescent="0.3">
      <c r="C80">
        <v>7</v>
      </c>
      <c r="D80">
        <v>303</v>
      </c>
      <c r="E80">
        <v>12</v>
      </c>
      <c r="I80">
        <v>1452</v>
      </c>
      <c r="J80">
        <v>120</v>
      </c>
      <c r="K80">
        <v>46.5</v>
      </c>
      <c r="O80">
        <v>77880</v>
      </c>
      <c r="P80">
        <v>77880</v>
      </c>
      <c r="Q80">
        <v>493579</v>
      </c>
    </row>
    <row r="81" spans="3:17" x14ac:dyDescent="0.3">
      <c r="C81">
        <v>7</v>
      </c>
      <c r="D81">
        <v>304</v>
      </c>
      <c r="E81">
        <v>19.75</v>
      </c>
      <c r="I81">
        <v>1827.8</v>
      </c>
      <c r="J81">
        <v>217</v>
      </c>
      <c r="K81">
        <v>106.85000000000001</v>
      </c>
      <c r="L81">
        <v>36</v>
      </c>
      <c r="O81">
        <v>206962</v>
      </c>
      <c r="P81">
        <v>206962</v>
      </c>
      <c r="Q81">
        <v>1092153</v>
      </c>
    </row>
    <row r="82" spans="3:17" x14ac:dyDescent="0.3">
      <c r="C82">
        <v>7</v>
      </c>
      <c r="D82">
        <v>305</v>
      </c>
      <c r="E82">
        <v>12.5</v>
      </c>
      <c r="I82">
        <v>1441.25</v>
      </c>
      <c r="J82">
        <v>156</v>
      </c>
      <c r="K82">
        <v>29.25</v>
      </c>
      <c r="O82">
        <v>183138</v>
      </c>
      <c r="P82">
        <v>183138</v>
      </c>
      <c r="Q82">
        <v>807038</v>
      </c>
    </row>
    <row r="83" spans="3:17" x14ac:dyDescent="0.3">
      <c r="C83">
        <v>7</v>
      </c>
      <c r="D83">
        <v>636</v>
      </c>
      <c r="E83">
        <v>3</v>
      </c>
      <c r="I83">
        <v>387</v>
      </c>
      <c r="J83">
        <v>102</v>
      </c>
      <c r="O83">
        <v>23253</v>
      </c>
      <c r="P83">
        <v>23253</v>
      </c>
      <c r="Q83">
        <v>144175</v>
      </c>
    </row>
    <row r="84" spans="3:17" x14ac:dyDescent="0.3">
      <c r="C84">
        <v>7</v>
      </c>
      <c r="D84">
        <v>642</v>
      </c>
      <c r="E84">
        <v>3</v>
      </c>
      <c r="I84">
        <v>364.5</v>
      </c>
      <c r="J84">
        <v>102</v>
      </c>
      <c r="O84">
        <v>19664</v>
      </c>
      <c r="P84">
        <v>19664</v>
      </c>
      <c r="Q84">
        <v>119616</v>
      </c>
    </row>
    <row r="85" spans="3:17" x14ac:dyDescent="0.3">
      <c r="C85">
        <v>7</v>
      </c>
      <c r="D85" t="s">
        <v>2828</v>
      </c>
      <c r="E85">
        <v>1</v>
      </c>
      <c r="I85">
        <v>152</v>
      </c>
      <c r="O85">
        <v>7600</v>
      </c>
      <c r="P85">
        <v>7600</v>
      </c>
      <c r="Q85">
        <v>35657</v>
      </c>
    </row>
    <row r="86" spans="3:17" x14ac:dyDescent="0.3">
      <c r="C86">
        <v>7</v>
      </c>
      <c r="D86">
        <v>30</v>
      </c>
      <c r="E86">
        <v>1</v>
      </c>
      <c r="I86">
        <v>152</v>
      </c>
      <c r="O86">
        <v>7600</v>
      </c>
      <c r="P86">
        <v>7600</v>
      </c>
      <c r="Q86">
        <v>35657</v>
      </c>
    </row>
    <row r="87" spans="3:17" x14ac:dyDescent="0.3">
      <c r="C87" t="s">
        <v>2835</v>
      </c>
      <c r="E87">
        <v>59.55</v>
      </c>
      <c r="I87">
        <v>6554.55</v>
      </c>
      <c r="J87">
        <v>822</v>
      </c>
      <c r="K87">
        <v>217.60000000000002</v>
      </c>
      <c r="L87">
        <v>36</v>
      </c>
      <c r="O87">
        <v>807128</v>
      </c>
      <c r="P87">
        <v>807128</v>
      </c>
      <c r="Q87">
        <v>3710579</v>
      </c>
    </row>
    <row r="88" spans="3:17" x14ac:dyDescent="0.3">
      <c r="C88">
        <v>8</v>
      </c>
      <c r="D88" t="s">
        <v>268</v>
      </c>
      <c r="E88">
        <v>8.5500000000000007</v>
      </c>
      <c r="I88">
        <v>1103</v>
      </c>
      <c r="J88">
        <v>127</v>
      </c>
      <c r="K88">
        <v>21</v>
      </c>
      <c r="O88">
        <v>750</v>
      </c>
      <c r="P88">
        <v>750</v>
      </c>
      <c r="Q88">
        <v>703369</v>
      </c>
    </row>
    <row r="89" spans="3:17" x14ac:dyDescent="0.3">
      <c r="C89">
        <v>8</v>
      </c>
      <c r="D89">
        <v>100</v>
      </c>
      <c r="E89">
        <v>1</v>
      </c>
      <c r="I89">
        <v>135.5</v>
      </c>
      <c r="J89">
        <v>6</v>
      </c>
      <c r="Q89">
        <v>46681</v>
      </c>
    </row>
    <row r="90" spans="3:17" x14ac:dyDescent="0.3">
      <c r="C90">
        <v>8</v>
      </c>
      <c r="D90">
        <v>101</v>
      </c>
      <c r="E90">
        <v>7.55</v>
      </c>
      <c r="I90">
        <v>967.5</v>
      </c>
      <c r="J90">
        <v>121</v>
      </c>
      <c r="K90">
        <v>21</v>
      </c>
      <c r="O90">
        <v>750</v>
      </c>
      <c r="P90">
        <v>750</v>
      </c>
      <c r="Q90">
        <v>656688</v>
      </c>
    </row>
    <row r="91" spans="3:17" x14ac:dyDescent="0.3">
      <c r="C91">
        <v>8</v>
      </c>
      <c r="D91" t="s">
        <v>2827</v>
      </c>
      <c r="E91">
        <v>50.25</v>
      </c>
      <c r="I91">
        <v>6125.2000000000007</v>
      </c>
      <c r="J91">
        <v>491</v>
      </c>
      <c r="K91">
        <v>109.94</v>
      </c>
      <c r="L91">
        <v>24</v>
      </c>
      <c r="O91">
        <v>58254</v>
      </c>
      <c r="P91">
        <v>58254</v>
      </c>
      <c r="Q91">
        <v>1946953</v>
      </c>
    </row>
    <row r="92" spans="3:17" x14ac:dyDescent="0.3">
      <c r="C92">
        <v>8</v>
      </c>
      <c r="D92">
        <v>303</v>
      </c>
      <c r="E92">
        <v>12</v>
      </c>
      <c r="I92">
        <v>1327.5</v>
      </c>
      <c r="J92">
        <v>84</v>
      </c>
      <c r="K92">
        <v>27</v>
      </c>
      <c r="O92">
        <v>16715</v>
      </c>
      <c r="P92">
        <v>16715</v>
      </c>
      <c r="Q92">
        <v>363285</v>
      </c>
    </row>
    <row r="93" spans="3:17" x14ac:dyDescent="0.3">
      <c r="C93">
        <v>8</v>
      </c>
      <c r="D93">
        <v>304</v>
      </c>
      <c r="E93">
        <v>19.75</v>
      </c>
      <c r="I93">
        <v>2235.8000000000002</v>
      </c>
      <c r="J93">
        <v>121</v>
      </c>
      <c r="K93">
        <v>76.34</v>
      </c>
      <c r="L93">
        <v>24</v>
      </c>
      <c r="O93">
        <v>21648</v>
      </c>
      <c r="P93">
        <v>21648</v>
      </c>
      <c r="Q93">
        <v>784909</v>
      </c>
    </row>
    <row r="94" spans="3:17" x14ac:dyDescent="0.3">
      <c r="C94">
        <v>8</v>
      </c>
      <c r="D94">
        <v>305</v>
      </c>
      <c r="E94">
        <v>12.5</v>
      </c>
      <c r="I94">
        <v>1670.9</v>
      </c>
      <c r="J94">
        <v>105</v>
      </c>
      <c r="K94">
        <v>6.6000000000000005</v>
      </c>
      <c r="O94">
        <v>19891</v>
      </c>
      <c r="P94">
        <v>19891</v>
      </c>
      <c r="Q94">
        <v>598979</v>
      </c>
    </row>
    <row r="95" spans="3:17" x14ac:dyDescent="0.3">
      <c r="C95">
        <v>8</v>
      </c>
      <c r="D95">
        <v>636</v>
      </c>
      <c r="E95">
        <v>3</v>
      </c>
      <c r="I95">
        <v>439.5</v>
      </c>
      <c r="J95">
        <v>93</v>
      </c>
      <c r="Q95">
        <v>107283</v>
      </c>
    </row>
    <row r="96" spans="3:17" x14ac:dyDescent="0.3">
      <c r="C96">
        <v>8</v>
      </c>
      <c r="D96">
        <v>642</v>
      </c>
      <c r="E96">
        <v>3</v>
      </c>
      <c r="I96">
        <v>451.5</v>
      </c>
      <c r="J96">
        <v>88</v>
      </c>
      <c r="Q96">
        <v>92497</v>
      </c>
    </row>
    <row r="97" spans="3:17" x14ac:dyDescent="0.3">
      <c r="C97">
        <v>8</v>
      </c>
      <c r="D97" t="s">
        <v>2828</v>
      </c>
      <c r="E97">
        <v>1</v>
      </c>
      <c r="I97">
        <v>112</v>
      </c>
      <c r="Q97">
        <v>28923</v>
      </c>
    </row>
    <row r="98" spans="3:17" x14ac:dyDescent="0.3">
      <c r="C98">
        <v>8</v>
      </c>
      <c r="D98">
        <v>30</v>
      </c>
      <c r="E98">
        <v>1</v>
      </c>
      <c r="I98">
        <v>112</v>
      </c>
      <c r="Q98">
        <v>28923</v>
      </c>
    </row>
    <row r="99" spans="3:17" x14ac:dyDescent="0.3">
      <c r="C99" t="s">
        <v>2836</v>
      </c>
      <c r="E99">
        <v>59.8</v>
      </c>
      <c r="I99">
        <v>7340.2000000000007</v>
      </c>
      <c r="J99">
        <v>618</v>
      </c>
      <c r="K99">
        <v>130.94</v>
      </c>
      <c r="L99">
        <v>24</v>
      </c>
      <c r="O99">
        <v>59004</v>
      </c>
      <c r="P99">
        <v>59004</v>
      </c>
      <c r="Q99">
        <v>2679245</v>
      </c>
    </row>
    <row r="100" spans="3:17" x14ac:dyDescent="0.3">
      <c r="C100">
        <v>9</v>
      </c>
      <c r="D100" t="s">
        <v>268</v>
      </c>
      <c r="E100">
        <v>8.5500000000000007</v>
      </c>
      <c r="I100">
        <v>1234</v>
      </c>
      <c r="J100">
        <v>133</v>
      </c>
      <c r="K100">
        <v>26</v>
      </c>
      <c r="O100">
        <v>750</v>
      </c>
      <c r="P100">
        <v>750</v>
      </c>
      <c r="Q100">
        <v>720838</v>
      </c>
    </row>
    <row r="101" spans="3:17" x14ac:dyDescent="0.3">
      <c r="C101">
        <v>9</v>
      </c>
      <c r="D101">
        <v>100</v>
      </c>
      <c r="E101">
        <v>1</v>
      </c>
      <c r="I101">
        <v>157.5</v>
      </c>
      <c r="J101">
        <v>21</v>
      </c>
      <c r="Q101">
        <v>52618</v>
      </c>
    </row>
    <row r="102" spans="3:17" x14ac:dyDescent="0.3">
      <c r="C102">
        <v>9</v>
      </c>
      <c r="D102">
        <v>101</v>
      </c>
      <c r="E102">
        <v>7.55</v>
      </c>
      <c r="I102">
        <v>1076.5</v>
      </c>
      <c r="J102">
        <v>112</v>
      </c>
      <c r="K102">
        <v>26</v>
      </c>
      <c r="O102">
        <v>750</v>
      </c>
      <c r="P102">
        <v>750</v>
      </c>
      <c r="Q102">
        <v>668220</v>
      </c>
    </row>
    <row r="103" spans="3:17" x14ac:dyDescent="0.3">
      <c r="C103">
        <v>9</v>
      </c>
      <c r="D103" t="s">
        <v>2827</v>
      </c>
      <c r="E103">
        <v>50.75</v>
      </c>
      <c r="I103">
        <v>6161.9</v>
      </c>
      <c r="J103">
        <v>862</v>
      </c>
      <c r="K103">
        <v>301.75</v>
      </c>
      <c r="L103">
        <v>24</v>
      </c>
      <c r="O103">
        <v>65480</v>
      </c>
      <c r="P103">
        <v>65480</v>
      </c>
      <c r="Q103">
        <v>2163691</v>
      </c>
    </row>
    <row r="104" spans="3:17" x14ac:dyDescent="0.3">
      <c r="C104">
        <v>9</v>
      </c>
      <c r="D104">
        <v>303</v>
      </c>
      <c r="E104">
        <v>12</v>
      </c>
      <c r="I104">
        <v>1515</v>
      </c>
      <c r="J104">
        <v>208</v>
      </c>
      <c r="K104">
        <v>58.5</v>
      </c>
      <c r="O104">
        <v>20494</v>
      </c>
      <c r="P104">
        <v>20494</v>
      </c>
      <c r="Q104">
        <v>404329</v>
      </c>
    </row>
    <row r="105" spans="3:17" x14ac:dyDescent="0.3">
      <c r="C105">
        <v>9</v>
      </c>
      <c r="D105">
        <v>304</v>
      </c>
      <c r="E105">
        <v>19.75</v>
      </c>
      <c r="I105">
        <v>2210.25</v>
      </c>
      <c r="J105">
        <v>274</v>
      </c>
      <c r="K105">
        <v>201.75</v>
      </c>
      <c r="L105">
        <v>24</v>
      </c>
      <c r="O105">
        <v>44986</v>
      </c>
      <c r="P105">
        <v>44986</v>
      </c>
      <c r="Q105">
        <v>909874</v>
      </c>
    </row>
    <row r="106" spans="3:17" x14ac:dyDescent="0.3">
      <c r="C106">
        <v>9</v>
      </c>
      <c r="D106">
        <v>305</v>
      </c>
      <c r="E106">
        <v>13</v>
      </c>
      <c r="I106">
        <v>1733.15</v>
      </c>
      <c r="J106">
        <v>194</v>
      </c>
      <c r="K106">
        <v>41.5</v>
      </c>
      <c r="Q106">
        <v>641791</v>
      </c>
    </row>
    <row r="107" spans="3:17" x14ac:dyDescent="0.3">
      <c r="C107">
        <v>9</v>
      </c>
      <c r="D107">
        <v>636</v>
      </c>
      <c r="E107">
        <v>3</v>
      </c>
      <c r="I107">
        <v>358.5</v>
      </c>
      <c r="J107">
        <v>93</v>
      </c>
      <c r="Q107">
        <v>111755</v>
      </c>
    </row>
    <row r="108" spans="3:17" x14ac:dyDescent="0.3">
      <c r="C108">
        <v>9</v>
      </c>
      <c r="D108">
        <v>642</v>
      </c>
      <c r="E108">
        <v>3</v>
      </c>
      <c r="I108">
        <v>345</v>
      </c>
      <c r="J108">
        <v>93</v>
      </c>
      <c r="Q108">
        <v>95942</v>
      </c>
    </row>
    <row r="109" spans="3:17" x14ac:dyDescent="0.3">
      <c r="C109">
        <v>9</v>
      </c>
      <c r="D109" t="s">
        <v>2828</v>
      </c>
      <c r="E109">
        <v>1</v>
      </c>
      <c r="I109">
        <v>168</v>
      </c>
      <c r="Q109">
        <v>28110</v>
      </c>
    </row>
    <row r="110" spans="3:17" x14ac:dyDescent="0.3">
      <c r="C110">
        <v>9</v>
      </c>
      <c r="D110">
        <v>30</v>
      </c>
      <c r="E110">
        <v>1</v>
      </c>
      <c r="I110">
        <v>168</v>
      </c>
      <c r="Q110">
        <v>28110</v>
      </c>
    </row>
    <row r="111" spans="3:17" x14ac:dyDescent="0.3">
      <c r="C111" t="s">
        <v>2837</v>
      </c>
      <c r="E111">
        <v>60.3</v>
      </c>
      <c r="I111">
        <v>7563.9</v>
      </c>
      <c r="J111">
        <v>995</v>
      </c>
      <c r="K111">
        <v>327.75</v>
      </c>
      <c r="L111">
        <v>24</v>
      </c>
      <c r="O111">
        <v>66230</v>
      </c>
      <c r="P111">
        <v>66230</v>
      </c>
      <c r="Q111">
        <v>2912639</v>
      </c>
    </row>
    <row r="112" spans="3:17" x14ac:dyDescent="0.3">
      <c r="C112">
        <v>10</v>
      </c>
      <c r="D112" t="s">
        <v>268</v>
      </c>
      <c r="E112">
        <v>8.3000000000000007</v>
      </c>
      <c r="I112">
        <v>1338.5</v>
      </c>
      <c r="J112">
        <v>136</v>
      </c>
      <c r="K112">
        <v>19</v>
      </c>
      <c r="Q112">
        <v>714588</v>
      </c>
    </row>
    <row r="113" spans="3:18" x14ac:dyDescent="0.3">
      <c r="C113">
        <v>10</v>
      </c>
      <c r="D113">
        <v>100</v>
      </c>
      <c r="E113">
        <v>1</v>
      </c>
      <c r="I113">
        <v>165</v>
      </c>
      <c r="J113">
        <v>28</v>
      </c>
      <c r="Q113">
        <v>56849</v>
      </c>
    </row>
    <row r="114" spans="3:18" x14ac:dyDescent="0.3">
      <c r="C114">
        <v>10</v>
      </c>
      <c r="D114">
        <v>101</v>
      </c>
      <c r="E114">
        <v>7.3</v>
      </c>
      <c r="I114">
        <v>1173.5</v>
      </c>
      <c r="J114">
        <v>108</v>
      </c>
      <c r="K114">
        <v>19</v>
      </c>
      <c r="Q114">
        <v>657739</v>
      </c>
    </row>
    <row r="115" spans="3:18" x14ac:dyDescent="0.3">
      <c r="C115">
        <v>10</v>
      </c>
      <c r="D115" t="s">
        <v>2827</v>
      </c>
      <c r="E115">
        <v>52</v>
      </c>
      <c r="I115">
        <v>7139.57</v>
      </c>
      <c r="J115">
        <v>713</v>
      </c>
      <c r="K115">
        <v>211.31</v>
      </c>
      <c r="L115">
        <v>24</v>
      </c>
      <c r="O115">
        <v>45552</v>
      </c>
      <c r="P115">
        <v>45552</v>
      </c>
      <c r="Q115">
        <v>2224052</v>
      </c>
      <c r="R115">
        <v>7492</v>
      </c>
    </row>
    <row r="116" spans="3:18" x14ac:dyDescent="0.3">
      <c r="C116">
        <v>10</v>
      </c>
      <c r="D116">
        <v>303</v>
      </c>
      <c r="E116">
        <v>12</v>
      </c>
      <c r="I116">
        <v>1555.5</v>
      </c>
      <c r="J116">
        <v>127</v>
      </c>
      <c r="K116">
        <v>70.5</v>
      </c>
      <c r="O116">
        <v>5557</v>
      </c>
      <c r="P116">
        <v>5557</v>
      </c>
      <c r="Q116">
        <v>380807</v>
      </c>
      <c r="R116">
        <v>7492</v>
      </c>
    </row>
    <row r="117" spans="3:18" x14ac:dyDescent="0.3">
      <c r="C117">
        <v>10</v>
      </c>
      <c r="D117">
        <v>304</v>
      </c>
      <c r="E117">
        <v>21.25</v>
      </c>
      <c r="I117">
        <v>2769.3</v>
      </c>
      <c r="J117">
        <v>251</v>
      </c>
      <c r="K117">
        <v>92.73</v>
      </c>
      <c r="L117">
        <v>24</v>
      </c>
      <c r="O117">
        <v>19450</v>
      </c>
      <c r="P117">
        <v>19450</v>
      </c>
      <c r="Q117">
        <v>954282</v>
      </c>
    </row>
    <row r="118" spans="3:18" x14ac:dyDescent="0.3">
      <c r="C118">
        <v>10</v>
      </c>
      <c r="D118">
        <v>305</v>
      </c>
      <c r="E118">
        <v>12.75</v>
      </c>
      <c r="I118">
        <v>2001.77</v>
      </c>
      <c r="J118">
        <v>172</v>
      </c>
      <c r="K118">
        <v>48.08</v>
      </c>
      <c r="O118">
        <v>13893</v>
      </c>
      <c r="P118">
        <v>13893</v>
      </c>
      <c r="Q118">
        <v>694667</v>
      </c>
    </row>
    <row r="119" spans="3:18" x14ac:dyDescent="0.3">
      <c r="C119">
        <v>10</v>
      </c>
      <c r="D119">
        <v>636</v>
      </c>
      <c r="E119">
        <v>3</v>
      </c>
      <c r="I119">
        <v>483</v>
      </c>
      <c r="J119">
        <v>102</v>
      </c>
      <c r="O119">
        <v>3990</v>
      </c>
      <c r="P119">
        <v>3990</v>
      </c>
      <c r="Q119">
        <v>120393</v>
      </c>
    </row>
    <row r="120" spans="3:18" x14ac:dyDescent="0.3">
      <c r="C120">
        <v>10</v>
      </c>
      <c r="D120">
        <v>642</v>
      </c>
      <c r="E120">
        <v>3</v>
      </c>
      <c r="I120">
        <v>330</v>
      </c>
      <c r="J120">
        <v>61</v>
      </c>
      <c r="O120">
        <v>2662</v>
      </c>
      <c r="P120">
        <v>2662</v>
      </c>
      <c r="Q120">
        <v>73903</v>
      </c>
    </row>
    <row r="121" spans="3:18" x14ac:dyDescent="0.3">
      <c r="C121">
        <v>10</v>
      </c>
      <c r="D121" t="s">
        <v>2828</v>
      </c>
      <c r="E121">
        <v>1</v>
      </c>
      <c r="I121">
        <v>136</v>
      </c>
      <c r="Q121">
        <v>28672</v>
      </c>
    </row>
    <row r="122" spans="3:18" x14ac:dyDescent="0.3">
      <c r="C122">
        <v>10</v>
      </c>
      <c r="D122">
        <v>30</v>
      </c>
      <c r="E122">
        <v>1</v>
      </c>
      <c r="I122">
        <v>136</v>
      </c>
      <c r="Q122">
        <v>28672</v>
      </c>
    </row>
    <row r="123" spans="3:18" x14ac:dyDescent="0.3">
      <c r="C123" t="s">
        <v>2838</v>
      </c>
      <c r="E123">
        <v>61.3</v>
      </c>
      <c r="I123">
        <v>8614.07</v>
      </c>
      <c r="J123">
        <v>849</v>
      </c>
      <c r="K123">
        <v>230.31</v>
      </c>
      <c r="L123">
        <v>24</v>
      </c>
      <c r="O123">
        <v>45552</v>
      </c>
      <c r="P123">
        <v>45552</v>
      </c>
      <c r="Q123">
        <v>2967312</v>
      </c>
      <c r="R123">
        <v>7492</v>
      </c>
    </row>
    <row r="124" spans="3:18" x14ac:dyDescent="0.3">
      <c r="C124">
        <v>11</v>
      </c>
      <c r="D124" t="s">
        <v>268</v>
      </c>
      <c r="E124">
        <v>8.5</v>
      </c>
      <c r="I124">
        <v>1391</v>
      </c>
      <c r="J124">
        <v>142</v>
      </c>
      <c r="O124">
        <v>96086</v>
      </c>
      <c r="P124">
        <v>96086</v>
      </c>
      <c r="Q124">
        <v>800434</v>
      </c>
    </row>
    <row r="125" spans="3:18" x14ac:dyDescent="0.3">
      <c r="C125">
        <v>11</v>
      </c>
      <c r="D125">
        <v>100</v>
      </c>
      <c r="E125">
        <v>1</v>
      </c>
      <c r="I125">
        <v>165</v>
      </c>
      <c r="J125">
        <v>23</v>
      </c>
      <c r="O125">
        <v>11350</v>
      </c>
      <c r="P125">
        <v>11350</v>
      </c>
      <c r="Q125">
        <v>65850</v>
      </c>
    </row>
    <row r="126" spans="3:18" x14ac:dyDescent="0.3">
      <c r="C126">
        <v>11</v>
      </c>
      <c r="D126">
        <v>101</v>
      </c>
      <c r="E126">
        <v>7.5</v>
      </c>
      <c r="I126">
        <v>1226</v>
      </c>
      <c r="J126">
        <v>119</v>
      </c>
      <c r="O126">
        <v>84736</v>
      </c>
      <c r="P126">
        <v>84736</v>
      </c>
      <c r="Q126">
        <v>734584</v>
      </c>
    </row>
    <row r="127" spans="3:18" x14ac:dyDescent="0.3">
      <c r="C127">
        <v>11</v>
      </c>
      <c r="D127" t="s">
        <v>2827</v>
      </c>
      <c r="E127">
        <v>53</v>
      </c>
      <c r="I127">
        <v>7304.8099999999995</v>
      </c>
      <c r="J127">
        <v>516.5</v>
      </c>
      <c r="K127">
        <v>114.69</v>
      </c>
      <c r="L127">
        <v>34.5</v>
      </c>
      <c r="O127">
        <v>497160</v>
      </c>
      <c r="P127">
        <v>497160</v>
      </c>
      <c r="Q127">
        <v>2635891</v>
      </c>
    </row>
    <row r="128" spans="3:18" x14ac:dyDescent="0.3">
      <c r="C128">
        <v>11</v>
      </c>
      <c r="D128">
        <v>303</v>
      </c>
      <c r="E128">
        <v>12</v>
      </c>
      <c r="I128">
        <v>1500</v>
      </c>
      <c r="J128">
        <v>98.5</v>
      </c>
      <c r="K128">
        <v>15</v>
      </c>
      <c r="O128">
        <v>81423</v>
      </c>
      <c r="P128">
        <v>81423</v>
      </c>
      <c r="Q128">
        <v>436949</v>
      </c>
    </row>
    <row r="129" spans="3:17" x14ac:dyDescent="0.3">
      <c r="C129">
        <v>11</v>
      </c>
      <c r="D129">
        <v>304</v>
      </c>
      <c r="E129">
        <v>21.25</v>
      </c>
      <c r="I129">
        <v>2893.54</v>
      </c>
      <c r="J129">
        <v>148</v>
      </c>
      <c r="K129">
        <v>68.959999999999994</v>
      </c>
      <c r="L129">
        <v>34.5</v>
      </c>
      <c r="O129">
        <v>187182</v>
      </c>
      <c r="P129">
        <v>187182</v>
      </c>
      <c r="Q129">
        <v>1118256</v>
      </c>
    </row>
    <row r="130" spans="3:17" x14ac:dyDescent="0.3">
      <c r="C130">
        <v>11</v>
      </c>
      <c r="D130">
        <v>305</v>
      </c>
      <c r="E130">
        <v>13.75</v>
      </c>
      <c r="I130">
        <v>2138.77</v>
      </c>
      <c r="J130">
        <v>100</v>
      </c>
      <c r="K130">
        <v>30.73</v>
      </c>
      <c r="O130">
        <v>182387</v>
      </c>
      <c r="P130">
        <v>182387</v>
      </c>
      <c r="Q130">
        <v>850766</v>
      </c>
    </row>
    <row r="131" spans="3:17" x14ac:dyDescent="0.3">
      <c r="C131">
        <v>11</v>
      </c>
      <c r="D131">
        <v>636</v>
      </c>
      <c r="E131">
        <v>3</v>
      </c>
      <c r="I131">
        <v>489</v>
      </c>
      <c r="J131">
        <v>102</v>
      </c>
      <c r="O131">
        <v>27566</v>
      </c>
      <c r="P131">
        <v>27566</v>
      </c>
      <c r="Q131">
        <v>142561</v>
      </c>
    </row>
    <row r="132" spans="3:17" x14ac:dyDescent="0.3">
      <c r="C132">
        <v>11</v>
      </c>
      <c r="D132">
        <v>642</v>
      </c>
      <c r="E132">
        <v>3</v>
      </c>
      <c r="I132">
        <v>283.5</v>
      </c>
      <c r="J132">
        <v>68</v>
      </c>
      <c r="O132">
        <v>18602</v>
      </c>
      <c r="P132">
        <v>18602</v>
      </c>
      <c r="Q132">
        <v>87359</v>
      </c>
    </row>
    <row r="133" spans="3:17" x14ac:dyDescent="0.3">
      <c r="C133">
        <v>11</v>
      </c>
      <c r="D133" t="s">
        <v>2828</v>
      </c>
      <c r="E133">
        <v>1</v>
      </c>
      <c r="I133">
        <v>176</v>
      </c>
      <c r="O133">
        <v>7600</v>
      </c>
      <c r="P133">
        <v>7600</v>
      </c>
      <c r="Q133">
        <v>35710</v>
      </c>
    </row>
    <row r="134" spans="3:17" x14ac:dyDescent="0.3">
      <c r="C134">
        <v>11</v>
      </c>
      <c r="D134">
        <v>30</v>
      </c>
      <c r="E134">
        <v>1</v>
      </c>
      <c r="I134">
        <v>176</v>
      </c>
      <c r="O134">
        <v>7600</v>
      </c>
      <c r="P134">
        <v>7600</v>
      </c>
      <c r="Q134">
        <v>35710</v>
      </c>
    </row>
    <row r="135" spans="3:17" x14ac:dyDescent="0.3">
      <c r="C135" t="s">
        <v>2839</v>
      </c>
      <c r="E135">
        <v>62.5</v>
      </c>
      <c r="I135">
        <v>8871.81</v>
      </c>
      <c r="J135">
        <v>658.5</v>
      </c>
      <c r="K135">
        <v>114.69</v>
      </c>
      <c r="L135">
        <v>34.5</v>
      </c>
      <c r="O135">
        <v>600846</v>
      </c>
      <c r="P135">
        <v>600846</v>
      </c>
      <c r="Q135">
        <v>3472035</v>
      </c>
    </row>
    <row r="136" spans="3:17" x14ac:dyDescent="0.3">
      <c r="C136">
        <v>12</v>
      </c>
      <c r="D136" t="s">
        <v>268</v>
      </c>
      <c r="E136">
        <v>8.5</v>
      </c>
      <c r="I136">
        <v>1266.25</v>
      </c>
      <c r="J136">
        <v>174</v>
      </c>
      <c r="O136">
        <v>217676</v>
      </c>
      <c r="P136">
        <v>217676</v>
      </c>
      <c r="Q136">
        <v>976685</v>
      </c>
    </row>
    <row r="137" spans="3:17" x14ac:dyDescent="0.3">
      <c r="C137">
        <v>12</v>
      </c>
      <c r="D137">
        <v>100</v>
      </c>
      <c r="E137">
        <v>1</v>
      </c>
      <c r="I137">
        <v>131</v>
      </c>
      <c r="J137">
        <v>22</v>
      </c>
      <c r="Q137">
        <v>57024</v>
      </c>
    </row>
    <row r="138" spans="3:17" x14ac:dyDescent="0.3">
      <c r="C138">
        <v>12</v>
      </c>
      <c r="D138">
        <v>101</v>
      </c>
      <c r="E138">
        <v>7.5</v>
      </c>
      <c r="I138">
        <v>1135.25</v>
      </c>
      <c r="J138">
        <v>152</v>
      </c>
      <c r="O138">
        <v>217676</v>
      </c>
      <c r="P138">
        <v>217676</v>
      </c>
      <c r="Q138">
        <v>919661</v>
      </c>
    </row>
    <row r="139" spans="3:17" x14ac:dyDescent="0.3">
      <c r="C139">
        <v>12</v>
      </c>
      <c r="D139" t="s">
        <v>2827</v>
      </c>
      <c r="E139">
        <v>55</v>
      </c>
      <c r="I139">
        <v>6659.4500000000007</v>
      </c>
      <c r="J139">
        <v>531.47</v>
      </c>
      <c r="K139">
        <v>176.55</v>
      </c>
      <c r="O139">
        <v>20498</v>
      </c>
      <c r="P139">
        <v>20498</v>
      </c>
      <c r="Q139">
        <v>2230681</v>
      </c>
    </row>
    <row r="140" spans="3:17" x14ac:dyDescent="0.3">
      <c r="C140">
        <v>12</v>
      </c>
      <c r="D140">
        <v>303</v>
      </c>
      <c r="E140">
        <v>12</v>
      </c>
      <c r="I140">
        <v>1394.25</v>
      </c>
      <c r="J140">
        <v>93.5</v>
      </c>
      <c r="K140">
        <v>32.25</v>
      </c>
      <c r="O140">
        <v>10624</v>
      </c>
      <c r="P140">
        <v>10624</v>
      </c>
      <c r="Q140">
        <v>372936</v>
      </c>
    </row>
    <row r="141" spans="3:17" x14ac:dyDescent="0.3">
      <c r="C141">
        <v>12</v>
      </c>
      <c r="D141">
        <v>304</v>
      </c>
      <c r="E141">
        <v>22.25</v>
      </c>
      <c r="I141">
        <v>2654.3</v>
      </c>
      <c r="J141">
        <v>135.97</v>
      </c>
      <c r="K141">
        <v>86.2</v>
      </c>
      <c r="O141">
        <v>9874</v>
      </c>
      <c r="P141">
        <v>9874</v>
      </c>
      <c r="Q141">
        <v>978877</v>
      </c>
    </row>
    <row r="142" spans="3:17" x14ac:dyDescent="0.3">
      <c r="C142">
        <v>12</v>
      </c>
      <c r="D142">
        <v>305</v>
      </c>
      <c r="E142">
        <v>13.75</v>
      </c>
      <c r="I142">
        <v>1764.9</v>
      </c>
      <c r="J142">
        <v>130</v>
      </c>
      <c r="K142">
        <v>58.1</v>
      </c>
      <c r="Q142">
        <v>672970</v>
      </c>
    </row>
    <row r="143" spans="3:17" x14ac:dyDescent="0.3">
      <c r="C143">
        <v>12</v>
      </c>
      <c r="D143">
        <v>636</v>
      </c>
      <c r="E143">
        <v>3</v>
      </c>
      <c r="I143">
        <v>315</v>
      </c>
      <c r="J143">
        <v>69</v>
      </c>
      <c r="Q143">
        <v>86646</v>
      </c>
    </row>
    <row r="144" spans="3:17" x14ac:dyDescent="0.3">
      <c r="C144">
        <v>12</v>
      </c>
      <c r="D144">
        <v>642</v>
      </c>
      <c r="E144">
        <v>4</v>
      </c>
      <c r="I144">
        <v>531</v>
      </c>
      <c r="J144">
        <v>103</v>
      </c>
      <c r="Q144">
        <v>119252</v>
      </c>
    </row>
    <row r="145" spans="3:17" x14ac:dyDescent="0.3">
      <c r="C145">
        <v>12</v>
      </c>
      <c r="D145" t="s">
        <v>2828</v>
      </c>
      <c r="E145">
        <v>1</v>
      </c>
      <c r="I145">
        <v>144</v>
      </c>
      <c r="Q145">
        <v>28265</v>
      </c>
    </row>
    <row r="146" spans="3:17" x14ac:dyDescent="0.3">
      <c r="C146">
        <v>12</v>
      </c>
      <c r="D146">
        <v>30</v>
      </c>
      <c r="E146">
        <v>1</v>
      </c>
      <c r="I146">
        <v>144</v>
      </c>
      <c r="Q146">
        <v>28265</v>
      </c>
    </row>
    <row r="147" spans="3:17" x14ac:dyDescent="0.3">
      <c r="C147" t="s">
        <v>2840</v>
      </c>
      <c r="E147">
        <v>64.5</v>
      </c>
      <c r="I147">
        <v>8069.7000000000007</v>
      </c>
      <c r="J147">
        <v>705.47</v>
      </c>
      <c r="K147">
        <v>176.55</v>
      </c>
      <c r="O147">
        <v>238174</v>
      </c>
      <c r="P147">
        <v>238174</v>
      </c>
      <c r="Q147">
        <v>3235631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45742206</v>
      </c>
      <c r="C3" s="321">
        <f t="shared" ref="C3:R3" si="0">SUBTOTAL(9,C6:C1048576)</f>
        <v>0.98781585529951466</v>
      </c>
      <c r="D3" s="321">
        <f t="shared" si="0"/>
        <v>46306782</v>
      </c>
      <c r="E3" s="321">
        <f t="shared" si="0"/>
        <v>2</v>
      </c>
      <c r="F3" s="321">
        <f t="shared" si="0"/>
        <v>48290934</v>
      </c>
      <c r="G3" s="324">
        <f>IF(D3&lt;&gt;0,F3/D3,"")</f>
        <v>1.0428479785099296</v>
      </c>
      <c r="H3" s="320">
        <f t="shared" si="0"/>
        <v>9403035.5699999984</v>
      </c>
      <c r="I3" s="321">
        <f t="shared" si="0"/>
        <v>0.7257044476067035</v>
      </c>
      <c r="J3" s="321">
        <f t="shared" si="0"/>
        <v>12957114.430000002</v>
      </c>
      <c r="K3" s="321">
        <f t="shared" si="0"/>
        <v>1</v>
      </c>
      <c r="L3" s="321">
        <f t="shared" si="0"/>
        <v>10643163.399999997</v>
      </c>
      <c r="M3" s="322">
        <f>IF(J3&lt;&gt;0,L3/J3,"")</f>
        <v>0.82141463344319599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2016</v>
      </c>
      <c r="E5" s="751"/>
      <c r="F5" s="751">
        <v>2017</v>
      </c>
      <c r="G5" s="752" t="s">
        <v>2</v>
      </c>
      <c r="H5" s="750">
        <v>2015</v>
      </c>
      <c r="I5" s="751"/>
      <c r="J5" s="751">
        <v>2016</v>
      </c>
      <c r="K5" s="751"/>
      <c r="L5" s="751">
        <v>2017</v>
      </c>
      <c r="M5" s="752" t="s">
        <v>2</v>
      </c>
      <c r="N5" s="750">
        <v>2015</v>
      </c>
      <c r="O5" s="751"/>
      <c r="P5" s="751">
        <v>2016</v>
      </c>
      <c r="Q5" s="751"/>
      <c r="R5" s="751">
        <v>2017</v>
      </c>
      <c r="S5" s="752" t="s">
        <v>2</v>
      </c>
    </row>
    <row r="6" spans="1:19" ht="14.4" customHeight="1" x14ac:dyDescent="0.3">
      <c r="A6" s="727" t="s">
        <v>2850</v>
      </c>
      <c r="B6" s="753"/>
      <c r="C6" s="690"/>
      <c r="D6" s="753">
        <v>372</v>
      </c>
      <c r="E6" s="690">
        <v>1</v>
      </c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2050</v>
      </c>
      <c r="B7" s="754">
        <v>45742206</v>
      </c>
      <c r="C7" s="704">
        <v>0.98781585529951466</v>
      </c>
      <c r="D7" s="754">
        <v>46306410</v>
      </c>
      <c r="E7" s="704">
        <v>1</v>
      </c>
      <c r="F7" s="754">
        <v>48290934</v>
      </c>
      <c r="G7" s="716">
        <v>1.042856356171856</v>
      </c>
      <c r="H7" s="754">
        <v>9403035.5699999984</v>
      </c>
      <c r="I7" s="704">
        <v>0.7257044476067035</v>
      </c>
      <c r="J7" s="754">
        <v>12957114.430000002</v>
      </c>
      <c r="K7" s="704">
        <v>1</v>
      </c>
      <c r="L7" s="754">
        <v>10643163.399999997</v>
      </c>
      <c r="M7" s="716">
        <v>0.82141463344319599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0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4051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15827.76</v>
      </c>
      <c r="G3" s="192">
        <f t="shared" si="0"/>
        <v>55145241.570000008</v>
      </c>
      <c r="H3" s="192"/>
      <c r="I3" s="192"/>
      <c r="J3" s="192">
        <f t="shared" si="0"/>
        <v>17483.98</v>
      </c>
      <c r="K3" s="192">
        <f t="shared" si="0"/>
        <v>59263896.430000007</v>
      </c>
      <c r="L3" s="192"/>
      <c r="M3" s="192"/>
      <c r="N3" s="192">
        <f t="shared" si="0"/>
        <v>17200.12</v>
      </c>
      <c r="O3" s="192">
        <f t="shared" si="0"/>
        <v>58934097.400000006</v>
      </c>
      <c r="P3" s="70">
        <f>IF(K3=0,0,O3/K3)</f>
        <v>0.99443507683654342</v>
      </c>
      <c r="Q3" s="193">
        <f>IF(N3=0,0,O3/N3)</f>
        <v>3426.3771066713493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2851</v>
      </c>
      <c r="B6" s="690" t="s">
        <v>2852</v>
      </c>
      <c r="C6" s="690" t="s">
        <v>2853</v>
      </c>
      <c r="D6" s="690" t="s">
        <v>2854</v>
      </c>
      <c r="E6" s="690" t="s">
        <v>2855</v>
      </c>
      <c r="F6" s="694"/>
      <c r="G6" s="694"/>
      <c r="H6" s="694"/>
      <c r="I6" s="694"/>
      <c r="J6" s="694">
        <v>1</v>
      </c>
      <c r="K6" s="694">
        <v>372</v>
      </c>
      <c r="L6" s="694">
        <v>1</v>
      </c>
      <c r="M6" s="694">
        <v>372</v>
      </c>
      <c r="N6" s="694"/>
      <c r="O6" s="694"/>
      <c r="P6" s="715"/>
      <c r="Q6" s="695"/>
    </row>
    <row r="7" spans="1:17" ht="14.4" customHeight="1" x14ac:dyDescent="0.3">
      <c r="A7" s="696" t="s">
        <v>505</v>
      </c>
      <c r="B7" s="697" t="s">
        <v>2856</v>
      </c>
      <c r="C7" s="697" t="s">
        <v>2853</v>
      </c>
      <c r="D7" s="697" t="s">
        <v>2857</v>
      </c>
      <c r="E7" s="697" t="s">
        <v>2858</v>
      </c>
      <c r="F7" s="701"/>
      <c r="G7" s="701"/>
      <c r="H7" s="701"/>
      <c r="I7" s="701"/>
      <c r="J7" s="701"/>
      <c r="K7" s="701"/>
      <c r="L7" s="701"/>
      <c r="M7" s="701"/>
      <c r="N7" s="701">
        <v>3</v>
      </c>
      <c r="O7" s="701">
        <v>1890</v>
      </c>
      <c r="P7" s="723"/>
      <c r="Q7" s="702">
        <v>630</v>
      </c>
    </row>
    <row r="8" spans="1:17" ht="14.4" customHeight="1" x14ac:dyDescent="0.3">
      <c r="A8" s="696" t="s">
        <v>505</v>
      </c>
      <c r="B8" s="697" t="s">
        <v>2856</v>
      </c>
      <c r="C8" s="697" t="s">
        <v>2853</v>
      </c>
      <c r="D8" s="697" t="s">
        <v>2859</v>
      </c>
      <c r="E8" s="697" t="s">
        <v>2860</v>
      </c>
      <c r="F8" s="701"/>
      <c r="G8" s="701"/>
      <c r="H8" s="701"/>
      <c r="I8" s="701"/>
      <c r="J8" s="701"/>
      <c r="K8" s="701"/>
      <c r="L8" s="701"/>
      <c r="M8" s="701"/>
      <c r="N8" s="701">
        <v>9</v>
      </c>
      <c r="O8" s="701">
        <v>15309</v>
      </c>
      <c r="P8" s="723"/>
      <c r="Q8" s="702">
        <v>1701</v>
      </c>
    </row>
    <row r="9" spans="1:17" ht="14.4" customHeight="1" x14ac:dyDescent="0.3">
      <c r="A9" s="696" t="s">
        <v>505</v>
      </c>
      <c r="B9" s="697" t="s">
        <v>2856</v>
      </c>
      <c r="C9" s="697" t="s">
        <v>2853</v>
      </c>
      <c r="D9" s="697" t="s">
        <v>2861</v>
      </c>
      <c r="E9" s="697" t="s">
        <v>2862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1965</v>
      </c>
      <c r="P9" s="723"/>
      <c r="Q9" s="702">
        <v>1965</v>
      </c>
    </row>
    <row r="10" spans="1:17" ht="14.4" customHeight="1" x14ac:dyDescent="0.3">
      <c r="A10" s="696" t="s">
        <v>505</v>
      </c>
      <c r="B10" s="697" t="s">
        <v>2856</v>
      </c>
      <c r="C10" s="697" t="s">
        <v>2853</v>
      </c>
      <c r="D10" s="697" t="s">
        <v>2863</v>
      </c>
      <c r="E10" s="697" t="s">
        <v>2864</v>
      </c>
      <c r="F10" s="701">
        <v>1</v>
      </c>
      <c r="G10" s="701">
        <v>3803</v>
      </c>
      <c r="H10" s="701"/>
      <c r="I10" s="701">
        <v>3803</v>
      </c>
      <c r="J10" s="701"/>
      <c r="K10" s="701"/>
      <c r="L10" s="701"/>
      <c r="M10" s="701"/>
      <c r="N10" s="701">
        <v>1</v>
      </c>
      <c r="O10" s="701">
        <v>3950</v>
      </c>
      <c r="P10" s="723"/>
      <c r="Q10" s="702">
        <v>3950</v>
      </c>
    </row>
    <row r="11" spans="1:17" ht="14.4" customHeight="1" x14ac:dyDescent="0.3">
      <c r="A11" s="696" t="s">
        <v>505</v>
      </c>
      <c r="B11" s="697" t="s">
        <v>2856</v>
      </c>
      <c r="C11" s="697" t="s">
        <v>2853</v>
      </c>
      <c r="D11" s="697" t="s">
        <v>2865</v>
      </c>
      <c r="E11" s="697" t="s">
        <v>2866</v>
      </c>
      <c r="F11" s="701">
        <v>1</v>
      </c>
      <c r="G11" s="701">
        <v>2450</v>
      </c>
      <c r="H11" s="701"/>
      <c r="I11" s="701">
        <v>2450</v>
      </c>
      <c r="J11" s="701"/>
      <c r="K11" s="701"/>
      <c r="L11" s="701"/>
      <c r="M11" s="701"/>
      <c r="N11" s="701">
        <v>1</v>
      </c>
      <c r="O11" s="701">
        <v>2523</v>
      </c>
      <c r="P11" s="723"/>
      <c r="Q11" s="702">
        <v>2523</v>
      </c>
    </row>
    <row r="12" spans="1:17" ht="14.4" customHeight="1" x14ac:dyDescent="0.3">
      <c r="A12" s="696" t="s">
        <v>505</v>
      </c>
      <c r="B12" s="697" t="s">
        <v>2856</v>
      </c>
      <c r="C12" s="697" t="s">
        <v>2853</v>
      </c>
      <c r="D12" s="697" t="s">
        <v>2867</v>
      </c>
      <c r="E12" s="697" t="s">
        <v>2868</v>
      </c>
      <c r="F12" s="701">
        <v>2</v>
      </c>
      <c r="G12" s="701">
        <v>6976</v>
      </c>
      <c r="H12" s="701"/>
      <c r="I12" s="701">
        <v>3488</v>
      </c>
      <c r="J12" s="701"/>
      <c r="K12" s="701"/>
      <c r="L12" s="701"/>
      <c r="M12" s="701"/>
      <c r="N12" s="701">
        <v>1</v>
      </c>
      <c r="O12" s="701">
        <v>3616</v>
      </c>
      <c r="P12" s="723"/>
      <c r="Q12" s="702">
        <v>3616</v>
      </c>
    </row>
    <row r="13" spans="1:17" ht="14.4" customHeight="1" x14ac:dyDescent="0.3">
      <c r="A13" s="696" t="s">
        <v>505</v>
      </c>
      <c r="B13" s="697" t="s">
        <v>2856</v>
      </c>
      <c r="C13" s="697" t="s">
        <v>2853</v>
      </c>
      <c r="D13" s="697" t="s">
        <v>2869</v>
      </c>
      <c r="E13" s="697" t="s">
        <v>2870</v>
      </c>
      <c r="F13" s="701">
        <v>42</v>
      </c>
      <c r="G13" s="701">
        <v>113316</v>
      </c>
      <c r="H13" s="701">
        <v>1.4106311465206025</v>
      </c>
      <c r="I13" s="701">
        <v>2698</v>
      </c>
      <c r="J13" s="701">
        <v>29</v>
      </c>
      <c r="K13" s="701">
        <v>80330</v>
      </c>
      <c r="L13" s="701">
        <v>1</v>
      </c>
      <c r="M13" s="701">
        <v>2770</v>
      </c>
      <c r="N13" s="701">
        <v>36</v>
      </c>
      <c r="O13" s="701">
        <v>99755</v>
      </c>
      <c r="P13" s="723">
        <v>1.2418150130710819</v>
      </c>
      <c r="Q13" s="702">
        <v>2770.9722222222222</v>
      </c>
    </row>
    <row r="14" spans="1:17" ht="14.4" customHeight="1" x14ac:dyDescent="0.3">
      <c r="A14" s="696" t="s">
        <v>505</v>
      </c>
      <c r="B14" s="697" t="s">
        <v>2856</v>
      </c>
      <c r="C14" s="697" t="s">
        <v>2853</v>
      </c>
      <c r="D14" s="697" t="s">
        <v>2871</v>
      </c>
      <c r="E14" s="697" t="s">
        <v>2872</v>
      </c>
      <c r="F14" s="701">
        <v>5</v>
      </c>
      <c r="G14" s="701">
        <v>29945</v>
      </c>
      <c r="H14" s="701">
        <v>0.4044435440302539</v>
      </c>
      <c r="I14" s="701">
        <v>5989</v>
      </c>
      <c r="J14" s="701">
        <v>12</v>
      </c>
      <c r="K14" s="701">
        <v>74040</v>
      </c>
      <c r="L14" s="701">
        <v>1</v>
      </c>
      <c r="M14" s="701">
        <v>6170</v>
      </c>
      <c r="N14" s="701">
        <v>8</v>
      </c>
      <c r="O14" s="701">
        <v>49384</v>
      </c>
      <c r="P14" s="723">
        <v>0.66699081577525665</v>
      </c>
      <c r="Q14" s="702">
        <v>6173</v>
      </c>
    </row>
    <row r="15" spans="1:17" ht="14.4" customHeight="1" x14ac:dyDescent="0.3">
      <c r="A15" s="696" t="s">
        <v>505</v>
      </c>
      <c r="B15" s="697" t="s">
        <v>2856</v>
      </c>
      <c r="C15" s="697" t="s">
        <v>2853</v>
      </c>
      <c r="D15" s="697" t="s">
        <v>2873</v>
      </c>
      <c r="E15" s="697" t="s">
        <v>2874</v>
      </c>
      <c r="F15" s="701">
        <v>1</v>
      </c>
      <c r="G15" s="701">
        <v>3123</v>
      </c>
      <c r="H15" s="701"/>
      <c r="I15" s="701">
        <v>3123</v>
      </c>
      <c r="J15" s="701"/>
      <c r="K15" s="701"/>
      <c r="L15" s="701"/>
      <c r="M15" s="701"/>
      <c r="N15" s="701"/>
      <c r="O15" s="701"/>
      <c r="P15" s="723"/>
      <c r="Q15" s="702"/>
    </row>
    <row r="16" spans="1:17" ht="14.4" customHeight="1" x14ac:dyDescent="0.3">
      <c r="A16" s="696" t="s">
        <v>505</v>
      </c>
      <c r="B16" s="697" t="s">
        <v>2856</v>
      </c>
      <c r="C16" s="697" t="s">
        <v>2853</v>
      </c>
      <c r="D16" s="697" t="s">
        <v>2875</v>
      </c>
      <c r="E16" s="697" t="s">
        <v>2876</v>
      </c>
      <c r="F16" s="701">
        <v>1</v>
      </c>
      <c r="G16" s="701">
        <v>2390</v>
      </c>
      <c r="H16" s="701">
        <v>0.97075548334687245</v>
      </c>
      <c r="I16" s="701">
        <v>2390</v>
      </c>
      <c r="J16" s="701">
        <v>1</v>
      </c>
      <c r="K16" s="701">
        <v>2462</v>
      </c>
      <c r="L16" s="701">
        <v>1</v>
      </c>
      <c r="M16" s="701">
        <v>2462</v>
      </c>
      <c r="N16" s="701"/>
      <c r="O16" s="701"/>
      <c r="P16" s="723"/>
      <c r="Q16" s="702"/>
    </row>
    <row r="17" spans="1:17" ht="14.4" customHeight="1" x14ac:dyDescent="0.3">
      <c r="A17" s="696" t="s">
        <v>505</v>
      </c>
      <c r="B17" s="697" t="s">
        <v>2856</v>
      </c>
      <c r="C17" s="697" t="s">
        <v>2853</v>
      </c>
      <c r="D17" s="697" t="s">
        <v>2877</v>
      </c>
      <c r="E17" s="697" t="s">
        <v>2878</v>
      </c>
      <c r="F17" s="701"/>
      <c r="G17" s="701"/>
      <c r="H17" s="701"/>
      <c r="I17" s="701"/>
      <c r="J17" s="701">
        <v>1</v>
      </c>
      <c r="K17" s="701">
        <v>10268</v>
      </c>
      <c r="L17" s="701">
        <v>1</v>
      </c>
      <c r="M17" s="701">
        <v>10268</v>
      </c>
      <c r="N17" s="701"/>
      <c r="O17" s="701"/>
      <c r="P17" s="723"/>
      <c r="Q17" s="702"/>
    </row>
    <row r="18" spans="1:17" ht="14.4" customHeight="1" x14ac:dyDescent="0.3">
      <c r="A18" s="696" t="s">
        <v>505</v>
      </c>
      <c r="B18" s="697" t="s">
        <v>2856</v>
      </c>
      <c r="C18" s="697" t="s">
        <v>2853</v>
      </c>
      <c r="D18" s="697" t="s">
        <v>2879</v>
      </c>
      <c r="E18" s="697" t="s">
        <v>2880</v>
      </c>
      <c r="F18" s="701">
        <v>1</v>
      </c>
      <c r="G18" s="701">
        <v>3370</v>
      </c>
      <c r="H18" s="701">
        <v>0.24216728945099167</v>
      </c>
      <c r="I18" s="701">
        <v>3370</v>
      </c>
      <c r="J18" s="701">
        <v>4</v>
      </c>
      <c r="K18" s="701">
        <v>13916</v>
      </c>
      <c r="L18" s="701">
        <v>1</v>
      </c>
      <c r="M18" s="701">
        <v>3479</v>
      </c>
      <c r="N18" s="701">
        <v>1</v>
      </c>
      <c r="O18" s="701">
        <v>3480</v>
      </c>
      <c r="P18" s="723">
        <v>0.25007185972980739</v>
      </c>
      <c r="Q18" s="702">
        <v>3480</v>
      </c>
    </row>
    <row r="19" spans="1:17" ht="14.4" customHeight="1" x14ac:dyDescent="0.3">
      <c r="A19" s="696" t="s">
        <v>505</v>
      </c>
      <c r="B19" s="697" t="s">
        <v>2856</v>
      </c>
      <c r="C19" s="697" t="s">
        <v>2853</v>
      </c>
      <c r="D19" s="697" t="s">
        <v>2881</v>
      </c>
      <c r="E19" s="697" t="s">
        <v>2882</v>
      </c>
      <c r="F19" s="701">
        <v>1</v>
      </c>
      <c r="G19" s="701">
        <v>4257</v>
      </c>
      <c r="H19" s="701"/>
      <c r="I19" s="701">
        <v>4257</v>
      </c>
      <c r="J19" s="701"/>
      <c r="K19" s="701"/>
      <c r="L19" s="701"/>
      <c r="M19" s="701"/>
      <c r="N19" s="701"/>
      <c r="O19" s="701"/>
      <c r="P19" s="723"/>
      <c r="Q19" s="702"/>
    </row>
    <row r="20" spans="1:17" ht="14.4" customHeight="1" x14ac:dyDescent="0.3">
      <c r="A20" s="696" t="s">
        <v>505</v>
      </c>
      <c r="B20" s="697" t="s">
        <v>2856</v>
      </c>
      <c r="C20" s="697" t="s">
        <v>2853</v>
      </c>
      <c r="D20" s="697" t="s">
        <v>2883</v>
      </c>
      <c r="E20" s="697" t="s">
        <v>2884</v>
      </c>
      <c r="F20" s="701">
        <v>24</v>
      </c>
      <c r="G20" s="701">
        <v>49752</v>
      </c>
      <c r="H20" s="701">
        <v>0.79980708946226187</v>
      </c>
      <c r="I20" s="701">
        <v>2073</v>
      </c>
      <c r="J20" s="701">
        <v>29</v>
      </c>
      <c r="K20" s="701">
        <v>62205</v>
      </c>
      <c r="L20" s="701">
        <v>1</v>
      </c>
      <c r="M20" s="701">
        <v>2145</v>
      </c>
      <c r="N20" s="701">
        <v>34</v>
      </c>
      <c r="O20" s="701">
        <v>72964</v>
      </c>
      <c r="P20" s="723">
        <v>1.172960372960373</v>
      </c>
      <c r="Q20" s="702">
        <v>2146</v>
      </c>
    </row>
    <row r="21" spans="1:17" ht="14.4" customHeight="1" x14ac:dyDescent="0.3">
      <c r="A21" s="696" t="s">
        <v>505</v>
      </c>
      <c r="B21" s="697" t="s">
        <v>2856</v>
      </c>
      <c r="C21" s="697" t="s">
        <v>2853</v>
      </c>
      <c r="D21" s="697" t="s">
        <v>2885</v>
      </c>
      <c r="E21" s="697" t="s">
        <v>2886</v>
      </c>
      <c r="F21" s="701">
        <v>10</v>
      </c>
      <c r="G21" s="701">
        <v>16300</v>
      </c>
      <c r="H21" s="701">
        <v>9.7139451728247916</v>
      </c>
      <c r="I21" s="701">
        <v>1630</v>
      </c>
      <c r="J21" s="701">
        <v>1</v>
      </c>
      <c r="K21" s="701">
        <v>1678</v>
      </c>
      <c r="L21" s="701">
        <v>1</v>
      </c>
      <c r="M21" s="701">
        <v>1678</v>
      </c>
      <c r="N21" s="701">
        <v>2</v>
      </c>
      <c r="O21" s="701">
        <v>3358</v>
      </c>
      <c r="P21" s="723">
        <v>2.0011918951132301</v>
      </c>
      <c r="Q21" s="702">
        <v>1679</v>
      </c>
    </row>
    <row r="22" spans="1:17" ht="14.4" customHeight="1" x14ac:dyDescent="0.3">
      <c r="A22" s="696" t="s">
        <v>505</v>
      </c>
      <c r="B22" s="697" t="s">
        <v>2856</v>
      </c>
      <c r="C22" s="697" t="s">
        <v>2853</v>
      </c>
      <c r="D22" s="697" t="s">
        <v>2887</v>
      </c>
      <c r="E22" s="697" t="s">
        <v>2888</v>
      </c>
      <c r="F22" s="701">
        <v>6</v>
      </c>
      <c r="G22" s="701">
        <v>13452</v>
      </c>
      <c r="H22" s="701">
        <v>0.64592336502448866</v>
      </c>
      <c r="I22" s="701">
        <v>2242</v>
      </c>
      <c r="J22" s="701">
        <v>9</v>
      </c>
      <c r="K22" s="701">
        <v>20826</v>
      </c>
      <c r="L22" s="701">
        <v>1</v>
      </c>
      <c r="M22" s="701">
        <v>2314</v>
      </c>
      <c r="N22" s="701">
        <v>7</v>
      </c>
      <c r="O22" s="701">
        <v>16204</v>
      </c>
      <c r="P22" s="723">
        <v>0.77806587918947467</v>
      </c>
      <c r="Q22" s="702">
        <v>2314.8571428571427</v>
      </c>
    </row>
    <row r="23" spans="1:17" ht="14.4" customHeight="1" x14ac:dyDescent="0.3">
      <c r="A23" s="696" t="s">
        <v>505</v>
      </c>
      <c r="B23" s="697" t="s">
        <v>2856</v>
      </c>
      <c r="C23" s="697" t="s">
        <v>2853</v>
      </c>
      <c r="D23" s="697" t="s">
        <v>2889</v>
      </c>
      <c r="E23" s="697" t="s">
        <v>2890</v>
      </c>
      <c r="F23" s="701">
        <v>26</v>
      </c>
      <c r="G23" s="701">
        <v>70122</v>
      </c>
      <c r="H23" s="701">
        <v>5.0647887323943666</v>
      </c>
      <c r="I23" s="701">
        <v>2697</v>
      </c>
      <c r="J23" s="701">
        <v>5</v>
      </c>
      <c r="K23" s="701">
        <v>13845</v>
      </c>
      <c r="L23" s="701">
        <v>1</v>
      </c>
      <c r="M23" s="701">
        <v>2769</v>
      </c>
      <c r="N23" s="701">
        <v>28</v>
      </c>
      <c r="O23" s="701">
        <v>77559</v>
      </c>
      <c r="P23" s="723">
        <v>5.6019501625135426</v>
      </c>
      <c r="Q23" s="702">
        <v>2769.9642857142858</v>
      </c>
    </row>
    <row r="24" spans="1:17" ht="14.4" customHeight="1" x14ac:dyDescent="0.3">
      <c r="A24" s="696" t="s">
        <v>505</v>
      </c>
      <c r="B24" s="697" t="s">
        <v>2856</v>
      </c>
      <c r="C24" s="697" t="s">
        <v>2853</v>
      </c>
      <c r="D24" s="697" t="s">
        <v>2891</v>
      </c>
      <c r="E24" s="697" t="s">
        <v>2892</v>
      </c>
      <c r="F24" s="701"/>
      <c r="G24" s="701"/>
      <c r="H24" s="701"/>
      <c r="I24" s="701"/>
      <c r="J24" s="701"/>
      <c r="K24" s="701"/>
      <c r="L24" s="701"/>
      <c r="M24" s="701"/>
      <c r="N24" s="701">
        <v>1</v>
      </c>
      <c r="O24" s="701">
        <v>96</v>
      </c>
      <c r="P24" s="723"/>
      <c r="Q24" s="702">
        <v>96</v>
      </c>
    </row>
    <row r="25" spans="1:17" ht="14.4" customHeight="1" x14ac:dyDescent="0.3">
      <c r="A25" s="696" t="s">
        <v>505</v>
      </c>
      <c r="B25" s="697" t="s">
        <v>2856</v>
      </c>
      <c r="C25" s="697" t="s">
        <v>2853</v>
      </c>
      <c r="D25" s="697" t="s">
        <v>2893</v>
      </c>
      <c r="E25" s="697" t="s">
        <v>2894</v>
      </c>
      <c r="F25" s="701"/>
      <c r="G25" s="701"/>
      <c r="H25" s="701"/>
      <c r="I25" s="701"/>
      <c r="J25" s="701"/>
      <c r="K25" s="701"/>
      <c r="L25" s="701"/>
      <c r="M25" s="701"/>
      <c r="N25" s="701">
        <v>1</v>
      </c>
      <c r="O25" s="701">
        <v>2466</v>
      </c>
      <c r="P25" s="723"/>
      <c r="Q25" s="702">
        <v>2466</v>
      </c>
    </row>
    <row r="26" spans="1:17" ht="14.4" customHeight="1" x14ac:dyDescent="0.3">
      <c r="A26" s="696" t="s">
        <v>505</v>
      </c>
      <c r="B26" s="697" t="s">
        <v>2856</v>
      </c>
      <c r="C26" s="697" t="s">
        <v>2853</v>
      </c>
      <c r="D26" s="697" t="s">
        <v>2895</v>
      </c>
      <c r="E26" s="697" t="s">
        <v>2896</v>
      </c>
      <c r="F26" s="701">
        <v>3</v>
      </c>
      <c r="G26" s="701">
        <v>15444</v>
      </c>
      <c r="H26" s="701">
        <v>3</v>
      </c>
      <c r="I26" s="701">
        <v>5148</v>
      </c>
      <c r="J26" s="701">
        <v>1</v>
      </c>
      <c r="K26" s="701">
        <v>5148</v>
      </c>
      <c r="L26" s="701">
        <v>1</v>
      </c>
      <c r="M26" s="701">
        <v>5148</v>
      </c>
      <c r="N26" s="701">
        <v>2</v>
      </c>
      <c r="O26" s="701">
        <v>10296</v>
      </c>
      <c r="P26" s="723">
        <v>2</v>
      </c>
      <c r="Q26" s="702">
        <v>5148</v>
      </c>
    </row>
    <row r="27" spans="1:17" ht="14.4" customHeight="1" x14ac:dyDescent="0.3">
      <c r="A27" s="696" t="s">
        <v>505</v>
      </c>
      <c r="B27" s="697" t="s">
        <v>2856</v>
      </c>
      <c r="C27" s="697" t="s">
        <v>2853</v>
      </c>
      <c r="D27" s="697" t="s">
        <v>2897</v>
      </c>
      <c r="E27" s="697" t="s">
        <v>2898</v>
      </c>
      <c r="F27" s="701">
        <v>2</v>
      </c>
      <c r="G27" s="701">
        <v>9802</v>
      </c>
      <c r="H27" s="701"/>
      <c r="I27" s="701">
        <v>4901</v>
      </c>
      <c r="J27" s="701"/>
      <c r="K27" s="701"/>
      <c r="L27" s="701"/>
      <c r="M27" s="701"/>
      <c r="N27" s="701">
        <v>1</v>
      </c>
      <c r="O27" s="701">
        <v>4937</v>
      </c>
      <c r="P27" s="723"/>
      <c r="Q27" s="702">
        <v>4937</v>
      </c>
    </row>
    <row r="28" spans="1:17" ht="14.4" customHeight="1" x14ac:dyDescent="0.3">
      <c r="A28" s="696" t="s">
        <v>505</v>
      </c>
      <c r="B28" s="697" t="s">
        <v>2856</v>
      </c>
      <c r="C28" s="697" t="s">
        <v>2853</v>
      </c>
      <c r="D28" s="697" t="s">
        <v>2899</v>
      </c>
      <c r="E28" s="697" t="s">
        <v>2900</v>
      </c>
      <c r="F28" s="701">
        <v>18</v>
      </c>
      <c r="G28" s="701">
        <v>12528</v>
      </c>
      <c r="H28" s="701">
        <v>8.8349788434414673</v>
      </c>
      <c r="I28" s="701">
        <v>696</v>
      </c>
      <c r="J28" s="701">
        <v>2</v>
      </c>
      <c r="K28" s="701">
        <v>1418</v>
      </c>
      <c r="L28" s="701">
        <v>1</v>
      </c>
      <c r="M28" s="701">
        <v>709</v>
      </c>
      <c r="N28" s="701"/>
      <c r="O28" s="701"/>
      <c r="P28" s="723"/>
      <c r="Q28" s="702"/>
    </row>
    <row r="29" spans="1:17" ht="14.4" customHeight="1" x14ac:dyDescent="0.3">
      <c r="A29" s="696" t="s">
        <v>505</v>
      </c>
      <c r="B29" s="697" t="s">
        <v>2856</v>
      </c>
      <c r="C29" s="697" t="s">
        <v>2853</v>
      </c>
      <c r="D29" s="697" t="s">
        <v>2901</v>
      </c>
      <c r="E29" s="697" t="s">
        <v>2902</v>
      </c>
      <c r="F29" s="701">
        <v>1</v>
      </c>
      <c r="G29" s="701">
        <v>1682</v>
      </c>
      <c r="H29" s="701"/>
      <c r="I29" s="701">
        <v>1682</v>
      </c>
      <c r="J29" s="701"/>
      <c r="K29" s="701"/>
      <c r="L29" s="701"/>
      <c r="M29" s="701"/>
      <c r="N29" s="701">
        <v>1</v>
      </c>
      <c r="O29" s="701">
        <v>1709</v>
      </c>
      <c r="P29" s="723"/>
      <c r="Q29" s="702">
        <v>1709</v>
      </c>
    </row>
    <row r="30" spans="1:17" ht="14.4" customHeight="1" x14ac:dyDescent="0.3">
      <c r="A30" s="696" t="s">
        <v>505</v>
      </c>
      <c r="B30" s="697" t="s">
        <v>2856</v>
      </c>
      <c r="C30" s="697" t="s">
        <v>2853</v>
      </c>
      <c r="D30" s="697" t="s">
        <v>2903</v>
      </c>
      <c r="E30" s="697" t="s">
        <v>2904</v>
      </c>
      <c r="F30" s="701">
        <v>27</v>
      </c>
      <c r="G30" s="701">
        <v>22113</v>
      </c>
      <c r="H30" s="701">
        <v>1.4694976076555024</v>
      </c>
      <c r="I30" s="701">
        <v>819</v>
      </c>
      <c r="J30" s="701">
        <v>18</v>
      </c>
      <c r="K30" s="701">
        <v>15048</v>
      </c>
      <c r="L30" s="701">
        <v>1</v>
      </c>
      <c r="M30" s="701">
        <v>836</v>
      </c>
      <c r="N30" s="701">
        <v>22</v>
      </c>
      <c r="O30" s="701">
        <v>18414</v>
      </c>
      <c r="P30" s="723">
        <v>1.2236842105263157</v>
      </c>
      <c r="Q30" s="702">
        <v>837</v>
      </c>
    </row>
    <row r="31" spans="1:17" ht="14.4" customHeight="1" x14ac:dyDescent="0.3">
      <c r="A31" s="696" t="s">
        <v>505</v>
      </c>
      <c r="B31" s="697" t="s">
        <v>2856</v>
      </c>
      <c r="C31" s="697" t="s">
        <v>2853</v>
      </c>
      <c r="D31" s="697" t="s">
        <v>2905</v>
      </c>
      <c r="E31" s="697" t="s">
        <v>2906</v>
      </c>
      <c r="F31" s="701"/>
      <c r="G31" s="701"/>
      <c r="H31" s="701"/>
      <c r="I31" s="701"/>
      <c r="J31" s="701"/>
      <c r="K31" s="701"/>
      <c r="L31" s="701"/>
      <c r="M31" s="701"/>
      <c r="N31" s="701">
        <v>1</v>
      </c>
      <c r="O31" s="701">
        <v>2501</v>
      </c>
      <c r="P31" s="723"/>
      <c r="Q31" s="702">
        <v>2501</v>
      </c>
    </row>
    <row r="32" spans="1:17" ht="14.4" customHeight="1" x14ac:dyDescent="0.3">
      <c r="A32" s="696" t="s">
        <v>505</v>
      </c>
      <c r="B32" s="697" t="s">
        <v>2856</v>
      </c>
      <c r="C32" s="697" t="s">
        <v>2853</v>
      </c>
      <c r="D32" s="697" t="s">
        <v>2907</v>
      </c>
      <c r="E32" s="697" t="s">
        <v>2908</v>
      </c>
      <c r="F32" s="701">
        <v>9</v>
      </c>
      <c r="G32" s="701">
        <v>0</v>
      </c>
      <c r="H32" s="701"/>
      <c r="I32" s="701">
        <v>0</v>
      </c>
      <c r="J32" s="701">
        <v>21</v>
      </c>
      <c r="K32" s="701">
        <v>0</v>
      </c>
      <c r="L32" s="701"/>
      <c r="M32" s="701">
        <v>0</v>
      </c>
      <c r="N32" s="701">
        <v>15</v>
      </c>
      <c r="O32" s="701">
        <v>0</v>
      </c>
      <c r="P32" s="723"/>
      <c r="Q32" s="702">
        <v>0</v>
      </c>
    </row>
    <row r="33" spans="1:17" ht="14.4" customHeight="1" x14ac:dyDescent="0.3">
      <c r="A33" s="696" t="s">
        <v>505</v>
      </c>
      <c r="B33" s="697" t="s">
        <v>2856</v>
      </c>
      <c r="C33" s="697" t="s">
        <v>2853</v>
      </c>
      <c r="D33" s="697" t="s">
        <v>2909</v>
      </c>
      <c r="E33" s="697" t="s">
        <v>2910</v>
      </c>
      <c r="F33" s="701">
        <v>2</v>
      </c>
      <c r="G33" s="701">
        <v>0</v>
      </c>
      <c r="H33" s="701"/>
      <c r="I33" s="701">
        <v>0</v>
      </c>
      <c r="J33" s="701"/>
      <c r="K33" s="701"/>
      <c r="L33" s="701"/>
      <c r="M33" s="701"/>
      <c r="N33" s="701">
        <v>2</v>
      </c>
      <c r="O33" s="701">
        <v>0</v>
      </c>
      <c r="P33" s="723"/>
      <c r="Q33" s="702">
        <v>0</v>
      </c>
    </row>
    <row r="34" spans="1:17" ht="14.4" customHeight="1" x14ac:dyDescent="0.3">
      <c r="A34" s="696" t="s">
        <v>505</v>
      </c>
      <c r="B34" s="697" t="s">
        <v>2856</v>
      </c>
      <c r="C34" s="697" t="s">
        <v>2853</v>
      </c>
      <c r="D34" s="697" t="s">
        <v>2911</v>
      </c>
      <c r="E34" s="697" t="s">
        <v>2912</v>
      </c>
      <c r="F34" s="701">
        <v>3</v>
      </c>
      <c r="G34" s="701">
        <v>0</v>
      </c>
      <c r="H34" s="701"/>
      <c r="I34" s="701">
        <v>0</v>
      </c>
      <c r="J34" s="701">
        <v>2</v>
      </c>
      <c r="K34" s="701">
        <v>0</v>
      </c>
      <c r="L34" s="701"/>
      <c r="M34" s="701">
        <v>0</v>
      </c>
      <c r="N34" s="701">
        <v>5</v>
      </c>
      <c r="O34" s="701">
        <v>0</v>
      </c>
      <c r="P34" s="723"/>
      <c r="Q34" s="702">
        <v>0</v>
      </c>
    </row>
    <row r="35" spans="1:17" ht="14.4" customHeight="1" x14ac:dyDescent="0.3">
      <c r="A35" s="696" t="s">
        <v>505</v>
      </c>
      <c r="B35" s="697" t="s">
        <v>2856</v>
      </c>
      <c r="C35" s="697" t="s">
        <v>2853</v>
      </c>
      <c r="D35" s="697" t="s">
        <v>2913</v>
      </c>
      <c r="E35" s="697" t="s">
        <v>2914</v>
      </c>
      <c r="F35" s="701">
        <v>2</v>
      </c>
      <c r="G35" s="701">
        <v>0</v>
      </c>
      <c r="H35" s="701"/>
      <c r="I35" s="701">
        <v>0</v>
      </c>
      <c r="J35" s="701">
        <v>1</v>
      </c>
      <c r="K35" s="701">
        <v>0</v>
      </c>
      <c r="L35" s="701"/>
      <c r="M35" s="701">
        <v>0</v>
      </c>
      <c r="N35" s="701">
        <v>3</v>
      </c>
      <c r="O35" s="701">
        <v>0</v>
      </c>
      <c r="P35" s="723"/>
      <c r="Q35" s="702">
        <v>0</v>
      </c>
    </row>
    <row r="36" spans="1:17" ht="14.4" customHeight="1" x14ac:dyDescent="0.3">
      <c r="A36" s="696" t="s">
        <v>505</v>
      </c>
      <c r="B36" s="697" t="s">
        <v>2856</v>
      </c>
      <c r="C36" s="697" t="s">
        <v>2853</v>
      </c>
      <c r="D36" s="697" t="s">
        <v>2915</v>
      </c>
      <c r="E36" s="697" t="s">
        <v>2916</v>
      </c>
      <c r="F36" s="701"/>
      <c r="G36" s="701"/>
      <c r="H36" s="701"/>
      <c r="I36" s="701"/>
      <c r="J36" s="701">
        <v>1</v>
      </c>
      <c r="K36" s="701">
        <v>0</v>
      </c>
      <c r="L36" s="701"/>
      <c r="M36" s="701">
        <v>0</v>
      </c>
      <c r="N36" s="701"/>
      <c r="O36" s="701"/>
      <c r="P36" s="723"/>
      <c r="Q36" s="702"/>
    </row>
    <row r="37" spans="1:17" ht="14.4" customHeight="1" x14ac:dyDescent="0.3">
      <c r="A37" s="696" t="s">
        <v>505</v>
      </c>
      <c r="B37" s="697" t="s">
        <v>2856</v>
      </c>
      <c r="C37" s="697" t="s">
        <v>2853</v>
      </c>
      <c r="D37" s="697" t="s">
        <v>2917</v>
      </c>
      <c r="E37" s="697" t="s">
        <v>2918</v>
      </c>
      <c r="F37" s="701"/>
      <c r="G37" s="701"/>
      <c r="H37" s="701"/>
      <c r="I37" s="701"/>
      <c r="J37" s="701">
        <v>1</v>
      </c>
      <c r="K37" s="701">
        <v>0</v>
      </c>
      <c r="L37" s="701"/>
      <c r="M37" s="701">
        <v>0</v>
      </c>
      <c r="N37" s="701"/>
      <c r="O37" s="701"/>
      <c r="P37" s="723"/>
      <c r="Q37" s="702"/>
    </row>
    <row r="38" spans="1:17" ht="14.4" customHeight="1" x14ac:dyDescent="0.3">
      <c r="A38" s="696" t="s">
        <v>505</v>
      </c>
      <c r="B38" s="697" t="s">
        <v>2856</v>
      </c>
      <c r="C38" s="697" t="s">
        <v>2853</v>
      </c>
      <c r="D38" s="697" t="s">
        <v>2919</v>
      </c>
      <c r="E38" s="697" t="s">
        <v>2920</v>
      </c>
      <c r="F38" s="701"/>
      <c r="G38" s="701"/>
      <c r="H38" s="701"/>
      <c r="I38" s="701"/>
      <c r="J38" s="701">
        <v>2</v>
      </c>
      <c r="K38" s="701">
        <v>0</v>
      </c>
      <c r="L38" s="701"/>
      <c r="M38" s="701">
        <v>0</v>
      </c>
      <c r="N38" s="701">
        <v>2</v>
      </c>
      <c r="O38" s="701">
        <v>0</v>
      </c>
      <c r="P38" s="723"/>
      <c r="Q38" s="702">
        <v>0</v>
      </c>
    </row>
    <row r="39" spans="1:17" ht="14.4" customHeight="1" x14ac:dyDescent="0.3">
      <c r="A39" s="696" t="s">
        <v>505</v>
      </c>
      <c r="B39" s="697" t="s">
        <v>2856</v>
      </c>
      <c r="C39" s="697" t="s">
        <v>2853</v>
      </c>
      <c r="D39" s="697" t="s">
        <v>2921</v>
      </c>
      <c r="E39" s="697" t="s">
        <v>2922</v>
      </c>
      <c r="F39" s="701">
        <v>1</v>
      </c>
      <c r="G39" s="701">
        <v>0</v>
      </c>
      <c r="H39" s="701"/>
      <c r="I39" s="701">
        <v>0</v>
      </c>
      <c r="J39" s="701">
        <v>1</v>
      </c>
      <c r="K39" s="701">
        <v>0</v>
      </c>
      <c r="L39" s="701"/>
      <c r="M39" s="701">
        <v>0</v>
      </c>
      <c r="N39" s="701">
        <v>3</v>
      </c>
      <c r="O39" s="701">
        <v>0</v>
      </c>
      <c r="P39" s="723"/>
      <c r="Q39" s="702">
        <v>0</v>
      </c>
    </row>
    <row r="40" spans="1:17" ht="14.4" customHeight="1" x14ac:dyDescent="0.3">
      <c r="A40" s="696" t="s">
        <v>505</v>
      </c>
      <c r="B40" s="697" t="s">
        <v>2856</v>
      </c>
      <c r="C40" s="697" t="s">
        <v>2853</v>
      </c>
      <c r="D40" s="697" t="s">
        <v>2923</v>
      </c>
      <c r="E40" s="697" t="s">
        <v>2924</v>
      </c>
      <c r="F40" s="701"/>
      <c r="G40" s="701"/>
      <c r="H40" s="701"/>
      <c r="I40" s="701"/>
      <c r="J40" s="701">
        <v>2</v>
      </c>
      <c r="K40" s="701">
        <v>0</v>
      </c>
      <c r="L40" s="701"/>
      <c r="M40" s="701">
        <v>0</v>
      </c>
      <c r="N40" s="701"/>
      <c r="O40" s="701"/>
      <c r="P40" s="723"/>
      <c r="Q40" s="702"/>
    </row>
    <row r="41" spans="1:17" ht="14.4" customHeight="1" x14ac:dyDescent="0.3">
      <c r="A41" s="696" t="s">
        <v>505</v>
      </c>
      <c r="B41" s="697" t="s">
        <v>2856</v>
      </c>
      <c r="C41" s="697" t="s">
        <v>2853</v>
      </c>
      <c r="D41" s="697" t="s">
        <v>2925</v>
      </c>
      <c r="E41" s="697" t="s">
        <v>2926</v>
      </c>
      <c r="F41" s="701"/>
      <c r="G41" s="701"/>
      <c r="H41" s="701"/>
      <c r="I41" s="701"/>
      <c r="J41" s="701">
        <v>1</v>
      </c>
      <c r="K41" s="701">
        <v>0</v>
      </c>
      <c r="L41" s="701"/>
      <c r="M41" s="701">
        <v>0</v>
      </c>
      <c r="N41" s="701"/>
      <c r="O41" s="701"/>
      <c r="P41" s="723"/>
      <c r="Q41" s="702"/>
    </row>
    <row r="42" spans="1:17" ht="14.4" customHeight="1" x14ac:dyDescent="0.3">
      <c r="A42" s="696" t="s">
        <v>505</v>
      </c>
      <c r="B42" s="697" t="s">
        <v>2856</v>
      </c>
      <c r="C42" s="697" t="s">
        <v>2853</v>
      </c>
      <c r="D42" s="697" t="s">
        <v>2927</v>
      </c>
      <c r="E42" s="697" t="s">
        <v>2928</v>
      </c>
      <c r="F42" s="701"/>
      <c r="G42" s="701"/>
      <c r="H42" s="701"/>
      <c r="I42" s="701"/>
      <c r="J42" s="701">
        <v>3</v>
      </c>
      <c r="K42" s="701">
        <v>0</v>
      </c>
      <c r="L42" s="701"/>
      <c r="M42" s="701">
        <v>0</v>
      </c>
      <c r="N42" s="701"/>
      <c r="O42" s="701"/>
      <c r="P42" s="723"/>
      <c r="Q42" s="702"/>
    </row>
    <row r="43" spans="1:17" ht="14.4" customHeight="1" x14ac:dyDescent="0.3">
      <c r="A43" s="696" t="s">
        <v>505</v>
      </c>
      <c r="B43" s="697" t="s">
        <v>2856</v>
      </c>
      <c r="C43" s="697" t="s">
        <v>2853</v>
      </c>
      <c r="D43" s="697" t="s">
        <v>2929</v>
      </c>
      <c r="E43" s="697" t="s">
        <v>2930</v>
      </c>
      <c r="F43" s="701">
        <v>1</v>
      </c>
      <c r="G43" s="701">
        <v>0</v>
      </c>
      <c r="H43" s="701"/>
      <c r="I43" s="701">
        <v>0</v>
      </c>
      <c r="J43" s="701"/>
      <c r="K43" s="701"/>
      <c r="L43" s="701"/>
      <c r="M43" s="701"/>
      <c r="N43" s="701">
        <v>2</v>
      </c>
      <c r="O43" s="701">
        <v>0</v>
      </c>
      <c r="P43" s="723"/>
      <c r="Q43" s="702">
        <v>0</v>
      </c>
    </row>
    <row r="44" spans="1:17" ht="14.4" customHeight="1" x14ac:dyDescent="0.3">
      <c r="A44" s="696" t="s">
        <v>505</v>
      </c>
      <c r="B44" s="697" t="s">
        <v>2856</v>
      </c>
      <c r="C44" s="697" t="s">
        <v>2853</v>
      </c>
      <c r="D44" s="697" t="s">
        <v>2931</v>
      </c>
      <c r="E44" s="697" t="s">
        <v>2932</v>
      </c>
      <c r="F44" s="701"/>
      <c r="G44" s="701"/>
      <c r="H44" s="701"/>
      <c r="I44" s="701"/>
      <c r="J44" s="701">
        <v>2</v>
      </c>
      <c r="K44" s="701">
        <v>0</v>
      </c>
      <c r="L44" s="701"/>
      <c r="M44" s="701">
        <v>0</v>
      </c>
      <c r="N44" s="701">
        <v>1</v>
      </c>
      <c r="O44" s="701">
        <v>0</v>
      </c>
      <c r="P44" s="723"/>
      <c r="Q44" s="702">
        <v>0</v>
      </c>
    </row>
    <row r="45" spans="1:17" ht="14.4" customHeight="1" x14ac:dyDescent="0.3">
      <c r="A45" s="696" t="s">
        <v>505</v>
      </c>
      <c r="B45" s="697" t="s">
        <v>2856</v>
      </c>
      <c r="C45" s="697" t="s">
        <v>2853</v>
      </c>
      <c r="D45" s="697" t="s">
        <v>2933</v>
      </c>
      <c r="E45" s="697" t="s">
        <v>2934</v>
      </c>
      <c r="F45" s="701">
        <v>1</v>
      </c>
      <c r="G45" s="701">
        <v>0</v>
      </c>
      <c r="H45" s="701"/>
      <c r="I45" s="701">
        <v>0</v>
      </c>
      <c r="J45" s="701">
        <v>4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505</v>
      </c>
      <c r="B46" s="697" t="s">
        <v>2856</v>
      </c>
      <c r="C46" s="697" t="s">
        <v>2853</v>
      </c>
      <c r="D46" s="697" t="s">
        <v>2935</v>
      </c>
      <c r="E46" s="697" t="s">
        <v>2936</v>
      </c>
      <c r="F46" s="701"/>
      <c r="G46" s="701"/>
      <c r="H46" s="701"/>
      <c r="I46" s="701"/>
      <c r="J46" s="701"/>
      <c r="K46" s="701"/>
      <c r="L46" s="701"/>
      <c r="M46" s="701"/>
      <c r="N46" s="701">
        <v>2</v>
      </c>
      <c r="O46" s="701">
        <v>0</v>
      </c>
      <c r="P46" s="723"/>
      <c r="Q46" s="702">
        <v>0</v>
      </c>
    </row>
    <row r="47" spans="1:17" ht="14.4" customHeight="1" x14ac:dyDescent="0.3">
      <c r="A47" s="696" t="s">
        <v>505</v>
      </c>
      <c r="B47" s="697" t="s">
        <v>2856</v>
      </c>
      <c r="C47" s="697" t="s">
        <v>2853</v>
      </c>
      <c r="D47" s="697" t="s">
        <v>2937</v>
      </c>
      <c r="E47" s="697" t="s">
        <v>2938</v>
      </c>
      <c r="F47" s="701"/>
      <c r="G47" s="701"/>
      <c r="H47" s="701"/>
      <c r="I47" s="701"/>
      <c r="J47" s="701">
        <v>1</v>
      </c>
      <c r="K47" s="701">
        <v>0</v>
      </c>
      <c r="L47" s="701"/>
      <c r="M47" s="701">
        <v>0</v>
      </c>
      <c r="N47" s="701"/>
      <c r="O47" s="701"/>
      <c r="P47" s="723"/>
      <c r="Q47" s="702"/>
    </row>
    <row r="48" spans="1:17" ht="14.4" customHeight="1" x14ac:dyDescent="0.3">
      <c r="A48" s="696" t="s">
        <v>505</v>
      </c>
      <c r="B48" s="697" t="s">
        <v>2856</v>
      </c>
      <c r="C48" s="697" t="s">
        <v>2853</v>
      </c>
      <c r="D48" s="697" t="s">
        <v>2939</v>
      </c>
      <c r="E48" s="697" t="s">
        <v>2940</v>
      </c>
      <c r="F48" s="701"/>
      <c r="G48" s="701"/>
      <c r="H48" s="701"/>
      <c r="I48" s="701"/>
      <c r="J48" s="701">
        <v>1</v>
      </c>
      <c r="K48" s="701">
        <v>0</v>
      </c>
      <c r="L48" s="701"/>
      <c r="M48" s="701">
        <v>0</v>
      </c>
      <c r="N48" s="701"/>
      <c r="O48" s="701"/>
      <c r="P48" s="723"/>
      <c r="Q48" s="702"/>
    </row>
    <row r="49" spans="1:17" ht="14.4" customHeight="1" x14ac:dyDescent="0.3">
      <c r="A49" s="696" t="s">
        <v>505</v>
      </c>
      <c r="B49" s="697" t="s">
        <v>2856</v>
      </c>
      <c r="C49" s="697" t="s">
        <v>2853</v>
      </c>
      <c r="D49" s="697" t="s">
        <v>2941</v>
      </c>
      <c r="E49" s="697" t="s">
        <v>2942</v>
      </c>
      <c r="F49" s="701"/>
      <c r="G49" s="701"/>
      <c r="H49" s="701"/>
      <c r="I49" s="701"/>
      <c r="J49" s="701">
        <v>2</v>
      </c>
      <c r="K49" s="701">
        <v>0</v>
      </c>
      <c r="L49" s="701"/>
      <c r="M49" s="701">
        <v>0</v>
      </c>
      <c r="N49" s="701">
        <v>1</v>
      </c>
      <c r="O49" s="701">
        <v>0</v>
      </c>
      <c r="P49" s="723"/>
      <c r="Q49" s="702">
        <v>0</v>
      </c>
    </row>
    <row r="50" spans="1:17" ht="14.4" customHeight="1" x14ac:dyDescent="0.3">
      <c r="A50" s="696" t="s">
        <v>505</v>
      </c>
      <c r="B50" s="697" t="s">
        <v>2856</v>
      </c>
      <c r="C50" s="697" t="s">
        <v>2853</v>
      </c>
      <c r="D50" s="697" t="s">
        <v>2943</v>
      </c>
      <c r="E50" s="697" t="s">
        <v>2944</v>
      </c>
      <c r="F50" s="701"/>
      <c r="G50" s="701"/>
      <c r="H50" s="701"/>
      <c r="I50" s="701"/>
      <c r="J50" s="701">
        <v>1</v>
      </c>
      <c r="K50" s="701">
        <v>0</v>
      </c>
      <c r="L50" s="701"/>
      <c r="M50" s="701">
        <v>0</v>
      </c>
      <c r="N50" s="701"/>
      <c r="O50" s="701"/>
      <c r="P50" s="723"/>
      <c r="Q50" s="702"/>
    </row>
    <row r="51" spans="1:17" ht="14.4" customHeight="1" x14ac:dyDescent="0.3">
      <c r="A51" s="696" t="s">
        <v>505</v>
      </c>
      <c r="B51" s="697" t="s">
        <v>2856</v>
      </c>
      <c r="C51" s="697" t="s">
        <v>2853</v>
      </c>
      <c r="D51" s="697" t="s">
        <v>2945</v>
      </c>
      <c r="E51" s="697" t="s">
        <v>2946</v>
      </c>
      <c r="F51" s="701"/>
      <c r="G51" s="701"/>
      <c r="H51" s="701"/>
      <c r="I51" s="701"/>
      <c r="J51" s="701"/>
      <c r="K51" s="701"/>
      <c r="L51" s="701"/>
      <c r="M51" s="701"/>
      <c r="N51" s="701">
        <v>1</v>
      </c>
      <c r="O51" s="701">
        <v>0</v>
      </c>
      <c r="P51" s="723"/>
      <c r="Q51" s="702">
        <v>0</v>
      </c>
    </row>
    <row r="52" spans="1:17" ht="14.4" customHeight="1" x14ac:dyDescent="0.3">
      <c r="A52" s="696" t="s">
        <v>505</v>
      </c>
      <c r="B52" s="697" t="s">
        <v>2856</v>
      </c>
      <c r="C52" s="697" t="s">
        <v>2853</v>
      </c>
      <c r="D52" s="697" t="s">
        <v>2947</v>
      </c>
      <c r="E52" s="697" t="s">
        <v>2948</v>
      </c>
      <c r="F52" s="701"/>
      <c r="G52" s="701"/>
      <c r="H52" s="701"/>
      <c r="I52" s="701"/>
      <c r="J52" s="701"/>
      <c r="K52" s="701"/>
      <c r="L52" s="701"/>
      <c r="M52" s="701"/>
      <c r="N52" s="701">
        <v>1</v>
      </c>
      <c r="O52" s="701">
        <v>0</v>
      </c>
      <c r="P52" s="723"/>
      <c r="Q52" s="702">
        <v>0</v>
      </c>
    </row>
    <row r="53" spans="1:17" ht="14.4" customHeight="1" x14ac:dyDescent="0.3">
      <c r="A53" s="696" t="s">
        <v>505</v>
      </c>
      <c r="B53" s="697" t="s">
        <v>2856</v>
      </c>
      <c r="C53" s="697" t="s">
        <v>2853</v>
      </c>
      <c r="D53" s="697" t="s">
        <v>2949</v>
      </c>
      <c r="E53" s="697" t="s">
        <v>2950</v>
      </c>
      <c r="F53" s="701">
        <v>6</v>
      </c>
      <c r="G53" s="701">
        <v>0</v>
      </c>
      <c r="H53" s="701"/>
      <c r="I53" s="701">
        <v>0</v>
      </c>
      <c r="J53" s="701">
        <v>20</v>
      </c>
      <c r="K53" s="701">
        <v>0</v>
      </c>
      <c r="L53" s="701"/>
      <c r="M53" s="701">
        <v>0</v>
      </c>
      <c r="N53" s="701">
        <v>12</v>
      </c>
      <c r="O53" s="701">
        <v>0</v>
      </c>
      <c r="P53" s="723"/>
      <c r="Q53" s="702">
        <v>0</v>
      </c>
    </row>
    <row r="54" spans="1:17" ht="14.4" customHeight="1" x14ac:dyDescent="0.3">
      <c r="A54" s="696" t="s">
        <v>505</v>
      </c>
      <c r="B54" s="697" t="s">
        <v>2856</v>
      </c>
      <c r="C54" s="697" t="s">
        <v>2853</v>
      </c>
      <c r="D54" s="697" t="s">
        <v>2951</v>
      </c>
      <c r="E54" s="697" t="s">
        <v>2952</v>
      </c>
      <c r="F54" s="701">
        <v>2</v>
      </c>
      <c r="G54" s="701">
        <v>1510</v>
      </c>
      <c r="H54" s="701">
        <v>0.98307291666666663</v>
      </c>
      <c r="I54" s="701">
        <v>755</v>
      </c>
      <c r="J54" s="701">
        <v>2</v>
      </c>
      <c r="K54" s="701">
        <v>1536</v>
      </c>
      <c r="L54" s="701">
        <v>1</v>
      </c>
      <c r="M54" s="701">
        <v>768</v>
      </c>
      <c r="N54" s="701"/>
      <c r="O54" s="701"/>
      <c r="P54" s="723"/>
      <c r="Q54" s="702"/>
    </row>
    <row r="55" spans="1:17" ht="14.4" customHeight="1" x14ac:dyDescent="0.3">
      <c r="A55" s="696" t="s">
        <v>505</v>
      </c>
      <c r="B55" s="697" t="s">
        <v>2856</v>
      </c>
      <c r="C55" s="697" t="s">
        <v>2853</v>
      </c>
      <c r="D55" s="697" t="s">
        <v>2953</v>
      </c>
      <c r="E55" s="697" t="s">
        <v>2954</v>
      </c>
      <c r="F55" s="701"/>
      <c r="G55" s="701"/>
      <c r="H55" s="701"/>
      <c r="I55" s="701"/>
      <c r="J55" s="701">
        <v>1</v>
      </c>
      <c r="K55" s="701">
        <v>532</v>
      </c>
      <c r="L55" s="701">
        <v>1</v>
      </c>
      <c r="M55" s="701">
        <v>532</v>
      </c>
      <c r="N55" s="701">
        <v>1</v>
      </c>
      <c r="O55" s="701">
        <v>532</v>
      </c>
      <c r="P55" s="723">
        <v>1</v>
      </c>
      <c r="Q55" s="702">
        <v>532</v>
      </c>
    </row>
    <row r="56" spans="1:17" ht="14.4" customHeight="1" x14ac:dyDescent="0.3">
      <c r="A56" s="696" t="s">
        <v>505</v>
      </c>
      <c r="B56" s="697" t="s">
        <v>2856</v>
      </c>
      <c r="C56" s="697" t="s">
        <v>2853</v>
      </c>
      <c r="D56" s="697" t="s">
        <v>2955</v>
      </c>
      <c r="E56" s="697" t="s">
        <v>2956</v>
      </c>
      <c r="F56" s="701"/>
      <c r="G56" s="701"/>
      <c r="H56" s="701"/>
      <c r="I56" s="701"/>
      <c r="J56" s="701">
        <v>3</v>
      </c>
      <c r="K56" s="701">
        <v>8430</v>
      </c>
      <c r="L56" s="701">
        <v>1</v>
      </c>
      <c r="M56" s="701">
        <v>2810</v>
      </c>
      <c r="N56" s="701"/>
      <c r="O56" s="701"/>
      <c r="P56" s="723"/>
      <c r="Q56" s="702"/>
    </row>
    <row r="57" spans="1:17" ht="14.4" customHeight="1" x14ac:dyDescent="0.3">
      <c r="A57" s="696" t="s">
        <v>505</v>
      </c>
      <c r="B57" s="697" t="s">
        <v>2856</v>
      </c>
      <c r="C57" s="697" t="s">
        <v>2853</v>
      </c>
      <c r="D57" s="697" t="s">
        <v>2957</v>
      </c>
      <c r="E57" s="697" t="s">
        <v>2958</v>
      </c>
      <c r="F57" s="701">
        <v>8</v>
      </c>
      <c r="G57" s="701">
        <v>6520</v>
      </c>
      <c r="H57" s="701">
        <v>1.9427890345649583</v>
      </c>
      <c r="I57" s="701">
        <v>815</v>
      </c>
      <c r="J57" s="701">
        <v>4</v>
      </c>
      <c r="K57" s="701">
        <v>3356</v>
      </c>
      <c r="L57" s="701">
        <v>1</v>
      </c>
      <c r="M57" s="701">
        <v>839</v>
      </c>
      <c r="N57" s="701">
        <v>9</v>
      </c>
      <c r="O57" s="701">
        <v>7560</v>
      </c>
      <c r="P57" s="723">
        <v>2.2526817640047674</v>
      </c>
      <c r="Q57" s="702">
        <v>840</v>
      </c>
    </row>
    <row r="58" spans="1:17" ht="14.4" customHeight="1" x14ac:dyDescent="0.3">
      <c r="A58" s="696" t="s">
        <v>505</v>
      </c>
      <c r="B58" s="697" t="s">
        <v>2856</v>
      </c>
      <c r="C58" s="697" t="s">
        <v>2853</v>
      </c>
      <c r="D58" s="697" t="s">
        <v>2959</v>
      </c>
      <c r="E58" s="697" t="s">
        <v>2960</v>
      </c>
      <c r="F58" s="701"/>
      <c r="G58" s="701"/>
      <c r="H58" s="701"/>
      <c r="I58" s="701"/>
      <c r="J58" s="701"/>
      <c r="K58" s="701"/>
      <c r="L58" s="701"/>
      <c r="M58" s="701"/>
      <c r="N58" s="701">
        <v>1</v>
      </c>
      <c r="O58" s="701">
        <v>700</v>
      </c>
      <c r="P58" s="723"/>
      <c r="Q58" s="702">
        <v>700</v>
      </c>
    </row>
    <row r="59" spans="1:17" ht="14.4" customHeight="1" x14ac:dyDescent="0.3">
      <c r="A59" s="696" t="s">
        <v>505</v>
      </c>
      <c r="B59" s="697" t="s">
        <v>2856</v>
      </c>
      <c r="C59" s="697" t="s">
        <v>2853</v>
      </c>
      <c r="D59" s="697" t="s">
        <v>2961</v>
      </c>
      <c r="E59" s="697" t="s">
        <v>2962</v>
      </c>
      <c r="F59" s="701">
        <v>1</v>
      </c>
      <c r="G59" s="701">
        <v>6126</v>
      </c>
      <c r="H59" s="701">
        <v>0.97470167064439139</v>
      </c>
      <c r="I59" s="701">
        <v>6126</v>
      </c>
      <c r="J59" s="701">
        <v>1</v>
      </c>
      <c r="K59" s="701">
        <v>6285</v>
      </c>
      <c r="L59" s="701">
        <v>1</v>
      </c>
      <c r="M59" s="701">
        <v>6285</v>
      </c>
      <c r="N59" s="701">
        <v>1</v>
      </c>
      <c r="O59" s="701">
        <v>6288</v>
      </c>
      <c r="P59" s="723">
        <v>1.0004773269689737</v>
      </c>
      <c r="Q59" s="702">
        <v>6288</v>
      </c>
    </row>
    <row r="60" spans="1:17" ht="14.4" customHeight="1" x14ac:dyDescent="0.3">
      <c r="A60" s="696" t="s">
        <v>505</v>
      </c>
      <c r="B60" s="697" t="s">
        <v>2856</v>
      </c>
      <c r="C60" s="697" t="s">
        <v>2853</v>
      </c>
      <c r="D60" s="697" t="s">
        <v>2963</v>
      </c>
      <c r="E60" s="697" t="s">
        <v>2964</v>
      </c>
      <c r="F60" s="701">
        <v>4</v>
      </c>
      <c r="G60" s="701">
        <v>36492</v>
      </c>
      <c r="H60" s="701">
        <v>0.39066481104806766</v>
      </c>
      <c r="I60" s="701">
        <v>9123</v>
      </c>
      <c r="J60" s="701">
        <v>10</v>
      </c>
      <c r="K60" s="701">
        <v>93410</v>
      </c>
      <c r="L60" s="701">
        <v>1</v>
      </c>
      <c r="M60" s="701">
        <v>9341</v>
      </c>
      <c r="N60" s="701">
        <v>7</v>
      </c>
      <c r="O60" s="701">
        <v>65422</v>
      </c>
      <c r="P60" s="723">
        <v>0.70037469221710735</v>
      </c>
      <c r="Q60" s="702">
        <v>9346</v>
      </c>
    </row>
    <row r="61" spans="1:17" ht="14.4" customHeight="1" x14ac:dyDescent="0.3">
      <c r="A61" s="696" t="s">
        <v>505</v>
      </c>
      <c r="B61" s="697" t="s">
        <v>2856</v>
      </c>
      <c r="C61" s="697" t="s">
        <v>2853</v>
      </c>
      <c r="D61" s="697" t="s">
        <v>2965</v>
      </c>
      <c r="E61" s="697" t="s">
        <v>2966</v>
      </c>
      <c r="F61" s="701">
        <v>7</v>
      </c>
      <c r="G61" s="701">
        <v>3052</v>
      </c>
      <c r="H61" s="701"/>
      <c r="I61" s="701">
        <v>436</v>
      </c>
      <c r="J61" s="701"/>
      <c r="K61" s="701"/>
      <c r="L61" s="701"/>
      <c r="M61" s="701"/>
      <c r="N61" s="701">
        <v>3</v>
      </c>
      <c r="O61" s="701">
        <v>1335</v>
      </c>
      <c r="P61" s="723"/>
      <c r="Q61" s="702">
        <v>445</v>
      </c>
    </row>
    <row r="62" spans="1:17" ht="14.4" customHeight="1" x14ac:dyDescent="0.3">
      <c r="A62" s="696" t="s">
        <v>505</v>
      </c>
      <c r="B62" s="697" t="s">
        <v>2856</v>
      </c>
      <c r="C62" s="697" t="s">
        <v>2853</v>
      </c>
      <c r="D62" s="697" t="s">
        <v>2967</v>
      </c>
      <c r="E62" s="697" t="s">
        <v>2968</v>
      </c>
      <c r="F62" s="701">
        <v>13</v>
      </c>
      <c r="G62" s="701">
        <v>11076</v>
      </c>
      <c r="H62" s="701">
        <v>1.2804624277456647</v>
      </c>
      <c r="I62" s="701">
        <v>852</v>
      </c>
      <c r="J62" s="701">
        <v>10</v>
      </c>
      <c r="K62" s="701">
        <v>8650</v>
      </c>
      <c r="L62" s="701">
        <v>1</v>
      </c>
      <c r="M62" s="701">
        <v>865</v>
      </c>
      <c r="N62" s="701">
        <v>23</v>
      </c>
      <c r="O62" s="701">
        <v>19895</v>
      </c>
      <c r="P62" s="723">
        <v>2.2999999999999998</v>
      </c>
      <c r="Q62" s="702">
        <v>865</v>
      </c>
    </row>
    <row r="63" spans="1:17" ht="14.4" customHeight="1" x14ac:dyDescent="0.3">
      <c r="A63" s="696" t="s">
        <v>505</v>
      </c>
      <c r="B63" s="697" t="s">
        <v>2856</v>
      </c>
      <c r="C63" s="697" t="s">
        <v>2853</v>
      </c>
      <c r="D63" s="697" t="s">
        <v>2969</v>
      </c>
      <c r="E63" s="697" t="s">
        <v>2970</v>
      </c>
      <c r="F63" s="701"/>
      <c r="G63" s="701"/>
      <c r="H63" s="701"/>
      <c r="I63" s="701"/>
      <c r="J63" s="701"/>
      <c r="K63" s="701"/>
      <c r="L63" s="701"/>
      <c r="M63" s="701"/>
      <c r="N63" s="701">
        <v>1</v>
      </c>
      <c r="O63" s="701">
        <v>0</v>
      </c>
      <c r="P63" s="723"/>
      <c r="Q63" s="702">
        <v>0</v>
      </c>
    </row>
    <row r="64" spans="1:17" ht="14.4" customHeight="1" x14ac:dyDescent="0.3">
      <c r="A64" s="696" t="s">
        <v>505</v>
      </c>
      <c r="B64" s="697" t="s">
        <v>2856</v>
      </c>
      <c r="C64" s="697" t="s">
        <v>2853</v>
      </c>
      <c r="D64" s="697" t="s">
        <v>2971</v>
      </c>
      <c r="E64" s="697" t="s">
        <v>2972</v>
      </c>
      <c r="F64" s="701">
        <v>13</v>
      </c>
      <c r="G64" s="701">
        <v>45396</v>
      </c>
      <c r="H64" s="701">
        <v>0.96677740863787376</v>
      </c>
      <c r="I64" s="701">
        <v>3492</v>
      </c>
      <c r="J64" s="701">
        <v>13</v>
      </c>
      <c r="K64" s="701">
        <v>46956</v>
      </c>
      <c r="L64" s="701">
        <v>1</v>
      </c>
      <c r="M64" s="701">
        <v>3612</v>
      </c>
      <c r="N64" s="701">
        <v>7</v>
      </c>
      <c r="O64" s="701">
        <v>25298</v>
      </c>
      <c r="P64" s="723">
        <v>0.53875968992248058</v>
      </c>
      <c r="Q64" s="702">
        <v>3614</v>
      </c>
    </row>
    <row r="65" spans="1:17" ht="14.4" customHeight="1" x14ac:dyDescent="0.3">
      <c r="A65" s="696" t="s">
        <v>505</v>
      </c>
      <c r="B65" s="697" t="s">
        <v>2856</v>
      </c>
      <c r="C65" s="697" t="s">
        <v>2853</v>
      </c>
      <c r="D65" s="697" t="s">
        <v>2973</v>
      </c>
      <c r="E65" s="697" t="s">
        <v>2974</v>
      </c>
      <c r="F65" s="701"/>
      <c r="G65" s="701"/>
      <c r="H65" s="701"/>
      <c r="I65" s="701"/>
      <c r="J65" s="701">
        <v>1</v>
      </c>
      <c r="K65" s="701">
        <v>0</v>
      </c>
      <c r="L65" s="701"/>
      <c r="M65" s="701">
        <v>0</v>
      </c>
      <c r="N65" s="701"/>
      <c r="O65" s="701"/>
      <c r="P65" s="723"/>
      <c r="Q65" s="702"/>
    </row>
    <row r="66" spans="1:17" ht="14.4" customHeight="1" x14ac:dyDescent="0.3">
      <c r="A66" s="696" t="s">
        <v>505</v>
      </c>
      <c r="B66" s="697" t="s">
        <v>2856</v>
      </c>
      <c r="C66" s="697" t="s">
        <v>2853</v>
      </c>
      <c r="D66" s="697" t="s">
        <v>2975</v>
      </c>
      <c r="E66" s="697" t="s">
        <v>2976</v>
      </c>
      <c r="F66" s="701"/>
      <c r="G66" s="701"/>
      <c r="H66" s="701"/>
      <c r="I66" s="701"/>
      <c r="J66" s="701">
        <v>2</v>
      </c>
      <c r="K66" s="701">
        <v>2130</v>
      </c>
      <c r="L66" s="701">
        <v>1</v>
      </c>
      <c r="M66" s="701">
        <v>1065</v>
      </c>
      <c r="N66" s="701"/>
      <c r="O66" s="701"/>
      <c r="P66" s="723"/>
      <c r="Q66" s="702"/>
    </row>
    <row r="67" spans="1:17" ht="14.4" customHeight="1" x14ac:dyDescent="0.3">
      <c r="A67" s="696" t="s">
        <v>505</v>
      </c>
      <c r="B67" s="697" t="s">
        <v>2856</v>
      </c>
      <c r="C67" s="697" t="s">
        <v>2853</v>
      </c>
      <c r="D67" s="697" t="s">
        <v>2977</v>
      </c>
      <c r="E67" s="697" t="s">
        <v>2978</v>
      </c>
      <c r="F67" s="701">
        <v>1</v>
      </c>
      <c r="G67" s="701">
        <v>3620</v>
      </c>
      <c r="H67" s="701">
        <v>0.96765570703020587</v>
      </c>
      <c r="I67" s="701">
        <v>3620</v>
      </c>
      <c r="J67" s="701">
        <v>1</v>
      </c>
      <c r="K67" s="701">
        <v>3741</v>
      </c>
      <c r="L67" s="701">
        <v>1</v>
      </c>
      <c r="M67" s="701">
        <v>3741</v>
      </c>
      <c r="N67" s="701">
        <v>1</v>
      </c>
      <c r="O67" s="701">
        <v>3744</v>
      </c>
      <c r="P67" s="723">
        <v>1.0008019246190858</v>
      </c>
      <c r="Q67" s="702">
        <v>3744</v>
      </c>
    </row>
    <row r="68" spans="1:17" ht="14.4" customHeight="1" x14ac:dyDescent="0.3">
      <c r="A68" s="696" t="s">
        <v>505</v>
      </c>
      <c r="B68" s="697" t="s">
        <v>2856</v>
      </c>
      <c r="C68" s="697" t="s">
        <v>2853</v>
      </c>
      <c r="D68" s="697" t="s">
        <v>2979</v>
      </c>
      <c r="E68" s="697" t="s">
        <v>2980</v>
      </c>
      <c r="F68" s="701">
        <v>2</v>
      </c>
      <c r="G68" s="701">
        <v>358</v>
      </c>
      <c r="H68" s="701"/>
      <c r="I68" s="701">
        <v>179</v>
      </c>
      <c r="J68" s="701"/>
      <c r="K68" s="701"/>
      <c r="L68" s="701"/>
      <c r="M68" s="701"/>
      <c r="N68" s="701"/>
      <c r="O68" s="701"/>
      <c r="P68" s="723"/>
      <c r="Q68" s="702"/>
    </row>
    <row r="69" spans="1:17" ht="14.4" customHeight="1" x14ac:dyDescent="0.3">
      <c r="A69" s="696" t="s">
        <v>505</v>
      </c>
      <c r="B69" s="697" t="s">
        <v>2856</v>
      </c>
      <c r="C69" s="697" t="s">
        <v>2853</v>
      </c>
      <c r="D69" s="697" t="s">
        <v>2979</v>
      </c>
      <c r="E69" s="697" t="s">
        <v>2981</v>
      </c>
      <c r="F69" s="701"/>
      <c r="G69" s="701"/>
      <c r="H69" s="701"/>
      <c r="I69" s="701"/>
      <c r="J69" s="701"/>
      <c r="K69" s="701"/>
      <c r="L69" s="701"/>
      <c r="M69" s="701"/>
      <c r="N69" s="701">
        <v>1</v>
      </c>
      <c r="O69" s="701">
        <v>183</v>
      </c>
      <c r="P69" s="723"/>
      <c r="Q69" s="702">
        <v>183</v>
      </c>
    </row>
    <row r="70" spans="1:17" ht="14.4" customHeight="1" x14ac:dyDescent="0.3">
      <c r="A70" s="696" t="s">
        <v>505</v>
      </c>
      <c r="B70" s="697" t="s">
        <v>2856</v>
      </c>
      <c r="C70" s="697" t="s">
        <v>2853</v>
      </c>
      <c r="D70" s="697" t="s">
        <v>2982</v>
      </c>
      <c r="E70" s="697" t="s">
        <v>2983</v>
      </c>
      <c r="F70" s="701">
        <v>1</v>
      </c>
      <c r="G70" s="701">
        <v>1912</v>
      </c>
      <c r="H70" s="701">
        <v>0.32123655913978494</v>
      </c>
      <c r="I70" s="701">
        <v>1912</v>
      </c>
      <c r="J70" s="701">
        <v>3</v>
      </c>
      <c r="K70" s="701">
        <v>5952</v>
      </c>
      <c r="L70" s="701">
        <v>1</v>
      </c>
      <c r="M70" s="701">
        <v>1984</v>
      </c>
      <c r="N70" s="701"/>
      <c r="O70" s="701"/>
      <c r="P70" s="723"/>
      <c r="Q70" s="702"/>
    </row>
    <row r="71" spans="1:17" ht="14.4" customHeight="1" x14ac:dyDescent="0.3">
      <c r="A71" s="696" t="s">
        <v>505</v>
      </c>
      <c r="B71" s="697" t="s">
        <v>2856</v>
      </c>
      <c r="C71" s="697" t="s">
        <v>2853</v>
      </c>
      <c r="D71" s="697" t="s">
        <v>2984</v>
      </c>
      <c r="E71" s="697" t="s">
        <v>2985</v>
      </c>
      <c r="F71" s="701">
        <v>4</v>
      </c>
      <c r="G71" s="701">
        <v>2540</v>
      </c>
      <c r="H71" s="701"/>
      <c r="I71" s="701">
        <v>635</v>
      </c>
      <c r="J71" s="701"/>
      <c r="K71" s="701"/>
      <c r="L71" s="701"/>
      <c r="M71" s="701"/>
      <c r="N71" s="701"/>
      <c r="O71" s="701"/>
      <c r="P71" s="723"/>
      <c r="Q71" s="702"/>
    </row>
    <row r="72" spans="1:17" ht="14.4" customHeight="1" x14ac:dyDescent="0.3">
      <c r="A72" s="696" t="s">
        <v>505</v>
      </c>
      <c r="B72" s="697" t="s">
        <v>2856</v>
      </c>
      <c r="C72" s="697" t="s">
        <v>2853</v>
      </c>
      <c r="D72" s="697" t="s">
        <v>2986</v>
      </c>
      <c r="E72" s="697" t="s">
        <v>2987</v>
      </c>
      <c r="F72" s="701"/>
      <c r="G72" s="701"/>
      <c r="H72" s="701"/>
      <c r="I72" s="701"/>
      <c r="J72" s="701">
        <v>0</v>
      </c>
      <c r="K72" s="701">
        <v>0</v>
      </c>
      <c r="L72" s="701"/>
      <c r="M72" s="701"/>
      <c r="N72" s="701"/>
      <c r="O72" s="701"/>
      <c r="P72" s="723"/>
      <c r="Q72" s="702"/>
    </row>
    <row r="73" spans="1:17" ht="14.4" customHeight="1" x14ac:dyDescent="0.3">
      <c r="A73" s="696" t="s">
        <v>505</v>
      </c>
      <c r="B73" s="697" t="s">
        <v>2856</v>
      </c>
      <c r="C73" s="697" t="s">
        <v>2853</v>
      </c>
      <c r="D73" s="697" t="s">
        <v>2988</v>
      </c>
      <c r="E73" s="697" t="s">
        <v>2989</v>
      </c>
      <c r="F73" s="701">
        <v>1</v>
      </c>
      <c r="G73" s="701">
        <v>15515</v>
      </c>
      <c r="H73" s="701">
        <v>0.12064541213063763</v>
      </c>
      <c r="I73" s="701">
        <v>15515</v>
      </c>
      <c r="J73" s="701">
        <v>8</v>
      </c>
      <c r="K73" s="701">
        <v>128600</v>
      </c>
      <c r="L73" s="701">
        <v>1</v>
      </c>
      <c r="M73" s="701">
        <v>16075</v>
      </c>
      <c r="N73" s="701">
        <v>4</v>
      </c>
      <c r="O73" s="701">
        <v>64336</v>
      </c>
      <c r="P73" s="723">
        <v>0.50027993779160185</v>
      </c>
      <c r="Q73" s="702">
        <v>16084</v>
      </c>
    </row>
    <row r="74" spans="1:17" ht="14.4" customHeight="1" x14ac:dyDescent="0.3">
      <c r="A74" s="696" t="s">
        <v>505</v>
      </c>
      <c r="B74" s="697" t="s">
        <v>2856</v>
      </c>
      <c r="C74" s="697" t="s">
        <v>2853</v>
      </c>
      <c r="D74" s="697" t="s">
        <v>2990</v>
      </c>
      <c r="E74" s="697" t="s">
        <v>2991</v>
      </c>
      <c r="F74" s="701">
        <v>2</v>
      </c>
      <c r="G74" s="701">
        <v>0</v>
      </c>
      <c r="H74" s="701"/>
      <c r="I74" s="701">
        <v>0</v>
      </c>
      <c r="J74" s="701">
        <v>6</v>
      </c>
      <c r="K74" s="701">
        <v>0</v>
      </c>
      <c r="L74" s="701"/>
      <c r="M74" s="701">
        <v>0</v>
      </c>
      <c r="N74" s="701">
        <v>6</v>
      </c>
      <c r="O74" s="701">
        <v>0</v>
      </c>
      <c r="P74" s="723"/>
      <c r="Q74" s="702">
        <v>0</v>
      </c>
    </row>
    <row r="75" spans="1:17" ht="14.4" customHeight="1" x14ac:dyDescent="0.3">
      <c r="A75" s="696" t="s">
        <v>505</v>
      </c>
      <c r="B75" s="697" t="s">
        <v>2856</v>
      </c>
      <c r="C75" s="697" t="s">
        <v>2853</v>
      </c>
      <c r="D75" s="697" t="s">
        <v>2992</v>
      </c>
      <c r="E75" s="697" t="s">
        <v>2993</v>
      </c>
      <c r="F75" s="701"/>
      <c r="G75" s="701"/>
      <c r="H75" s="701"/>
      <c r="I75" s="701"/>
      <c r="J75" s="701">
        <v>1</v>
      </c>
      <c r="K75" s="701">
        <v>364</v>
      </c>
      <c r="L75" s="701">
        <v>1</v>
      </c>
      <c r="M75" s="701">
        <v>364</v>
      </c>
      <c r="N75" s="701">
        <v>1</v>
      </c>
      <c r="O75" s="701">
        <v>390</v>
      </c>
      <c r="P75" s="723">
        <v>1.0714285714285714</v>
      </c>
      <c r="Q75" s="702">
        <v>390</v>
      </c>
    </row>
    <row r="76" spans="1:17" ht="14.4" customHeight="1" x14ac:dyDescent="0.3">
      <c r="A76" s="696" t="s">
        <v>505</v>
      </c>
      <c r="B76" s="697" t="s">
        <v>2856</v>
      </c>
      <c r="C76" s="697" t="s">
        <v>2853</v>
      </c>
      <c r="D76" s="697" t="s">
        <v>2994</v>
      </c>
      <c r="E76" s="697" t="s">
        <v>2995</v>
      </c>
      <c r="F76" s="701"/>
      <c r="G76" s="701"/>
      <c r="H76" s="701"/>
      <c r="I76" s="701"/>
      <c r="J76" s="701">
        <v>1</v>
      </c>
      <c r="K76" s="701">
        <v>0</v>
      </c>
      <c r="L76" s="701"/>
      <c r="M76" s="701">
        <v>0</v>
      </c>
      <c r="N76" s="701">
        <v>2</v>
      </c>
      <c r="O76" s="701">
        <v>0</v>
      </c>
      <c r="P76" s="723"/>
      <c r="Q76" s="702">
        <v>0</v>
      </c>
    </row>
    <row r="77" spans="1:17" ht="14.4" customHeight="1" x14ac:dyDescent="0.3">
      <c r="A77" s="696" t="s">
        <v>505</v>
      </c>
      <c r="B77" s="697" t="s">
        <v>2856</v>
      </c>
      <c r="C77" s="697" t="s">
        <v>2853</v>
      </c>
      <c r="D77" s="697" t="s">
        <v>2996</v>
      </c>
      <c r="E77" s="697" t="s">
        <v>2997</v>
      </c>
      <c r="F77" s="701"/>
      <c r="G77" s="701"/>
      <c r="H77" s="701"/>
      <c r="I77" s="701"/>
      <c r="J77" s="701"/>
      <c r="K77" s="701"/>
      <c r="L77" s="701"/>
      <c r="M77" s="701"/>
      <c r="N77" s="701">
        <v>1</v>
      </c>
      <c r="O77" s="701">
        <v>2227</v>
      </c>
      <c r="P77" s="723"/>
      <c r="Q77" s="702">
        <v>2227</v>
      </c>
    </row>
    <row r="78" spans="1:17" ht="14.4" customHeight="1" x14ac:dyDescent="0.3">
      <c r="A78" s="696" t="s">
        <v>505</v>
      </c>
      <c r="B78" s="697" t="s">
        <v>2856</v>
      </c>
      <c r="C78" s="697" t="s">
        <v>2853</v>
      </c>
      <c r="D78" s="697" t="s">
        <v>2998</v>
      </c>
      <c r="E78" s="697" t="s">
        <v>2999</v>
      </c>
      <c r="F78" s="701"/>
      <c r="G78" s="701"/>
      <c r="H78" s="701"/>
      <c r="I78" s="701"/>
      <c r="J78" s="701">
        <v>1</v>
      </c>
      <c r="K78" s="701">
        <v>10703</v>
      </c>
      <c r="L78" s="701">
        <v>1</v>
      </c>
      <c r="M78" s="701">
        <v>10703</v>
      </c>
      <c r="N78" s="701"/>
      <c r="O78" s="701"/>
      <c r="P78" s="723"/>
      <c r="Q78" s="702"/>
    </row>
    <row r="79" spans="1:17" ht="14.4" customHeight="1" x14ac:dyDescent="0.3">
      <c r="A79" s="696" t="s">
        <v>505</v>
      </c>
      <c r="B79" s="697" t="s">
        <v>2856</v>
      </c>
      <c r="C79" s="697" t="s">
        <v>2853</v>
      </c>
      <c r="D79" s="697" t="s">
        <v>3000</v>
      </c>
      <c r="E79" s="697" t="s">
        <v>3001</v>
      </c>
      <c r="F79" s="701"/>
      <c r="G79" s="701"/>
      <c r="H79" s="701"/>
      <c r="I79" s="701"/>
      <c r="J79" s="701">
        <v>1</v>
      </c>
      <c r="K79" s="701">
        <v>7472</v>
      </c>
      <c r="L79" s="701">
        <v>1</v>
      </c>
      <c r="M79" s="701">
        <v>7472</v>
      </c>
      <c r="N79" s="701"/>
      <c r="O79" s="701"/>
      <c r="P79" s="723"/>
      <c r="Q79" s="702"/>
    </row>
    <row r="80" spans="1:17" ht="14.4" customHeight="1" x14ac:dyDescent="0.3">
      <c r="A80" s="696" t="s">
        <v>505</v>
      </c>
      <c r="B80" s="697" t="s">
        <v>2856</v>
      </c>
      <c r="C80" s="697" t="s">
        <v>2853</v>
      </c>
      <c r="D80" s="697" t="s">
        <v>3002</v>
      </c>
      <c r="E80" s="697" t="s">
        <v>3003</v>
      </c>
      <c r="F80" s="701">
        <v>1</v>
      </c>
      <c r="G80" s="701">
        <v>6852</v>
      </c>
      <c r="H80" s="701">
        <v>0.97913689625607314</v>
      </c>
      <c r="I80" s="701">
        <v>6852</v>
      </c>
      <c r="J80" s="701">
        <v>1</v>
      </c>
      <c r="K80" s="701">
        <v>6998</v>
      </c>
      <c r="L80" s="701">
        <v>1</v>
      </c>
      <c r="M80" s="701">
        <v>6998</v>
      </c>
      <c r="N80" s="701"/>
      <c r="O80" s="701"/>
      <c r="P80" s="723"/>
      <c r="Q80" s="702"/>
    </row>
    <row r="81" spans="1:17" ht="14.4" customHeight="1" x14ac:dyDescent="0.3">
      <c r="A81" s="696" t="s">
        <v>505</v>
      </c>
      <c r="B81" s="697" t="s">
        <v>2856</v>
      </c>
      <c r="C81" s="697" t="s">
        <v>2853</v>
      </c>
      <c r="D81" s="697" t="s">
        <v>3004</v>
      </c>
      <c r="E81" s="697" t="s">
        <v>3005</v>
      </c>
      <c r="F81" s="701">
        <v>9</v>
      </c>
      <c r="G81" s="701">
        <v>0</v>
      </c>
      <c r="H81" s="701"/>
      <c r="I81" s="701">
        <v>0</v>
      </c>
      <c r="J81" s="701">
        <v>25</v>
      </c>
      <c r="K81" s="701">
        <v>0</v>
      </c>
      <c r="L81" s="701"/>
      <c r="M81" s="701">
        <v>0</v>
      </c>
      <c r="N81" s="701">
        <v>18</v>
      </c>
      <c r="O81" s="701">
        <v>0</v>
      </c>
      <c r="P81" s="723"/>
      <c r="Q81" s="702">
        <v>0</v>
      </c>
    </row>
    <row r="82" spans="1:17" ht="14.4" customHeight="1" x14ac:dyDescent="0.3">
      <c r="A82" s="696" t="s">
        <v>505</v>
      </c>
      <c r="B82" s="697" t="s">
        <v>2856</v>
      </c>
      <c r="C82" s="697" t="s">
        <v>2853</v>
      </c>
      <c r="D82" s="697" t="s">
        <v>3006</v>
      </c>
      <c r="E82" s="697" t="s">
        <v>3007</v>
      </c>
      <c r="F82" s="701"/>
      <c r="G82" s="701"/>
      <c r="H82" s="701"/>
      <c r="I82" s="701"/>
      <c r="J82" s="701"/>
      <c r="K82" s="701"/>
      <c r="L82" s="701"/>
      <c r="M82" s="701"/>
      <c r="N82" s="701">
        <v>1</v>
      </c>
      <c r="O82" s="701">
        <v>0</v>
      </c>
      <c r="P82" s="723"/>
      <c r="Q82" s="702">
        <v>0</v>
      </c>
    </row>
    <row r="83" spans="1:17" ht="14.4" customHeight="1" x14ac:dyDescent="0.3">
      <c r="A83" s="696" t="s">
        <v>505</v>
      </c>
      <c r="B83" s="697" t="s">
        <v>2856</v>
      </c>
      <c r="C83" s="697" t="s">
        <v>2853</v>
      </c>
      <c r="D83" s="697" t="s">
        <v>3008</v>
      </c>
      <c r="E83" s="697" t="s">
        <v>3009</v>
      </c>
      <c r="F83" s="701">
        <v>1</v>
      </c>
      <c r="G83" s="701">
        <v>6118</v>
      </c>
      <c r="H83" s="701">
        <v>0.48555555555555557</v>
      </c>
      <c r="I83" s="701">
        <v>6118</v>
      </c>
      <c r="J83" s="701">
        <v>2</v>
      </c>
      <c r="K83" s="701">
        <v>12600</v>
      </c>
      <c r="L83" s="701">
        <v>1</v>
      </c>
      <c r="M83" s="701">
        <v>6300</v>
      </c>
      <c r="N83" s="701">
        <v>1</v>
      </c>
      <c r="O83" s="701">
        <v>6305</v>
      </c>
      <c r="P83" s="723">
        <v>0.5003968253968254</v>
      </c>
      <c r="Q83" s="702">
        <v>6305</v>
      </c>
    </row>
    <row r="84" spans="1:17" ht="14.4" customHeight="1" x14ac:dyDescent="0.3">
      <c r="A84" s="696" t="s">
        <v>505</v>
      </c>
      <c r="B84" s="697" t="s">
        <v>2856</v>
      </c>
      <c r="C84" s="697" t="s">
        <v>2853</v>
      </c>
      <c r="D84" s="697" t="s">
        <v>3010</v>
      </c>
      <c r="E84" s="697" t="s">
        <v>3011</v>
      </c>
      <c r="F84" s="701">
        <v>1</v>
      </c>
      <c r="G84" s="701">
        <v>4389</v>
      </c>
      <c r="H84" s="701">
        <v>0.3201312910284464</v>
      </c>
      <c r="I84" s="701">
        <v>4389</v>
      </c>
      <c r="J84" s="701">
        <v>3</v>
      </c>
      <c r="K84" s="701">
        <v>13710</v>
      </c>
      <c r="L84" s="701">
        <v>1</v>
      </c>
      <c r="M84" s="701">
        <v>4570</v>
      </c>
      <c r="N84" s="701">
        <v>4</v>
      </c>
      <c r="O84" s="701">
        <v>18289</v>
      </c>
      <c r="P84" s="723">
        <v>1.3339897884755654</v>
      </c>
      <c r="Q84" s="702">
        <v>4572.25</v>
      </c>
    </row>
    <row r="85" spans="1:17" ht="14.4" customHeight="1" x14ac:dyDescent="0.3">
      <c r="A85" s="696" t="s">
        <v>505</v>
      </c>
      <c r="B85" s="697" t="s">
        <v>2856</v>
      </c>
      <c r="C85" s="697" t="s">
        <v>2853</v>
      </c>
      <c r="D85" s="697" t="s">
        <v>3012</v>
      </c>
      <c r="E85" s="697" t="s">
        <v>3013</v>
      </c>
      <c r="F85" s="701">
        <v>1</v>
      </c>
      <c r="G85" s="701">
        <v>0</v>
      </c>
      <c r="H85" s="701"/>
      <c r="I85" s="701">
        <v>0</v>
      </c>
      <c r="J85" s="701">
        <v>1</v>
      </c>
      <c r="K85" s="701">
        <v>0</v>
      </c>
      <c r="L85" s="701"/>
      <c r="M85" s="701">
        <v>0</v>
      </c>
      <c r="N85" s="701">
        <v>5</v>
      </c>
      <c r="O85" s="701">
        <v>0</v>
      </c>
      <c r="P85" s="723"/>
      <c r="Q85" s="702">
        <v>0</v>
      </c>
    </row>
    <row r="86" spans="1:17" ht="14.4" customHeight="1" x14ac:dyDescent="0.3">
      <c r="A86" s="696" t="s">
        <v>505</v>
      </c>
      <c r="B86" s="697" t="s">
        <v>2856</v>
      </c>
      <c r="C86" s="697" t="s">
        <v>2853</v>
      </c>
      <c r="D86" s="697" t="s">
        <v>3014</v>
      </c>
      <c r="E86" s="697" t="s">
        <v>3015</v>
      </c>
      <c r="F86" s="701">
        <v>16</v>
      </c>
      <c r="G86" s="701">
        <v>51600</v>
      </c>
      <c r="H86" s="701">
        <v>0.97816196542311196</v>
      </c>
      <c r="I86" s="701">
        <v>3225</v>
      </c>
      <c r="J86" s="701">
        <v>16</v>
      </c>
      <c r="K86" s="701">
        <v>52752</v>
      </c>
      <c r="L86" s="701">
        <v>1</v>
      </c>
      <c r="M86" s="701">
        <v>3297</v>
      </c>
      <c r="N86" s="701">
        <v>14</v>
      </c>
      <c r="O86" s="701">
        <v>46172</v>
      </c>
      <c r="P86" s="723">
        <v>0.87526539278131632</v>
      </c>
      <c r="Q86" s="702">
        <v>3298</v>
      </c>
    </row>
    <row r="87" spans="1:17" ht="14.4" customHeight="1" x14ac:dyDescent="0.3">
      <c r="A87" s="696" t="s">
        <v>505</v>
      </c>
      <c r="B87" s="697" t="s">
        <v>2856</v>
      </c>
      <c r="C87" s="697" t="s">
        <v>2853</v>
      </c>
      <c r="D87" s="697" t="s">
        <v>3016</v>
      </c>
      <c r="E87" s="697" t="s">
        <v>3017</v>
      </c>
      <c r="F87" s="701">
        <v>1</v>
      </c>
      <c r="G87" s="701">
        <v>8924</v>
      </c>
      <c r="H87" s="701"/>
      <c r="I87" s="701">
        <v>8924</v>
      </c>
      <c r="J87" s="701"/>
      <c r="K87" s="701"/>
      <c r="L87" s="701"/>
      <c r="M87" s="701"/>
      <c r="N87" s="701">
        <v>1</v>
      </c>
      <c r="O87" s="701">
        <v>9265</v>
      </c>
      <c r="P87" s="723"/>
      <c r="Q87" s="702">
        <v>9265</v>
      </c>
    </row>
    <row r="88" spans="1:17" ht="14.4" customHeight="1" x14ac:dyDescent="0.3">
      <c r="A88" s="696" t="s">
        <v>505</v>
      </c>
      <c r="B88" s="697" t="s">
        <v>2856</v>
      </c>
      <c r="C88" s="697" t="s">
        <v>2853</v>
      </c>
      <c r="D88" s="697" t="s">
        <v>3018</v>
      </c>
      <c r="E88" s="697" t="s">
        <v>3019</v>
      </c>
      <c r="F88" s="701"/>
      <c r="G88" s="701"/>
      <c r="H88" s="701"/>
      <c r="I88" s="701"/>
      <c r="J88" s="701"/>
      <c r="K88" s="701"/>
      <c r="L88" s="701"/>
      <c r="M88" s="701"/>
      <c r="N88" s="701">
        <v>1</v>
      </c>
      <c r="O88" s="701">
        <v>0</v>
      </c>
      <c r="P88" s="723"/>
      <c r="Q88" s="702">
        <v>0</v>
      </c>
    </row>
    <row r="89" spans="1:17" ht="14.4" customHeight="1" x14ac:dyDescent="0.3">
      <c r="A89" s="696" t="s">
        <v>505</v>
      </c>
      <c r="B89" s="697" t="s">
        <v>2856</v>
      </c>
      <c r="C89" s="697" t="s">
        <v>2853</v>
      </c>
      <c r="D89" s="697" t="s">
        <v>3020</v>
      </c>
      <c r="E89" s="697" t="s">
        <v>3021</v>
      </c>
      <c r="F89" s="701">
        <v>1</v>
      </c>
      <c r="G89" s="701">
        <v>0</v>
      </c>
      <c r="H89" s="701"/>
      <c r="I89" s="701">
        <v>0</v>
      </c>
      <c r="J89" s="701">
        <v>3</v>
      </c>
      <c r="K89" s="701">
        <v>0</v>
      </c>
      <c r="L89" s="701"/>
      <c r="M89" s="701">
        <v>0</v>
      </c>
      <c r="N89" s="701"/>
      <c r="O89" s="701"/>
      <c r="P89" s="723"/>
      <c r="Q89" s="702"/>
    </row>
    <row r="90" spans="1:17" ht="14.4" customHeight="1" x14ac:dyDescent="0.3">
      <c r="A90" s="696" t="s">
        <v>505</v>
      </c>
      <c r="B90" s="697" t="s">
        <v>2856</v>
      </c>
      <c r="C90" s="697" t="s">
        <v>2853</v>
      </c>
      <c r="D90" s="697" t="s">
        <v>3022</v>
      </c>
      <c r="E90" s="697" t="s">
        <v>3023</v>
      </c>
      <c r="F90" s="701">
        <v>6</v>
      </c>
      <c r="G90" s="701">
        <v>0</v>
      </c>
      <c r="H90" s="701"/>
      <c r="I90" s="701">
        <v>0</v>
      </c>
      <c r="J90" s="701">
        <v>13</v>
      </c>
      <c r="K90" s="701">
        <v>0</v>
      </c>
      <c r="L90" s="701"/>
      <c r="M90" s="701">
        <v>0</v>
      </c>
      <c r="N90" s="701">
        <v>9</v>
      </c>
      <c r="O90" s="701">
        <v>0</v>
      </c>
      <c r="P90" s="723"/>
      <c r="Q90" s="702">
        <v>0</v>
      </c>
    </row>
    <row r="91" spans="1:17" ht="14.4" customHeight="1" x14ac:dyDescent="0.3">
      <c r="A91" s="696" t="s">
        <v>505</v>
      </c>
      <c r="B91" s="697" t="s">
        <v>2856</v>
      </c>
      <c r="C91" s="697" t="s">
        <v>2853</v>
      </c>
      <c r="D91" s="697" t="s">
        <v>3024</v>
      </c>
      <c r="E91" s="697" t="s">
        <v>3025</v>
      </c>
      <c r="F91" s="701">
        <v>1</v>
      </c>
      <c r="G91" s="701">
        <v>0</v>
      </c>
      <c r="H91" s="701"/>
      <c r="I91" s="701">
        <v>0</v>
      </c>
      <c r="J91" s="701">
        <v>3</v>
      </c>
      <c r="K91" s="701">
        <v>0</v>
      </c>
      <c r="L91" s="701"/>
      <c r="M91" s="701">
        <v>0</v>
      </c>
      <c r="N91" s="701">
        <v>2</v>
      </c>
      <c r="O91" s="701">
        <v>0</v>
      </c>
      <c r="P91" s="723"/>
      <c r="Q91" s="702">
        <v>0</v>
      </c>
    </row>
    <row r="92" spans="1:17" ht="14.4" customHeight="1" x14ac:dyDescent="0.3">
      <c r="A92" s="696" t="s">
        <v>505</v>
      </c>
      <c r="B92" s="697" t="s">
        <v>2856</v>
      </c>
      <c r="C92" s="697" t="s">
        <v>2853</v>
      </c>
      <c r="D92" s="697" t="s">
        <v>3026</v>
      </c>
      <c r="E92" s="697" t="s">
        <v>3027</v>
      </c>
      <c r="F92" s="701"/>
      <c r="G92" s="701"/>
      <c r="H92" s="701"/>
      <c r="I92" s="701"/>
      <c r="J92" s="701">
        <v>1</v>
      </c>
      <c r="K92" s="701">
        <v>5432</v>
      </c>
      <c r="L92" s="701">
        <v>1</v>
      </c>
      <c r="M92" s="701">
        <v>5432</v>
      </c>
      <c r="N92" s="701"/>
      <c r="O92" s="701"/>
      <c r="P92" s="723"/>
      <c r="Q92" s="702"/>
    </row>
    <row r="93" spans="1:17" ht="14.4" customHeight="1" x14ac:dyDescent="0.3">
      <c r="A93" s="696" t="s">
        <v>505</v>
      </c>
      <c r="B93" s="697" t="s">
        <v>2856</v>
      </c>
      <c r="C93" s="697" t="s">
        <v>2853</v>
      </c>
      <c r="D93" s="697" t="s">
        <v>3028</v>
      </c>
      <c r="E93" s="697" t="s">
        <v>3029</v>
      </c>
      <c r="F93" s="701">
        <v>1</v>
      </c>
      <c r="G93" s="701">
        <v>3528</v>
      </c>
      <c r="H93" s="701"/>
      <c r="I93" s="701">
        <v>3528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505</v>
      </c>
      <c r="B94" s="697" t="s">
        <v>2856</v>
      </c>
      <c r="C94" s="697" t="s">
        <v>2853</v>
      </c>
      <c r="D94" s="697" t="s">
        <v>3030</v>
      </c>
      <c r="E94" s="697" t="s">
        <v>3031</v>
      </c>
      <c r="F94" s="701"/>
      <c r="G94" s="701"/>
      <c r="H94" s="701"/>
      <c r="I94" s="701"/>
      <c r="J94" s="701">
        <v>1</v>
      </c>
      <c r="K94" s="701">
        <v>2537</v>
      </c>
      <c r="L94" s="701">
        <v>1</v>
      </c>
      <c r="M94" s="701">
        <v>2537</v>
      </c>
      <c r="N94" s="701"/>
      <c r="O94" s="701"/>
      <c r="P94" s="723"/>
      <c r="Q94" s="702"/>
    </row>
    <row r="95" spans="1:17" ht="14.4" customHeight="1" x14ac:dyDescent="0.3">
      <c r="A95" s="696" t="s">
        <v>505</v>
      </c>
      <c r="B95" s="697" t="s">
        <v>2856</v>
      </c>
      <c r="C95" s="697" t="s">
        <v>2853</v>
      </c>
      <c r="D95" s="697" t="s">
        <v>3032</v>
      </c>
      <c r="E95" s="697" t="s">
        <v>3033</v>
      </c>
      <c r="F95" s="701"/>
      <c r="G95" s="701"/>
      <c r="H95" s="701"/>
      <c r="I95" s="701"/>
      <c r="J95" s="701">
        <v>3</v>
      </c>
      <c r="K95" s="701">
        <v>25296</v>
      </c>
      <c r="L95" s="701">
        <v>1</v>
      </c>
      <c r="M95" s="701">
        <v>8432</v>
      </c>
      <c r="N95" s="701"/>
      <c r="O95" s="701"/>
      <c r="P95" s="723"/>
      <c r="Q95" s="702"/>
    </row>
    <row r="96" spans="1:17" ht="14.4" customHeight="1" x14ac:dyDescent="0.3">
      <c r="A96" s="696" t="s">
        <v>505</v>
      </c>
      <c r="B96" s="697" t="s">
        <v>2856</v>
      </c>
      <c r="C96" s="697" t="s">
        <v>2853</v>
      </c>
      <c r="D96" s="697" t="s">
        <v>3034</v>
      </c>
      <c r="E96" s="697" t="s">
        <v>3035</v>
      </c>
      <c r="F96" s="701"/>
      <c r="G96" s="701"/>
      <c r="H96" s="701"/>
      <c r="I96" s="701"/>
      <c r="J96" s="701">
        <v>2</v>
      </c>
      <c r="K96" s="701">
        <v>0</v>
      </c>
      <c r="L96" s="701"/>
      <c r="M96" s="701">
        <v>0</v>
      </c>
      <c r="N96" s="701">
        <v>1</v>
      </c>
      <c r="O96" s="701">
        <v>0</v>
      </c>
      <c r="P96" s="723"/>
      <c r="Q96" s="702">
        <v>0</v>
      </c>
    </row>
    <row r="97" spans="1:17" ht="14.4" customHeight="1" x14ac:dyDescent="0.3">
      <c r="A97" s="696" t="s">
        <v>505</v>
      </c>
      <c r="B97" s="697" t="s">
        <v>2856</v>
      </c>
      <c r="C97" s="697" t="s">
        <v>2853</v>
      </c>
      <c r="D97" s="697" t="s">
        <v>3036</v>
      </c>
      <c r="E97" s="697" t="s">
        <v>3037</v>
      </c>
      <c r="F97" s="701">
        <v>1</v>
      </c>
      <c r="G97" s="701">
        <v>5589</v>
      </c>
      <c r="H97" s="701"/>
      <c r="I97" s="701">
        <v>5589</v>
      </c>
      <c r="J97" s="701"/>
      <c r="K97" s="701"/>
      <c r="L97" s="701"/>
      <c r="M97" s="701"/>
      <c r="N97" s="701"/>
      <c r="O97" s="701"/>
      <c r="P97" s="723"/>
      <c r="Q97" s="702"/>
    </row>
    <row r="98" spans="1:17" ht="14.4" customHeight="1" x14ac:dyDescent="0.3">
      <c r="A98" s="696" t="s">
        <v>505</v>
      </c>
      <c r="B98" s="697" t="s">
        <v>2856</v>
      </c>
      <c r="C98" s="697" t="s">
        <v>2853</v>
      </c>
      <c r="D98" s="697" t="s">
        <v>3038</v>
      </c>
      <c r="E98" s="697" t="s">
        <v>3039</v>
      </c>
      <c r="F98" s="701">
        <v>1</v>
      </c>
      <c r="G98" s="701">
        <v>3569</v>
      </c>
      <c r="H98" s="701"/>
      <c r="I98" s="701">
        <v>3569</v>
      </c>
      <c r="J98" s="701"/>
      <c r="K98" s="701"/>
      <c r="L98" s="701"/>
      <c r="M98" s="701"/>
      <c r="N98" s="701">
        <v>2</v>
      </c>
      <c r="O98" s="701">
        <v>7362</v>
      </c>
      <c r="P98" s="723"/>
      <c r="Q98" s="702">
        <v>3681</v>
      </c>
    </row>
    <row r="99" spans="1:17" ht="14.4" customHeight="1" x14ac:dyDescent="0.3">
      <c r="A99" s="696" t="s">
        <v>505</v>
      </c>
      <c r="B99" s="697" t="s">
        <v>2856</v>
      </c>
      <c r="C99" s="697" t="s">
        <v>2853</v>
      </c>
      <c r="D99" s="697" t="s">
        <v>3040</v>
      </c>
      <c r="E99" s="697" t="s">
        <v>3041</v>
      </c>
      <c r="F99" s="701">
        <v>8</v>
      </c>
      <c r="G99" s="701">
        <v>37400</v>
      </c>
      <c r="H99" s="701">
        <v>0.5273547659334461</v>
      </c>
      <c r="I99" s="701">
        <v>4675</v>
      </c>
      <c r="J99" s="701">
        <v>15</v>
      </c>
      <c r="K99" s="701">
        <v>70920</v>
      </c>
      <c r="L99" s="701">
        <v>1</v>
      </c>
      <c r="M99" s="701">
        <v>4728</v>
      </c>
      <c r="N99" s="701">
        <v>13</v>
      </c>
      <c r="O99" s="701">
        <v>61516</v>
      </c>
      <c r="P99" s="723">
        <v>0.86739988719684147</v>
      </c>
      <c r="Q99" s="702">
        <v>4732</v>
      </c>
    </row>
    <row r="100" spans="1:17" ht="14.4" customHeight="1" x14ac:dyDescent="0.3">
      <c r="A100" s="696" t="s">
        <v>505</v>
      </c>
      <c r="B100" s="697" t="s">
        <v>2856</v>
      </c>
      <c r="C100" s="697" t="s">
        <v>2853</v>
      </c>
      <c r="D100" s="697" t="s">
        <v>3042</v>
      </c>
      <c r="E100" s="697" t="s">
        <v>3043</v>
      </c>
      <c r="F100" s="701">
        <v>4</v>
      </c>
      <c r="G100" s="701">
        <v>18228</v>
      </c>
      <c r="H100" s="701">
        <v>1.302186026575225</v>
      </c>
      <c r="I100" s="701">
        <v>4557</v>
      </c>
      <c r="J100" s="701">
        <v>3</v>
      </c>
      <c r="K100" s="701">
        <v>13998</v>
      </c>
      <c r="L100" s="701">
        <v>1</v>
      </c>
      <c r="M100" s="701">
        <v>4666</v>
      </c>
      <c r="N100" s="701">
        <v>1</v>
      </c>
      <c r="O100" s="701">
        <v>4667</v>
      </c>
      <c r="P100" s="723">
        <v>0.33340477211030145</v>
      </c>
      <c r="Q100" s="702">
        <v>4667</v>
      </c>
    </row>
    <row r="101" spans="1:17" ht="14.4" customHeight="1" x14ac:dyDescent="0.3">
      <c r="A101" s="696" t="s">
        <v>505</v>
      </c>
      <c r="B101" s="697" t="s">
        <v>2856</v>
      </c>
      <c r="C101" s="697" t="s">
        <v>2853</v>
      </c>
      <c r="D101" s="697" t="s">
        <v>3044</v>
      </c>
      <c r="E101" s="697" t="s">
        <v>3045</v>
      </c>
      <c r="F101" s="701">
        <v>1</v>
      </c>
      <c r="G101" s="701">
        <v>11958</v>
      </c>
      <c r="H101" s="701"/>
      <c r="I101" s="701">
        <v>11958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505</v>
      </c>
      <c r="B102" s="697" t="s">
        <v>2856</v>
      </c>
      <c r="C102" s="697" t="s">
        <v>2853</v>
      </c>
      <c r="D102" s="697" t="s">
        <v>3046</v>
      </c>
      <c r="E102" s="697" t="s">
        <v>3047</v>
      </c>
      <c r="F102" s="701"/>
      <c r="G102" s="701"/>
      <c r="H102" s="701"/>
      <c r="I102" s="701"/>
      <c r="J102" s="701">
        <v>3</v>
      </c>
      <c r="K102" s="701">
        <v>0</v>
      </c>
      <c r="L102" s="701"/>
      <c r="M102" s="701">
        <v>0</v>
      </c>
      <c r="N102" s="701"/>
      <c r="O102" s="701"/>
      <c r="P102" s="723"/>
      <c r="Q102" s="702"/>
    </row>
    <row r="103" spans="1:17" ht="14.4" customHeight="1" x14ac:dyDescent="0.3">
      <c r="A103" s="696" t="s">
        <v>505</v>
      </c>
      <c r="B103" s="697" t="s">
        <v>2856</v>
      </c>
      <c r="C103" s="697" t="s">
        <v>2853</v>
      </c>
      <c r="D103" s="697" t="s">
        <v>3048</v>
      </c>
      <c r="E103" s="697" t="s">
        <v>3049</v>
      </c>
      <c r="F103" s="701">
        <v>5</v>
      </c>
      <c r="G103" s="701">
        <v>25685</v>
      </c>
      <c r="H103" s="701">
        <v>1.2156853464596744</v>
      </c>
      <c r="I103" s="701">
        <v>5137</v>
      </c>
      <c r="J103" s="701">
        <v>4</v>
      </c>
      <c r="K103" s="701">
        <v>21128</v>
      </c>
      <c r="L103" s="701">
        <v>1</v>
      </c>
      <c r="M103" s="701">
        <v>5282</v>
      </c>
      <c r="N103" s="701">
        <v>5</v>
      </c>
      <c r="O103" s="701">
        <v>26420</v>
      </c>
      <c r="P103" s="723">
        <v>1.2504733055660735</v>
      </c>
      <c r="Q103" s="702">
        <v>5284</v>
      </c>
    </row>
    <row r="104" spans="1:17" ht="14.4" customHeight="1" x14ac:dyDescent="0.3">
      <c r="A104" s="696" t="s">
        <v>505</v>
      </c>
      <c r="B104" s="697" t="s">
        <v>2856</v>
      </c>
      <c r="C104" s="697" t="s">
        <v>2853</v>
      </c>
      <c r="D104" s="697" t="s">
        <v>3050</v>
      </c>
      <c r="E104" s="697" t="s">
        <v>3051</v>
      </c>
      <c r="F104" s="701">
        <v>3</v>
      </c>
      <c r="G104" s="701">
        <v>0</v>
      </c>
      <c r="H104" s="701"/>
      <c r="I104" s="701">
        <v>0</v>
      </c>
      <c r="J104" s="701"/>
      <c r="K104" s="701"/>
      <c r="L104" s="701"/>
      <c r="M104" s="701"/>
      <c r="N104" s="701">
        <v>2</v>
      </c>
      <c r="O104" s="701">
        <v>0</v>
      </c>
      <c r="P104" s="723"/>
      <c r="Q104" s="702">
        <v>0</v>
      </c>
    </row>
    <row r="105" spans="1:17" ht="14.4" customHeight="1" x14ac:dyDescent="0.3">
      <c r="A105" s="696" t="s">
        <v>505</v>
      </c>
      <c r="B105" s="697" t="s">
        <v>2856</v>
      </c>
      <c r="C105" s="697" t="s">
        <v>2853</v>
      </c>
      <c r="D105" s="697" t="s">
        <v>3052</v>
      </c>
      <c r="E105" s="697" t="s">
        <v>3053</v>
      </c>
      <c r="F105" s="701"/>
      <c r="G105" s="701"/>
      <c r="H105" s="701"/>
      <c r="I105" s="701"/>
      <c r="J105" s="701">
        <v>1</v>
      </c>
      <c r="K105" s="701">
        <v>1200</v>
      </c>
      <c r="L105" s="701">
        <v>1</v>
      </c>
      <c r="M105" s="701">
        <v>1200</v>
      </c>
      <c r="N105" s="701"/>
      <c r="O105" s="701"/>
      <c r="P105" s="723"/>
      <c r="Q105" s="702"/>
    </row>
    <row r="106" spans="1:17" ht="14.4" customHeight="1" x14ac:dyDescent="0.3">
      <c r="A106" s="696" t="s">
        <v>505</v>
      </c>
      <c r="B106" s="697" t="s">
        <v>2856</v>
      </c>
      <c r="C106" s="697" t="s">
        <v>2853</v>
      </c>
      <c r="D106" s="697" t="s">
        <v>3054</v>
      </c>
      <c r="E106" s="697" t="s">
        <v>3055</v>
      </c>
      <c r="F106" s="701"/>
      <c r="G106" s="701"/>
      <c r="H106" s="701"/>
      <c r="I106" s="701"/>
      <c r="J106" s="701">
        <v>2</v>
      </c>
      <c r="K106" s="701">
        <v>22008</v>
      </c>
      <c r="L106" s="701">
        <v>1</v>
      </c>
      <c r="M106" s="701">
        <v>11004</v>
      </c>
      <c r="N106" s="701">
        <v>1</v>
      </c>
      <c r="O106" s="701">
        <v>11010</v>
      </c>
      <c r="P106" s="723">
        <v>0.50027262813522355</v>
      </c>
      <c r="Q106" s="702">
        <v>11010</v>
      </c>
    </row>
    <row r="107" spans="1:17" ht="14.4" customHeight="1" x14ac:dyDescent="0.3">
      <c r="A107" s="696" t="s">
        <v>505</v>
      </c>
      <c r="B107" s="697" t="s">
        <v>2856</v>
      </c>
      <c r="C107" s="697" t="s">
        <v>2853</v>
      </c>
      <c r="D107" s="697" t="s">
        <v>3056</v>
      </c>
      <c r="E107" s="697" t="s">
        <v>3057</v>
      </c>
      <c r="F107" s="701">
        <v>1</v>
      </c>
      <c r="G107" s="701">
        <v>0</v>
      </c>
      <c r="H107" s="701"/>
      <c r="I107" s="701">
        <v>0</v>
      </c>
      <c r="J107" s="701"/>
      <c r="K107" s="701"/>
      <c r="L107" s="701"/>
      <c r="M107" s="701"/>
      <c r="N107" s="701"/>
      <c r="O107" s="701"/>
      <c r="P107" s="723"/>
      <c r="Q107" s="702"/>
    </row>
    <row r="108" spans="1:17" ht="14.4" customHeight="1" x14ac:dyDescent="0.3">
      <c r="A108" s="696" t="s">
        <v>505</v>
      </c>
      <c r="B108" s="697" t="s">
        <v>2856</v>
      </c>
      <c r="C108" s="697" t="s">
        <v>2853</v>
      </c>
      <c r="D108" s="697" t="s">
        <v>3058</v>
      </c>
      <c r="E108" s="697" t="s">
        <v>3059</v>
      </c>
      <c r="F108" s="701">
        <v>1</v>
      </c>
      <c r="G108" s="701">
        <v>0</v>
      </c>
      <c r="H108" s="701"/>
      <c r="I108" s="701">
        <v>0</v>
      </c>
      <c r="J108" s="701"/>
      <c r="K108" s="701"/>
      <c r="L108" s="701"/>
      <c r="M108" s="701"/>
      <c r="N108" s="701"/>
      <c r="O108" s="701"/>
      <c r="P108" s="723"/>
      <c r="Q108" s="702"/>
    </row>
    <row r="109" spans="1:17" ht="14.4" customHeight="1" x14ac:dyDescent="0.3">
      <c r="A109" s="696" t="s">
        <v>505</v>
      </c>
      <c r="B109" s="697" t="s">
        <v>2856</v>
      </c>
      <c r="C109" s="697" t="s">
        <v>2853</v>
      </c>
      <c r="D109" s="697" t="s">
        <v>3060</v>
      </c>
      <c r="E109" s="697" t="s">
        <v>3061</v>
      </c>
      <c r="F109" s="701"/>
      <c r="G109" s="701"/>
      <c r="H109" s="701"/>
      <c r="I109" s="701"/>
      <c r="J109" s="701"/>
      <c r="K109" s="701"/>
      <c r="L109" s="701"/>
      <c r="M109" s="701"/>
      <c r="N109" s="701">
        <v>1</v>
      </c>
      <c r="O109" s="701">
        <v>21848</v>
      </c>
      <c r="P109" s="723"/>
      <c r="Q109" s="702">
        <v>21848</v>
      </c>
    </row>
    <row r="110" spans="1:17" ht="14.4" customHeight="1" x14ac:dyDescent="0.3">
      <c r="A110" s="696" t="s">
        <v>505</v>
      </c>
      <c r="B110" s="697" t="s">
        <v>2856</v>
      </c>
      <c r="C110" s="697" t="s">
        <v>2853</v>
      </c>
      <c r="D110" s="697" t="s">
        <v>3062</v>
      </c>
      <c r="E110" s="697" t="s">
        <v>3063</v>
      </c>
      <c r="F110" s="701">
        <v>1</v>
      </c>
      <c r="G110" s="701">
        <v>8875</v>
      </c>
      <c r="H110" s="701"/>
      <c r="I110" s="701">
        <v>8875</v>
      </c>
      <c r="J110" s="701"/>
      <c r="K110" s="701"/>
      <c r="L110" s="701"/>
      <c r="M110" s="701"/>
      <c r="N110" s="701"/>
      <c r="O110" s="701"/>
      <c r="P110" s="723"/>
      <c r="Q110" s="702"/>
    </row>
    <row r="111" spans="1:17" ht="14.4" customHeight="1" x14ac:dyDescent="0.3">
      <c r="A111" s="696" t="s">
        <v>505</v>
      </c>
      <c r="B111" s="697" t="s">
        <v>2856</v>
      </c>
      <c r="C111" s="697" t="s">
        <v>2853</v>
      </c>
      <c r="D111" s="697" t="s">
        <v>3064</v>
      </c>
      <c r="E111" s="697" t="s">
        <v>3065</v>
      </c>
      <c r="F111" s="701">
        <v>1</v>
      </c>
      <c r="G111" s="701">
        <v>4005</v>
      </c>
      <c r="H111" s="701">
        <v>0.3245017015070491</v>
      </c>
      <c r="I111" s="701">
        <v>4005</v>
      </c>
      <c r="J111" s="701">
        <v>3</v>
      </c>
      <c r="K111" s="701">
        <v>12342</v>
      </c>
      <c r="L111" s="701">
        <v>1</v>
      </c>
      <c r="M111" s="701">
        <v>4114</v>
      </c>
      <c r="N111" s="701"/>
      <c r="O111" s="701"/>
      <c r="P111" s="723"/>
      <c r="Q111" s="702"/>
    </row>
    <row r="112" spans="1:17" ht="14.4" customHeight="1" x14ac:dyDescent="0.3">
      <c r="A112" s="696" t="s">
        <v>505</v>
      </c>
      <c r="B112" s="697" t="s">
        <v>2856</v>
      </c>
      <c r="C112" s="697" t="s">
        <v>2853</v>
      </c>
      <c r="D112" s="697" t="s">
        <v>3066</v>
      </c>
      <c r="E112" s="697" t="s">
        <v>3067</v>
      </c>
      <c r="F112" s="701">
        <v>1</v>
      </c>
      <c r="G112" s="701">
        <v>254</v>
      </c>
      <c r="H112" s="701"/>
      <c r="I112" s="701">
        <v>254</v>
      </c>
      <c r="J112" s="701"/>
      <c r="K112" s="701"/>
      <c r="L112" s="701"/>
      <c r="M112" s="701"/>
      <c r="N112" s="701"/>
      <c r="O112" s="701"/>
      <c r="P112" s="723"/>
      <c r="Q112" s="702"/>
    </row>
    <row r="113" spans="1:17" ht="14.4" customHeight="1" x14ac:dyDescent="0.3">
      <c r="A113" s="696" t="s">
        <v>505</v>
      </c>
      <c r="B113" s="697" t="s">
        <v>2856</v>
      </c>
      <c r="C113" s="697" t="s">
        <v>2853</v>
      </c>
      <c r="D113" s="697" t="s">
        <v>3068</v>
      </c>
      <c r="E113" s="697" t="s">
        <v>3069</v>
      </c>
      <c r="F113" s="701">
        <v>2</v>
      </c>
      <c r="G113" s="701">
        <v>7114</v>
      </c>
      <c r="H113" s="701"/>
      <c r="I113" s="701">
        <v>3557</v>
      </c>
      <c r="J113" s="701"/>
      <c r="K113" s="701"/>
      <c r="L113" s="701"/>
      <c r="M113" s="701"/>
      <c r="N113" s="701"/>
      <c r="O113" s="701"/>
      <c r="P113" s="723"/>
      <c r="Q113" s="702"/>
    </row>
    <row r="114" spans="1:17" ht="14.4" customHeight="1" x14ac:dyDescent="0.3">
      <c r="A114" s="696" t="s">
        <v>505</v>
      </c>
      <c r="B114" s="697" t="s">
        <v>2856</v>
      </c>
      <c r="C114" s="697" t="s">
        <v>2853</v>
      </c>
      <c r="D114" s="697" t="s">
        <v>3070</v>
      </c>
      <c r="E114" s="697" t="s">
        <v>3071</v>
      </c>
      <c r="F114" s="701">
        <v>1</v>
      </c>
      <c r="G114" s="701">
        <v>0</v>
      </c>
      <c r="H114" s="701"/>
      <c r="I114" s="701">
        <v>0</v>
      </c>
      <c r="J114" s="701">
        <v>3</v>
      </c>
      <c r="K114" s="701">
        <v>0</v>
      </c>
      <c r="L114" s="701"/>
      <c r="M114" s="701">
        <v>0</v>
      </c>
      <c r="N114" s="701">
        <v>1</v>
      </c>
      <c r="O114" s="701">
        <v>0</v>
      </c>
      <c r="P114" s="723"/>
      <c r="Q114" s="702">
        <v>0</v>
      </c>
    </row>
    <row r="115" spans="1:17" ht="14.4" customHeight="1" x14ac:dyDescent="0.3">
      <c r="A115" s="696" t="s">
        <v>505</v>
      </c>
      <c r="B115" s="697" t="s">
        <v>2856</v>
      </c>
      <c r="C115" s="697" t="s">
        <v>2853</v>
      </c>
      <c r="D115" s="697" t="s">
        <v>3072</v>
      </c>
      <c r="E115" s="697" t="s">
        <v>3073</v>
      </c>
      <c r="F115" s="701">
        <v>1</v>
      </c>
      <c r="G115" s="701">
        <v>6056</v>
      </c>
      <c r="H115" s="701">
        <v>0.48822960335375687</v>
      </c>
      <c r="I115" s="701">
        <v>6056</v>
      </c>
      <c r="J115" s="701">
        <v>2</v>
      </c>
      <c r="K115" s="701">
        <v>12404</v>
      </c>
      <c r="L115" s="701">
        <v>1</v>
      </c>
      <c r="M115" s="701">
        <v>6202</v>
      </c>
      <c r="N115" s="701">
        <v>1</v>
      </c>
      <c r="O115" s="701">
        <v>6206</v>
      </c>
      <c r="P115" s="723">
        <v>0.50032247662044504</v>
      </c>
      <c r="Q115" s="702">
        <v>6206</v>
      </c>
    </row>
    <row r="116" spans="1:17" ht="14.4" customHeight="1" x14ac:dyDescent="0.3">
      <c r="A116" s="696" t="s">
        <v>505</v>
      </c>
      <c r="B116" s="697" t="s">
        <v>2856</v>
      </c>
      <c r="C116" s="697" t="s">
        <v>2853</v>
      </c>
      <c r="D116" s="697" t="s">
        <v>3074</v>
      </c>
      <c r="E116" s="697" t="s">
        <v>3075</v>
      </c>
      <c r="F116" s="701"/>
      <c r="G116" s="701"/>
      <c r="H116" s="701"/>
      <c r="I116" s="701"/>
      <c r="J116" s="701">
        <v>1</v>
      </c>
      <c r="K116" s="701">
        <v>1966</v>
      </c>
      <c r="L116" s="701">
        <v>1</v>
      </c>
      <c r="M116" s="701">
        <v>1966</v>
      </c>
      <c r="N116" s="701"/>
      <c r="O116" s="701"/>
      <c r="P116" s="723"/>
      <c r="Q116" s="702"/>
    </row>
    <row r="117" spans="1:17" ht="14.4" customHeight="1" x14ac:dyDescent="0.3">
      <c r="A117" s="696" t="s">
        <v>505</v>
      </c>
      <c r="B117" s="697" t="s">
        <v>2856</v>
      </c>
      <c r="C117" s="697" t="s">
        <v>2853</v>
      </c>
      <c r="D117" s="697" t="s">
        <v>3076</v>
      </c>
      <c r="E117" s="697" t="s">
        <v>3077</v>
      </c>
      <c r="F117" s="701"/>
      <c r="G117" s="701"/>
      <c r="H117" s="701"/>
      <c r="I117" s="701"/>
      <c r="J117" s="701">
        <v>1</v>
      </c>
      <c r="K117" s="701">
        <v>0</v>
      </c>
      <c r="L117" s="701"/>
      <c r="M117" s="701">
        <v>0</v>
      </c>
      <c r="N117" s="701">
        <v>1</v>
      </c>
      <c r="O117" s="701">
        <v>0</v>
      </c>
      <c r="P117" s="723"/>
      <c r="Q117" s="702">
        <v>0</v>
      </c>
    </row>
    <row r="118" spans="1:17" ht="14.4" customHeight="1" x14ac:dyDescent="0.3">
      <c r="A118" s="696" t="s">
        <v>505</v>
      </c>
      <c r="B118" s="697" t="s">
        <v>2856</v>
      </c>
      <c r="C118" s="697" t="s">
        <v>2853</v>
      </c>
      <c r="D118" s="697" t="s">
        <v>3078</v>
      </c>
      <c r="E118" s="697" t="s">
        <v>3079</v>
      </c>
      <c r="F118" s="701">
        <v>1</v>
      </c>
      <c r="G118" s="701">
        <v>3432</v>
      </c>
      <c r="H118" s="701"/>
      <c r="I118" s="701">
        <v>3432</v>
      </c>
      <c r="J118" s="701"/>
      <c r="K118" s="701"/>
      <c r="L118" s="701"/>
      <c r="M118" s="701"/>
      <c r="N118" s="701">
        <v>1</v>
      </c>
      <c r="O118" s="701">
        <v>3531</v>
      </c>
      <c r="P118" s="723"/>
      <c r="Q118" s="702">
        <v>3531</v>
      </c>
    </row>
    <row r="119" spans="1:17" ht="14.4" customHeight="1" x14ac:dyDescent="0.3">
      <c r="A119" s="696" t="s">
        <v>505</v>
      </c>
      <c r="B119" s="697" t="s">
        <v>2856</v>
      </c>
      <c r="C119" s="697" t="s">
        <v>2853</v>
      </c>
      <c r="D119" s="697" t="s">
        <v>3080</v>
      </c>
      <c r="E119" s="697" t="s">
        <v>3081</v>
      </c>
      <c r="F119" s="701">
        <v>1</v>
      </c>
      <c r="G119" s="701">
        <v>8126</v>
      </c>
      <c r="H119" s="701"/>
      <c r="I119" s="701">
        <v>8126</v>
      </c>
      <c r="J119" s="701"/>
      <c r="K119" s="701"/>
      <c r="L119" s="701"/>
      <c r="M119" s="701"/>
      <c r="N119" s="701">
        <v>1</v>
      </c>
      <c r="O119" s="701">
        <v>8450</v>
      </c>
      <c r="P119" s="723"/>
      <c r="Q119" s="702">
        <v>8450</v>
      </c>
    </row>
    <row r="120" spans="1:17" ht="14.4" customHeight="1" x14ac:dyDescent="0.3">
      <c r="A120" s="696" t="s">
        <v>505</v>
      </c>
      <c r="B120" s="697" t="s">
        <v>2856</v>
      </c>
      <c r="C120" s="697" t="s">
        <v>2853</v>
      </c>
      <c r="D120" s="697" t="s">
        <v>3082</v>
      </c>
      <c r="E120" s="697" t="s">
        <v>3083</v>
      </c>
      <c r="F120" s="701">
        <v>1</v>
      </c>
      <c r="G120" s="701">
        <v>6154</v>
      </c>
      <c r="H120" s="701"/>
      <c r="I120" s="701">
        <v>6154</v>
      </c>
      <c r="J120" s="701"/>
      <c r="K120" s="701"/>
      <c r="L120" s="701"/>
      <c r="M120" s="701"/>
      <c r="N120" s="701"/>
      <c r="O120" s="701"/>
      <c r="P120" s="723"/>
      <c r="Q120" s="702"/>
    </row>
    <row r="121" spans="1:17" ht="14.4" customHeight="1" x14ac:dyDescent="0.3">
      <c r="A121" s="696" t="s">
        <v>505</v>
      </c>
      <c r="B121" s="697" t="s">
        <v>2856</v>
      </c>
      <c r="C121" s="697" t="s">
        <v>2853</v>
      </c>
      <c r="D121" s="697" t="s">
        <v>3084</v>
      </c>
      <c r="E121" s="697" t="s">
        <v>3085</v>
      </c>
      <c r="F121" s="701">
        <v>1</v>
      </c>
      <c r="G121" s="701">
        <v>0</v>
      </c>
      <c r="H121" s="701"/>
      <c r="I121" s="701">
        <v>0</v>
      </c>
      <c r="J121" s="701">
        <v>2</v>
      </c>
      <c r="K121" s="701">
        <v>0</v>
      </c>
      <c r="L121" s="701"/>
      <c r="M121" s="701">
        <v>0</v>
      </c>
      <c r="N121" s="701"/>
      <c r="O121" s="701"/>
      <c r="P121" s="723"/>
      <c r="Q121" s="702"/>
    </row>
    <row r="122" spans="1:17" ht="14.4" customHeight="1" x14ac:dyDescent="0.3">
      <c r="A122" s="696" t="s">
        <v>505</v>
      </c>
      <c r="B122" s="697" t="s">
        <v>2856</v>
      </c>
      <c r="C122" s="697" t="s">
        <v>2853</v>
      </c>
      <c r="D122" s="697" t="s">
        <v>3086</v>
      </c>
      <c r="E122" s="697" t="s">
        <v>3087</v>
      </c>
      <c r="F122" s="701"/>
      <c r="G122" s="701"/>
      <c r="H122" s="701"/>
      <c r="I122" s="701"/>
      <c r="J122" s="701"/>
      <c r="K122" s="701"/>
      <c r="L122" s="701"/>
      <c r="M122" s="701"/>
      <c r="N122" s="701">
        <v>1</v>
      </c>
      <c r="O122" s="701">
        <v>8593</v>
      </c>
      <c r="P122" s="723"/>
      <c r="Q122" s="702">
        <v>8593</v>
      </c>
    </row>
    <row r="123" spans="1:17" ht="14.4" customHeight="1" x14ac:dyDescent="0.3">
      <c r="A123" s="696" t="s">
        <v>505</v>
      </c>
      <c r="B123" s="697" t="s">
        <v>2856</v>
      </c>
      <c r="C123" s="697" t="s">
        <v>2853</v>
      </c>
      <c r="D123" s="697" t="s">
        <v>3088</v>
      </c>
      <c r="E123" s="697" t="s">
        <v>3089</v>
      </c>
      <c r="F123" s="701"/>
      <c r="G123" s="701"/>
      <c r="H123" s="701"/>
      <c r="I123" s="701"/>
      <c r="J123" s="701"/>
      <c r="K123" s="701"/>
      <c r="L123" s="701"/>
      <c r="M123" s="701"/>
      <c r="N123" s="701">
        <v>2</v>
      </c>
      <c r="O123" s="701">
        <v>0</v>
      </c>
      <c r="P123" s="723"/>
      <c r="Q123" s="702">
        <v>0</v>
      </c>
    </row>
    <row r="124" spans="1:17" ht="14.4" customHeight="1" x14ac:dyDescent="0.3">
      <c r="A124" s="696" t="s">
        <v>505</v>
      </c>
      <c r="B124" s="697" t="s">
        <v>2856</v>
      </c>
      <c r="C124" s="697" t="s">
        <v>2853</v>
      </c>
      <c r="D124" s="697" t="s">
        <v>3090</v>
      </c>
      <c r="E124" s="697" t="s">
        <v>3091</v>
      </c>
      <c r="F124" s="701"/>
      <c r="G124" s="701"/>
      <c r="H124" s="701"/>
      <c r="I124" s="701"/>
      <c r="J124" s="701"/>
      <c r="K124" s="701"/>
      <c r="L124" s="701"/>
      <c r="M124" s="701"/>
      <c r="N124" s="701">
        <v>1</v>
      </c>
      <c r="O124" s="701">
        <v>0</v>
      </c>
      <c r="P124" s="723"/>
      <c r="Q124" s="702">
        <v>0</v>
      </c>
    </row>
    <row r="125" spans="1:17" ht="14.4" customHeight="1" x14ac:dyDescent="0.3">
      <c r="A125" s="696" t="s">
        <v>505</v>
      </c>
      <c r="B125" s="697" t="s">
        <v>2856</v>
      </c>
      <c r="C125" s="697" t="s">
        <v>2853</v>
      </c>
      <c r="D125" s="697" t="s">
        <v>3092</v>
      </c>
      <c r="E125" s="697" t="s">
        <v>3093</v>
      </c>
      <c r="F125" s="701"/>
      <c r="G125" s="701"/>
      <c r="H125" s="701"/>
      <c r="I125" s="701"/>
      <c r="J125" s="701">
        <v>1</v>
      </c>
      <c r="K125" s="701">
        <v>0</v>
      </c>
      <c r="L125" s="701"/>
      <c r="M125" s="701">
        <v>0</v>
      </c>
      <c r="N125" s="701"/>
      <c r="O125" s="701"/>
      <c r="P125" s="723"/>
      <c r="Q125" s="702"/>
    </row>
    <row r="126" spans="1:17" ht="14.4" customHeight="1" x14ac:dyDescent="0.3">
      <c r="A126" s="696" t="s">
        <v>505</v>
      </c>
      <c r="B126" s="697" t="s">
        <v>2856</v>
      </c>
      <c r="C126" s="697" t="s">
        <v>2853</v>
      </c>
      <c r="D126" s="697" t="s">
        <v>3094</v>
      </c>
      <c r="E126" s="697" t="s">
        <v>3095</v>
      </c>
      <c r="F126" s="701"/>
      <c r="G126" s="701"/>
      <c r="H126" s="701"/>
      <c r="I126" s="701"/>
      <c r="J126" s="701">
        <v>1</v>
      </c>
      <c r="K126" s="701">
        <v>0</v>
      </c>
      <c r="L126" s="701"/>
      <c r="M126" s="701">
        <v>0</v>
      </c>
      <c r="N126" s="701"/>
      <c r="O126" s="701"/>
      <c r="P126" s="723"/>
      <c r="Q126" s="702"/>
    </row>
    <row r="127" spans="1:17" ht="14.4" customHeight="1" x14ac:dyDescent="0.3">
      <c r="A127" s="696" t="s">
        <v>505</v>
      </c>
      <c r="B127" s="697" t="s">
        <v>2856</v>
      </c>
      <c r="C127" s="697" t="s">
        <v>2853</v>
      </c>
      <c r="D127" s="697" t="s">
        <v>3096</v>
      </c>
      <c r="E127" s="697" t="s">
        <v>3097</v>
      </c>
      <c r="F127" s="701"/>
      <c r="G127" s="701"/>
      <c r="H127" s="701"/>
      <c r="I127" s="701"/>
      <c r="J127" s="701">
        <v>1</v>
      </c>
      <c r="K127" s="701">
        <v>0</v>
      </c>
      <c r="L127" s="701"/>
      <c r="M127" s="701">
        <v>0</v>
      </c>
      <c r="N127" s="701">
        <v>1</v>
      </c>
      <c r="O127" s="701">
        <v>0</v>
      </c>
      <c r="P127" s="723"/>
      <c r="Q127" s="702">
        <v>0</v>
      </c>
    </row>
    <row r="128" spans="1:17" ht="14.4" customHeight="1" x14ac:dyDescent="0.3">
      <c r="A128" s="696" t="s">
        <v>505</v>
      </c>
      <c r="B128" s="697" t="s">
        <v>2856</v>
      </c>
      <c r="C128" s="697" t="s">
        <v>2853</v>
      </c>
      <c r="D128" s="697" t="s">
        <v>3098</v>
      </c>
      <c r="E128" s="697" t="s">
        <v>3099</v>
      </c>
      <c r="F128" s="701"/>
      <c r="G128" s="701"/>
      <c r="H128" s="701"/>
      <c r="I128" s="701"/>
      <c r="J128" s="701">
        <v>1</v>
      </c>
      <c r="K128" s="701">
        <v>0</v>
      </c>
      <c r="L128" s="701"/>
      <c r="M128" s="701">
        <v>0</v>
      </c>
      <c r="N128" s="701">
        <v>1</v>
      </c>
      <c r="O128" s="701">
        <v>0</v>
      </c>
      <c r="P128" s="723"/>
      <c r="Q128" s="702">
        <v>0</v>
      </c>
    </row>
    <row r="129" spans="1:17" ht="14.4" customHeight="1" x14ac:dyDescent="0.3">
      <c r="A129" s="696" t="s">
        <v>505</v>
      </c>
      <c r="B129" s="697" t="s">
        <v>2856</v>
      </c>
      <c r="C129" s="697" t="s">
        <v>2853</v>
      </c>
      <c r="D129" s="697" t="s">
        <v>3100</v>
      </c>
      <c r="E129" s="697" t="s">
        <v>3101</v>
      </c>
      <c r="F129" s="701"/>
      <c r="G129" s="701"/>
      <c r="H129" s="701"/>
      <c r="I129" s="701"/>
      <c r="J129" s="701">
        <v>1</v>
      </c>
      <c r="K129" s="701">
        <v>0</v>
      </c>
      <c r="L129" s="701"/>
      <c r="M129" s="701">
        <v>0</v>
      </c>
      <c r="N129" s="701"/>
      <c r="O129" s="701"/>
      <c r="P129" s="723"/>
      <c r="Q129" s="702"/>
    </row>
    <row r="130" spans="1:17" ht="14.4" customHeight="1" x14ac:dyDescent="0.3">
      <c r="A130" s="696" t="s">
        <v>505</v>
      </c>
      <c r="B130" s="697" t="s">
        <v>2856</v>
      </c>
      <c r="C130" s="697" t="s">
        <v>2853</v>
      </c>
      <c r="D130" s="697" t="s">
        <v>3102</v>
      </c>
      <c r="E130" s="697" t="s">
        <v>2942</v>
      </c>
      <c r="F130" s="701"/>
      <c r="G130" s="701"/>
      <c r="H130" s="701"/>
      <c r="I130" s="701"/>
      <c r="J130" s="701">
        <v>1</v>
      </c>
      <c r="K130" s="701">
        <v>0</v>
      </c>
      <c r="L130" s="701"/>
      <c r="M130" s="701">
        <v>0</v>
      </c>
      <c r="N130" s="701"/>
      <c r="O130" s="701"/>
      <c r="P130" s="723"/>
      <c r="Q130" s="702"/>
    </row>
    <row r="131" spans="1:17" ht="14.4" customHeight="1" x14ac:dyDescent="0.3">
      <c r="A131" s="696" t="s">
        <v>505</v>
      </c>
      <c r="B131" s="697" t="s">
        <v>2856</v>
      </c>
      <c r="C131" s="697" t="s">
        <v>2853</v>
      </c>
      <c r="D131" s="697" t="s">
        <v>3103</v>
      </c>
      <c r="E131" s="697" t="s">
        <v>3104</v>
      </c>
      <c r="F131" s="701"/>
      <c r="G131" s="701"/>
      <c r="H131" s="701"/>
      <c r="I131" s="701"/>
      <c r="J131" s="701"/>
      <c r="K131" s="701"/>
      <c r="L131" s="701"/>
      <c r="M131" s="701"/>
      <c r="N131" s="701">
        <v>1</v>
      </c>
      <c r="O131" s="701">
        <v>0</v>
      </c>
      <c r="P131" s="723"/>
      <c r="Q131" s="702">
        <v>0</v>
      </c>
    </row>
    <row r="132" spans="1:17" ht="14.4" customHeight="1" x14ac:dyDescent="0.3">
      <c r="A132" s="696" t="s">
        <v>505</v>
      </c>
      <c r="B132" s="697" t="s">
        <v>2856</v>
      </c>
      <c r="C132" s="697" t="s">
        <v>2853</v>
      </c>
      <c r="D132" s="697" t="s">
        <v>3105</v>
      </c>
      <c r="E132" s="697" t="s">
        <v>3106</v>
      </c>
      <c r="F132" s="701"/>
      <c r="G132" s="701"/>
      <c r="H132" s="701"/>
      <c r="I132" s="701"/>
      <c r="J132" s="701"/>
      <c r="K132" s="701"/>
      <c r="L132" s="701"/>
      <c r="M132" s="701"/>
      <c r="N132" s="701">
        <v>1</v>
      </c>
      <c r="O132" s="701">
        <v>0</v>
      </c>
      <c r="P132" s="723"/>
      <c r="Q132" s="702">
        <v>0</v>
      </c>
    </row>
    <row r="133" spans="1:17" ht="14.4" customHeight="1" x14ac:dyDescent="0.3">
      <c r="A133" s="696" t="s">
        <v>505</v>
      </c>
      <c r="B133" s="697" t="s">
        <v>2856</v>
      </c>
      <c r="C133" s="697" t="s">
        <v>2853</v>
      </c>
      <c r="D133" s="697" t="s">
        <v>3107</v>
      </c>
      <c r="E133" s="697" t="s">
        <v>3091</v>
      </c>
      <c r="F133" s="701"/>
      <c r="G133" s="701"/>
      <c r="H133" s="701"/>
      <c r="I133" s="701"/>
      <c r="J133" s="701"/>
      <c r="K133" s="701"/>
      <c r="L133" s="701"/>
      <c r="M133" s="701"/>
      <c r="N133" s="701">
        <v>1</v>
      </c>
      <c r="O133" s="701">
        <v>0</v>
      </c>
      <c r="P133" s="723"/>
      <c r="Q133" s="702">
        <v>0</v>
      </c>
    </row>
    <row r="134" spans="1:17" ht="14.4" customHeight="1" x14ac:dyDescent="0.3">
      <c r="A134" s="696" t="s">
        <v>505</v>
      </c>
      <c r="B134" s="697" t="s">
        <v>3108</v>
      </c>
      <c r="C134" s="697" t="s">
        <v>2853</v>
      </c>
      <c r="D134" s="697" t="s">
        <v>2889</v>
      </c>
      <c r="E134" s="697" t="s">
        <v>2890</v>
      </c>
      <c r="F134" s="701">
        <v>1</v>
      </c>
      <c r="G134" s="701">
        <v>2697</v>
      </c>
      <c r="H134" s="701"/>
      <c r="I134" s="701">
        <v>2697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505</v>
      </c>
      <c r="B135" s="697" t="s">
        <v>3108</v>
      </c>
      <c r="C135" s="697" t="s">
        <v>2853</v>
      </c>
      <c r="D135" s="697" t="s">
        <v>2899</v>
      </c>
      <c r="E135" s="697" t="s">
        <v>2900</v>
      </c>
      <c r="F135" s="701">
        <v>14</v>
      </c>
      <c r="G135" s="701">
        <v>9744</v>
      </c>
      <c r="H135" s="701">
        <v>0.62469547377868961</v>
      </c>
      <c r="I135" s="701">
        <v>696</v>
      </c>
      <c r="J135" s="701">
        <v>22</v>
      </c>
      <c r="K135" s="701">
        <v>15598</v>
      </c>
      <c r="L135" s="701">
        <v>1</v>
      </c>
      <c r="M135" s="701">
        <v>709</v>
      </c>
      <c r="N135" s="701">
        <v>12</v>
      </c>
      <c r="O135" s="701">
        <v>8520</v>
      </c>
      <c r="P135" s="723">
        <v>0.54622387485575075</v>
      </c>
      <c r="Q135" s="702">
        <v>710</v>
      </c>
    </row>
    <row r="136" spans="1:17" ht="14.4" customHeight="1" x14ac:dyDescent="0.3">
      <c r="A136" s="696" t="s">
        <v>505</v>
      </c>
      <c r="B136" s="697" t="s">
        <v>3108</v>
      </c>
      <c r="C136" s="697" t="s">
        <v>2853</v>
      </c>
      <c r="D136" s="697" t="s">
        <v>3109</v>
      </c>
      <c r="E136" s="697" t="s">
        <v>3110</v>
      </c>
      <c r="F136" s="701">
        <v>1</v>
      </c>
      <c r="G136" s="701">
        <v>201</v>
      </c>
      <c r="H136" s="701"/>
      <c r="I136" s="701">
        <v>201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505</v>
      </c>
      <c r="B137" s="697" t="s">
        <v>3108</v>
      </c>
      <c r="C137" s="697" t="s">
        <v>2853</v>
      </c>
      <c r="D137" s="697" t="s">
        <v>3111</v>
      </c>
      <c r="E137" s="697" t="s">
        <v>3112</v>
      </c>
      <c r="F137" s="701">
        <v>2</v>
      </c>
      <c r="G137" s="701">
        <v>602</v>
      </c>
      <c r="H137" s="701">
        <v>0.64940668824163972</v>
      </c>
      <c r="I137" s="701">
        <v>301</v>
      </c>
      <c r="J137" s="701">
        <v>3</v>
      </c>
      <c r="K137" s="701">
        <v>927</v>
      </c>
      <c r="L137" s="701">
        <v>1</v>
      </c>
      <c r="M137" s="701">
        <v>309</v>
      </c>
      <c r="N137" s="701"/>
      <c r="O137" s="701"/>
      <c r="P137" s="723"/>
      <c r="Q137" s="702"/>
    </row>
    <row r="138" spans="1:17" ht="14.4" customHeight="1" x14ac:dyDescent="0.3">
      <c r="A138" s="696" t="s">
        <v>505</v>
      </c>
      <c r="B138" s="697" t="s">
        <v>3108</v>
      </c>
      <c r="C138" s="697" t="s">
        <v>2853</v>
      </c>
      <c r="D138" s="697" t="s">
        <v>3113</v>
      </c>
      <c r="E138" s="697" t="s">
        <v>3114</v>
      </c>
      <c r="F138" s="701"/>
      <c r="G138" s="701"/>
      <c r="H138" s="701"/>
      <c r="I138" s="701"/>
      <c r="J138" s="701">
        <v>3</v>
      </c>
      <c r="K138" s="701">
        <v>1464</v>
      </c>
      <c r="L138" s="701">
        <v>1</v>
      </c>
      <c r="M138" s="701">
        <v>488</v>
      </c>
      <c r="N138" s="701"/>
      <c r="O138" s="701"/>
      <c r="P138" s="723"/>
      <c r="Q138" s="702"/>
    </row>
    <row r="139" spans="1:17" ht="14.4" customHeight="1" x14ac:dyDescent="0.3">
      <c r="A139" s="696" t="s">
        <v>505</v>
      </c>
      <c r="B139" s="697" t="s">
        <v>3108</v>
      </c>
      <c r="C139" s="697" t="s">
        <v>2853</v>
      </c>
      <c r="D139" s="697" t="s">
        <v>3115</v>
      </c>
      <c r="E139" s="697" t="s">
        <v>3116</v>
      </c>
      <c r="F139" s="701"/>
      <c r="G139" s="701"/>
      <c r="H139" s="701"/>
      <c r="I139" s="701"/>
      <c r="J139" s="701"/>
      <c r="K139" s="701"/>
      <c r="L139" s="701"/>
      <c r="M139" s="701"/>
      <c r="N139" s="701">
        <v>1</v>
      </c>
      <c r="O139" s="701">
        <v>97</v>
      </c>
      <c r="P139" s="723"/>
      <c r="Q139" s="702">
        <v>97</v>
      </c>
    </row>
    <row r="140" spans="1:17" ht="14.4" customHeight="1" x14ac:dyDescent="0.3">
      <c r="A140" s="696" t="s">
        <v>505</v>
      </c>
      <c r="B140" s="697" t="s">
        <v>3108</v>
      </c>
      <c r="C140" s="697" t="s">
        <v>2853</v>
      </c>
      <c r="D140" s="697" t="s">
        <v>3117</v>
      </c>
      <c r="E140" s="697" t="s">
        <v>3118</v>
      </c>
      <c r="F140" s="701">
        <v>2</v>
      </c>
      <c r="G140" s="701">
        <v>7010</v>
      </c>
      <c r="H140" s="701">
        <v>0.48013698630136986</v>
      </c>
      <c r="I140" s="701">
        <v>3505</v>
      </c>
      <c r="J140" s="701">
        <v>4</v>
      </c>
      <c r="K140" s="701">
        <v>14600</v>
      </c>
      <c r="L140" s="701">
        <v>1</v>
      </c>
      <c r="M140" s="701">
        <v>3650</v>
      </c>
      <c r="N140" s="701">
        <v>2</v>
      </c>
      <c r="O140" s="701">
        <v>7304</v>
      </c>
      <c r="P140" s="723">
        <v>0.50027397260273976</v>
      </c>
      <c r="Q140" s="702">
        <v>3652</v>
      </c>
    </row>
    <row r="141" spans="1:17" ht="14.4" customHeight="1" x14ac:dyDescent="0.3">
      <c r="A141" s="696" t="s">
        <v>505</v>
      </c>
      <c r="B141" s="697" t="s">
        <v>3108</v>
      </c>
      <c r="C141" s="697" t="s">
        <v>2853</v>
      </c>
      <c r="D141" s="697" t="s">
        <v>3119</v>
      </c>
      <c r="E141" s="697" t="s">
        <v>3120</v>
      </c>
      <c r="F141" s="701">
        <v>1</v>
      </c>
      <c r="G141" s="701">
        <v>4688</v>
      </c>
      <c r="H141" s="701">
        <v>0.31865144100054377</v>
      </c>
      <c r="I141" s="701">
        <v>4688</v>
      </c>
      <c r="J141" s="701">
        <v>3</v>
      </c>
      <c r="K141" s="701">
        <v>14712</v>
      </c>
      <c r="L141" s="701">
        <v>1</v>
      </c>
      <c r="M141" s="701">
        <v>4904</v>
      </c>
      <c r="N141" s="701">
        <v>1</v>
      </c>
      <c r="O141" s="701">
        <v>4908</v>
      </c>
      <c r="P141" s="723">
        <v>0.33360522022838501</v>
      </c>
      <c r="Q141" s="702">
        <v>4908</v>
      </c>
    </row>
    <row r="142" spans="1:17" ht="14.4" customHeight="1" x14ac:dyDescent="0.3">
      <c r="A142" s="696" t="s">
        <v>505</v>
      </c>
      <c r="B142" s="697" t="s">
        <v>3108</v>
      </c>
      <c r="C142" s="697" t="s">
        <v>2853</v>
      </c>
      <c r="D142" s="697" t="s">
        <v>3121</v>
      </c>
      <c r="E142" s="697" t="s">
        <v>3122</v>
      </c>
      <c r="F142" s="701"/>
      <c r="G142" s="701"/>
      <c r="H142" s="701"/>
      <c r="I142" s="701"/>
      <c r="J142" s="701">
        <v>2</v>
      </c>
      <c r="K142" s="701">
        <v>8680</v>
      </c>
      <c r="L142" s="701">
        <v>1</v>
      </c>
      <c r="M142" s="701">
        <v>4340</v>
      </c>
      <c r="N142" s="701"/>
      <c r="O142" s="701"/>
      <c r="P142" s="723"/>
      <c r="Q142" s="702"/>
    </row>
    <row r="143" spans="1:17" ht="14.4" customHeight="1" x14ac:dyDescent="0.3">
      <c r="A143" s="696" t="s">
        <v>505</v>
      </c>
      <c r="B143" s="697" t="s">
        <v>3108</v>
      </c>
      <c r="C143" s="697" t="s">
        <v>2853</v>
      </c>
      <c r="D143" s="697" t="s">
        <v>3123</v>
      </c>
      <c r="E143" s="697" t="s">
        <v>3124</v>
      </c>
      <c r="F143" s="701">
        <v>1</v>
      </c>
      <c r="G143" s="701">
        <v>114</v>
      </c>
      <c r="H143" s="701">
        <v>0.31666666666666665</v>
      </c>
      <c r="I143" s="701">
        <v>114</v>
      </c>
      <c r="J143" s="701">
        <v>3</v>
      </c>
      <c r="K143" s="701">
        <v>360</v>
      </c>
      <c r="L143" s="701">
        <v>1</v>
      </c>
      <c r="M143" s="701">
        <v>120</v>
      </c>
      <c r="N143" s="701"/>
      <c r="O143" s="701"/>
      <c r="P143" s="723"/>
      <c r="Q143" s="702"/>
    </row>
    <row r="144" spans="1:17" ht="14.4" customHeight="1" x14ac:dyDescent="0.3">
      <c r="A144" s="696" t="s">
        <v>505</v>
      </c>
      <c r="B144" s="697" t="s">
        <v>3108</v>
      </c>
      <c r="C144" s="697" t="s">
        <v>2853</v>
      </c>
      <c r="D144" s="697" t="s">
        <v>3125</v>
      </c>
      <c r="E144" s="697" t="s">
        <v>3126</v>
      </c>
      <c r="F144" s="701"/>
      <c r="G144" s="701"/>
      <c r="H144" s="701"/>
      <c r="I144" s="701"/>
      <c r="J144" s="701">
        <v>5</v>
      </c>
      <c r="K144" s="701">
        <v>1795</v>
      </c>
      <c r="L144" s="701">
        <v>1</v>
      </c>
      <c r="M144" s="701">
        <v>359</v>
      </c>
      <c r="N144" s="701"/>
      <c r="O144" s="701"/>
      <c r="P144" s="723"/>
      <c r="Q144" s="702"/>
    </row>
    <row r="145" spans="1:17" ht="14.4" customHeight="1" x14ac:dyDescent="0.3">
      <c r="A145" s="696" t="s">
        <v>505</v>
      </c>
      <c r="B145" s="697" t="s">
        <v>3108</v>
      </c>
      <c r="C145" s="697" t="s">
        <v>2853</v>
      </c>
      <c r="D145" s="697" t="s">
        <v>3127</v>
      </c>
      <c r="E145" s="697" t="s">
        <v>3128</v>
      </c>
      <c r="F145" s="701">
        <v>2</v>
      </c>
      <c r="G145" s="701">
        <v>8646</v>
      </c>
      <c r="H145" s="701">
        <v>0.96754700089525514</v>
      </c>
      <c r="I145" s="701">
        <v>4323</v>
      </c>
      <c r="J145" s="701">
        <v>2</v>
      </c>
      <c r="K145" s="701">
        <v>8936</v>
      </c>
      <c r="L145" s="701">
        <v>1</v>
      </c>
      <c r="M145" s="701">
        <v>4468</v>
      </c>
      <c r="N145" s="701"/>
      <c r="O145" s="701"/>
      <c r="P145" s="723"/>
      <c r="Q145" s="702"/>
    </row>
    <row r="146" spans="1:17" ht="14.4" customHeight="1" x14ac:dyDescent="0.3">
      <c r="A146" s="696" t="s">
        <v>505</v>
      </c>
      <c r="B146" s="697" t="s">
        <v>3108</v>
      </c>
      <c r="C146" s="697" t="s">
        <v>2853</v>
      </c>
      <c r="D146" s="697" t="s">
        <v>3129</v>
      </c>
      <c r="E146" s="697" t="s">
        <v>3130</v>
      </c>
      <c r="F146" s="701"/>
      <c r="G146" s="701"/>
      <c r="H146" s="701"/>
      <c r="I146" s="701"/>
      <c r="J146" s="701">
        <v>3</v>
      </c>
      <c r="K146" s="701">
        <v>7398</v>
      </c>
      <c r="L146" s="701">
        <v>1</v>
      </c>
      <c r="M146" s="701">
        <v>2466</v>
      </c>
      <c r="N146" s="701"/>
      <c r="O146" s="701"/>
      <c r="P146" s="723"/>
      <c r="Q146" s="702"/>
    </row>
    <row r="147" spans="1:17" ht="14.4" customHeight="1" x14ac:dyDescent="0.3">
      <c r="A147" s="696" t="s">
        <v>505</v>
      </c>
      <c r="B147" s="697" t="s">
        <v>3108</v>
      </c>
      <c r="C147" s="697" t="s">
        <v>2853</v>
      </c>
      <c r="D147" s="697" t="s">
        <v>3131</v>
      </c>
      <c r="E147" s="697" t="s">
        <v>3132</v>
      </c>
      <c r="F147" s="701">
        <v>3</v>
      </c>
      <c r="G147" s="701">
        <v>16086</v>
      </c>
      <c r="H147" s="701">
        <v>0.29210096241147632</v>
      </c>
      <c r="I147" s="701">
        <v>5362</v>
      </c>
      <c r="J147" s="701">
        <v>10</v>
      </c>
      <c r="K147" s="701">
        <v>55070</v>
      </c>
      <c r="L147" s="701">
        <v>1</v>
      </c>
      <c r="M147" s="701">
        <v>5507</v>
      </c>
      <c r="N147" s="701">
        <v>1</v>
      </c>
      <c r="O147" s="701">
        <v>5509</v>
      </c>
      <c r="P147" s="723">
        <v>0.1000363174142001</v>
      </c>
      <c r="Q147" s="702">
        <v>5509</v>
      </c>
    </row>
    <row r="148" spans="1:17" ht="14.4" customHeight="1" x14ac:dyDescent="0.3">
      <c r="A148" s="696" t="s">
        <v>505</v>
      </c>
      <c r="B148" s="697" t="s">
        <v>3108</v>
      </c>
      <c r="C148" s="697" t="s">
        <v>2853</v>
      </c>
      <c r="D148" s="697" t="s">
        <v>3133</v>
      </c>
      <c r="E148" s="697" t="s">
        <v>3134</v>
      </c>
      <c r="F148" s="701"/>
      <c r="G148" s="701"/>
      <c r="H148" s="701"/>
      <c r="I148" s="701"/>
      <c r="J148" s="701">
        <v>1</v>
      </c>
      <c r="K148" s="701">
        <v>9211</v>
      </c>
      <c r="L148" s="701">
        <v>1</v>
      </c>
      <c r="M148" s="701">
        <v>9211</v>
      </c>
      <c r="N148" s="701">
        <v>2</v>
      </c>
      <c r="O148" s="701">
        <v>18438</v>
      </c>
      <c r="P148" s="723">
        <v>2.0017370535229615</v>
      </c>
      <c r="Q148" s="702">
        <v>9219</v>
      </c>
    </row>
    <row r="149" spans="1:17" ht="14.4" customHeight="1" x14ac:dyDescent="0.3">
      <c r="A149" s="696" t="s">
        <v>505</v>
      </c>
      <c r="B149" s="697" t="s">
        <v>3108</v>
      </c>
      <c r="C149" s="697" t="s">
        <v>2853</v>
      </c>
      <c r="D149" s="697" t="s">
        <v>3135</v>
      </c>
      <c r="E149" s="697" t="s">
        <v>3136</v>
      </c>
      <c r="F149" s="701"/>
      <c r="G149" s="701"/>
      <c r="H149" s="701"/>
      <c r="I149" s="701"/>
      <c r="J149" s="701">
        <v>1</v>
      </c>
      <c r="K149" s="701">
        <v>1596</v>
      </c>
      <c r="L149" s="701">
        <v>1</v>
      </c>
      <c r="M149" s="701">
        <v>1596</v>
      </c>
      <c r="N149" s="701"/>
      <c r="O149" s="701"/>
      <c r="P149" s="723"/>
      <c r="Q149" s="702"/>
    </row>
    <row r="150" spans="1:17" ht="14.4" customHeight="1" x14ac:dyDescent="0.3">
      <c r="A150" s="696" t="s">
        <v>505</v>
      </c>
      <c r="B150" s="697" t="s">
        <v>3108</v>
      </c>
      <c r="C150" s="697" t="s">
        <v>2853</v>
      </c>
      <c r="D150" s="697" t="s">
        <v>3137</v>
      </c>
      <c r="E150" s="697" t="s">
        <v>3138</v>
      </c>
      <c r="F150" s="701"/>
      <c r="G150" s="701"/>
      <c r="H150" s="701"/>
      <c r="I150" s="701"/>
      <c r="J150" s="701"/>
      <c r="K150" s="701"/>
      <c r="L150" s="701"/>
      <c r="M150" s="701"/>
      <c r="N150" s="701">
        <v>1</v>
      </c>
      <c r="O150" s="701">
        <v>2987</v>
      </c>
      <c r="P150" s="723"/>
      <c r="Q150" s="702">
        <v>2987</v>
      </c>
    </row>
    <row r="151" spans="1:17" ht="14.4" customHeight="1" x14ac:dyDescent="0.3">
      <c r="A151" s="696" t="s">
        <v>505</v>
      </c>
      <c r="B151" s="697" t="s">
        <v>3108</v>
      </c>
      <c r="C151" s="697" t="s">
        <v>2853</v>
      </c>
      <c r="D151" s="697" t="s">
        <v>3139</v>
      </c>
      <c r="E151" s="697" t="s">
        <v>3140</v>
      </c>
      <c r="F151" s="701"/>
      <c r="G151" s="701"/>
      <c r="H151" s="701"/>
      <c r="I151" s="701"/>
      <c r="J151" s="701">
        <v>1</v>
      </c>
      <c r="K151" s="701">
        <v>1309</v>
      </c>
      <c r="L151" s="701">
        <v>1</v>
      </c>
      <c r="M151" s="701">
        <v>1309</v>
      </c>
      <c r="N151" s="701"/>
      <c r="O151" s="701"/>
      <c r="P151" s="723"/>
      <c r="Q151" s="702"/>
    </row>
    <row r="152" spans="1:17" ht="14.4" customHeight="1" x14ac:dyDescent="0.3">
      <c r="A152" s="696" t="s">
        <v>505</v>
      </c>
      <c r="B152" s="697" t="s">
        <v>3108</v>
      </c>
      <c r="C152" s="697" t="s">
        <v>2853</v>
      </c>
      <c r="D152" s="697" t="s">
        <v>3141</v>
      </c>
      <c r="E152" s="697" t="s">
        <v>3142</v>
      </c>
      <c r="F152" s="701">
        <v>4</v>
      </c>
      <c r="G152" s="701">
        <v>16328</v>
      </c>
      <c r="H152" s="701">
        <v>0.34819695903439746</v>
      </c>
      <c r="I152" s="701">
        <v>4082</v>
      </c>
      <c r="J152" s="701">
        <v>11</v>
      </c>
      <c r="K152" s="701">
        <v>46893</v>
      </c>
      <c r="L152" s="701">
        <v>1</v>
      </c>
      <c r="M152" s="701">
        <v>4263</v>
      </c>
      <c r="N152" s="701">
        <v>5</v>
      </c>
      <c r="O152" s="701">
        <v>21330</v>
      </c>
      <c r="P152" s="723">
        <v>0.45486533171262233</v>
      </c>
      <c r="Q152" s="702">
        <v>4266</v>
      </c>
    </row>
    <row r="153" spans="1:17" ht="14.4" customHeight="1" x14ac:dyDescent="0.3">
      <c r="A153" s="696" t="s">
        <v>505</v>
      </c>
      <c r="B153" s="697" t="s">
        <v>3108</v>
      </c>
      <c r="C153" s="697" t="s">
        <v>2853</v>
      </c>
      <c r="D153" s="697" t="s">
        <v>3143</v>
      </c>
      <c r="E153" s="697" t="s">
        <v>3144</v>
      </c>
      <c r="F153" s="701">
        <v>2</v>
      </c>
      <c r="G153" s="701">
        <v>1892</v>
      </c>
      <c r="H153" s="701">
        <v>0.48712667353244077</v>
      </c>
      <c r="I153" s="701">
        <v>946</v>
      </c>
      <c r="J153" s="701">
        <v>4</v>
      </c>
      <c r="K153" s="701">
        <v>3884</v>
      </c>
      <c r="L153" s="701">
        <v>1</v>
      </c>
      <c r="M153" s="701">
        <v>971</v>
      </c>
      <c r="N153" s="701">
        <v>2</v>
      </c>
      <c r="O153" s="701">
        <v>1944</v>
      </c>
      <c r="P153" s="723">
        <v>0.50051493305870232</v>
      </c>
      <c r="Q153" s="702">
        <v>972</v>
      </c>
    </row>
    <row r="154" spans="1:17" ht="14.4" customHeight="1" x14ac:dyDescent="0.3">
      <c r="A154" s="696" t="s">
        <v>505</v>
      </c>
      <c r="B154" s="697" t="s">
        <v>3108</v>
      </c>
      <c r="C154" s="697" t="s">
        <v>2853</v>
      </c>
      <c r="D154" s="697" t="s">
        <v>3145</v>
      </c>
      <c r="E154" s="697" t="s">
        <v>3146</v>
      </c>
      <c r="F154" s="701"/>
      <c r="G154" s="701"/>
      <c r="H154" s="701"/>
      <c r="I154" s="701"/>
      <c r="J154" s="701">
        <v>1</v>
      </c>
      <c r="K154" s="701">
        <v>930</v>
      </c>
      <c r="L154" s="701">
        <v>1</v>
      </c>
      <c r="M154" s="701">
        <v>930</v>
      </c>
      <c r="N154" s="701"/>
      <c r="O154" s="701"/>
      <c r="P154" s="723"/>
      <c r="Q154" s="702"/>
    </row>
    <row r="155" spans="1:17" ht="14.4" customHeight="1" x14ac:dyDescent="0.3">
      <c r="A155" s="696" t="s">
        <v>505</v>
      </c>
      <c r="B155" s="697" t="s">
        <v>3108</v>
      </c>
      <c r="C155" s="697" t="s">
        <v>2853</v>
      </c>
      <c r="D155" s="697" t="s">
        <v>3147</v>
      </c>
      <c r="E155" s="697" t="s">
        <v>3148</v>
      </c>
      <c r="F155" s="701"/>
      <c r="G155" s="701"/>
      <c r="H155" s="701"/>
      <c r="I155" s="701"/>
      <c r="J155" s="701"/>
      <c r="K155" s="701"/>
      <c r="L155" s="701"/>
      <c r="M155" s="701"/>
      <c r="N155" s="701">
        <v>1</v>
      </c>
      <c r="O155" s="701">
        <v>3092</v>
      </c>
      <c r="P155" s="723"/>
      <c r="Q155" s="702">
        <v>3092</v>
      </c>
    </row>
    <row r="156" spans="1:17" ht="14.4" customHeight="1" x14ac:dyDescent="0.3">
      <c r="A156" s="696" t="s">
        <v>505</v>
      </c>
      <c r="B156" s="697" t="s">
        <v>3108</v>
      </c>
      <c r="C156" s="697" t="s">
        <v>2853</v>
      </c>
      <c r="D156" s="697" t="s">
        <v>2903</v>
      </c>
      <c r="E156" s="697" t="s">
        <v>2904</v>
      </c>
      <c r="F156" s="701">
        <v>3</v>
      </c>
      <c r="G156" s="701">
        <v>2457</v>
      </c>
      <c r="H156" s="701">
        <v>2.9389952153110048</v>
      </c>
      <c r="I156" s="701">
        <v>819</v>
      </c>
      <c r="J156" s="701">
        <v>1</v>
      </c>
      <c r="K156" s="701">
        <v>836</v>
      </c>
      <c r="L156" s="701">
        <v>1</v>
      </c>
      <c r="M156" s="701">
        <v>836</v>
      </c>
      <c r="N156" s="701"/>
      <c r="O156" s="701"/>
      <c r="P156" s="723"/>
      <c r="Q156" s="702"/>
    </row>
    <row r="157" spans="1:17" ht="14.4" customHeight="1" x14ac:dyDescent="0.3">
      <c r="A157" s="696" t="s">
        <v>505</v>
      </c>
      <c r="B157" s="697" t="s">
        <v>3108</v>
      </c>
      <c r="C157" s="697" t="s">
        <v>2853</v>
      </c>
      <c r="D157" s="697" t="s">
        <v>3149</v>
      </c>
      <c r="E157" s="697" t="s">
        <v>3150</v>
      </c>
      <c r="F157" s="701">
        <v>3</v>
      </c>
      <c r="G157" s="701">
        <v>11874</v>
      </c>
      <c r="H157" s="701">
        <v>1.4344044455182412</v>
      </c>
      <c r="I157" s="701">
        <v>3958</v>
      </c>
      <c r="J157" s="701">
        <v>2</v>
      </c>
      <c r="K157" s="701">
        <v>8278</v>
      </c>
      <c r="L157" s="701">
        <v>1</v>
      </c>
      <c r="M157" s="701">
        <v>4139</v>
      </c>
      <c r="N157" s="701">
        <v>1</v>
      </c>
      <c r="O157" s="701">
        <v>4142</v>
      </c>
      <c r="P157" s="723">
        <v>0.50036240637835228</v>
      </c>
      <c r="Q157" s="702">
        <v>4142</v>
      </c>
    </row>
    <row r="158" spans="1:17" ht="14.4" customHeight="1" x14ac:dyDescent="0.3">
      <c r="A158" s="696" t="s">
        <v>505</v>
      </c>
      <c r="B158" s="697" t="s">
        <v>3108</v>
      </c>
      <c r="C158" s="697" t="s">
        <v>2853</v>
      </c>
      <c r="D158" s="697" t="s">
        <v>3151</v>
      </c>
      <c r="E158" s="697" t="s">
        <v>3152</v>
      </c>
      <c r="F158" s="701"/>
      <c r="G158" s="701"/>
      <c r="H158" s="701"/>
      <c r="I158" s="701"/>
      <c r="J158" s="701">
        <v>1</v>
      </c>
      <c r="K158" s="701">
        <v>394</v>
      </c>
      <c r="L158" s="701">
        <v>1</v>
      </c>
      <c r="M158" s="701">
        <v>394</v>
      </c>
      <c r="N158" s="701"/>
      <c r="O158" s="701"/>
      <c r="P158" s="723"/>
      <c r="Q158" s="702"/>
    </row>
    <row r="159" spans="1:17" ht="14.4" customHeight="1" x14ac:dyDescent="0.3">
      <c r="A159" s="696" t="s">
        <v>505</v>
      </c>
      <c r="B159" s="697" t="s">
        <v>3108</v>
      </c>
      <c r="C159" s="697" t="s">
        <v>2853</v>
      </c>
      <c r="D159" s="697" t="s">
        <v>3153</v>
      </c>
      <c r="E159" s="697" t="s">
        <v>3154</v>
      </c>
      <c r="F159" s="701">
        <v>5</v>
      </c>
      <c r="G159" s="701">
        <v>14265</v>
      </c>
      <c r="H159" s="701">
        <v>0.53728813559322031</v>
      </c>
      <c r="I159" s="701">
        <v>2853</v>
      </c>
      <c r="J159" s="701">
        <v>9</v>
      </c>
      <c r="K159" s="701">
        <v>26550</v>
      </c>
      <c r="L159" s="701">
        <v>1</v>
      </c>
      <c r="M159" s="701">
        <v>2950</v>
      </c>
      <c r="N159" s="701">
        <v>1</v>
      </c>
      <c r="O159" s="701">
        <v>2952</v>
      </c>
      <c r="P159" s="723">
        <v>0.1111864406779661</v>
      </c>
      <c r="Q159" s="702">
        <v>2952</v>
      </c>
    </row>
    <row r="160" spans="1:17" ht="14.4" customHeight="1" x14ac:dyDescent="0.3">
      <c r="A160" s="696" t="s">
        <v>505</v>
      </c>
      <c r="B160" s="697" t="s">
        <v>3108</v>
      </c>
      <c r="C160" s="697" t="s">
        <v>2853</v>
      </c>
      <c r="D160" s="697" t="s">
        <v>2965</v>
      </c>
      <c r="E160" s="697" t="s">
        <v>2966</v>
      </c>
      <c r="F160" s="701">
        <v>1</v>
      </c>
      <c r="G160" s="701">
        <v>436</v>
      </c>
      <c r="H160" s="701">
        <v>0.32732732732732733</v>
      </c>
      <c r="I160" s="701">
        <v>436</v>
      </c>
      <c r="J160" s="701">
        <v>3</v>
      </c>
      <c r="K160" s="701">
        <v>1332</v>
      </c>
      <c r="L160" s="701">
        <v>1</v>
      </c>
      <c r="M160" s="701">
        <v>444</v>
      </c>
      <c r="N160" s="701">
        <v>1</v>
      </c>
      <c r="O160" s="701">
        <v>445</v>
      </c>
      <c r="P160" s="723">
        <v>0.33408408408408408</v>
      </c>
      <c r="Q160" s="702">
        <v>445</v>
      </c>
    </row>
    <row r="161" spans="1:17" ht="14.4" customHeight="1" x14ac:dyDescent="0.3">
      <c r="A161" s="696" t="s">
        <v>505</v>
      </c>
      <c r="B161" s="697" t="s">
        <v>3108</v>
      </c>
      <c r="C161" s="697" t="s">
        <v>2853</v>
      </c>
      <c r="D161" s="697" t="s">
        <v>3155</v>
      </c>
      <c r="E161" s="697" t="s">
        <v>3156</v>
      </c>
      <c r="F161" s="701">
        <v>1</v>
      </c>
      <c r="G161" s="701">
        <v>114</v>
      </c>
      <c r="H161" s="701"/>
      <c r="I161" s="701">
        <v>114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505</v>
      </c>
      <c r="B162" s="697" t="s">
        <v>3108</v>
      </c>
      <c r="C162" s="697" t="s">
        <v>2853</v>
      </c>
      <c r="D162" s="697" t="s">
        <v>2967</v>
      </c>
      <c r="E162" s="697" t="s">
        <v>2968</v>
      </c>
      <c r="F162" s="701">
        <v>16</v>
      </c>
      <c r="G162" s="701">
        <v>13632</v>
      </c>
      <c r="H162" s="701">
        <v>0.68519728575018846</v>
      </c>
      <c r="I162" s="701">
        <v>852</v>
      </c>
      <c r="J162" s="701">
        <v>23</v>
      </c>
      <c r="K162" s="701">
        <v>19895</v>
      </c>
      <c r="L162" s="701">
        <v>1</v>
      </c>
      <c r="M162" s="701">
        <v>865</v>
      </c>
      <c r="N162" s="701">
        <v>7</v>
      </c>
      <c r="O162" s="701">
        <v>6055</v>
      </c>
      <c r="P162" s="723">
        <v>0.30434782608695654</v>
      </c>
      <c r="Q162" s="702">
        <v>865</v>
      </c>
    </row>
    <row r="163" spans="1:17" ht="14.4" customHeight="1" x14ac:dyDescent="0.3">
      <c r="A163" s="696" t="s">
        <v>505</v>
      </c>
      <c r="B163" s="697" t="s">
        <v>3108</v>
      </c>
      <c r="C163" s="697" t="s">
        <v>2853</v>
      </c>
      <c r="D163" s="697" t="s">
        <v>3157</v>
      </c>
      <c r="E163" s="697" t="s">
        <v>3158</v>
      </c>
      <c r="F163" s="701">
        <v>12</v>
      </c>
      <c r="G163" s="701">
        <v>1368</v>
      </c>
      <c r="H163" s="701">
        <v>0.40714285714285714</v>
      </c>
      <c r="I163" s="701">
        <v>114</v>
      </c>
      <c r="J163" s="701">
        <v>28</v>
      </c>
      <c r="K163" s="701">
        <v>3360</v>
      </c>
      <c r="L163" s="701">
        <v>1</v>
      </c>
      <c r="M163" s="701">
        <v>120</v>
      </c>
      <c r="N163" s="701">
        <v>8</v>
      </c>
      <c r="O163" s="701">
        <v>960</v>
      </c>
      <c r="P163" s="723">
        <v>0.2857142857142857</v>
      </c>
      <c r="Q163" s="702">
        <v>120</v>
      </c>
    </row>
    <row r="164" spans="1:17" ht="14.4" customHeight="1" x14ac:dyDescent="0.3">
      <c r="A164" s="696" t="s">
        <v>505</v>
      </c>
      <c r="B164" s="697" t="s">
        <v>3108</v>
      </c>
      <c r="C164" s="697" t="s">
        <v>2853</v>
      </c>
      <c r="D164" s="697" t="s">
        <v>3159</v>
      </c>
      <c r="E164" s="697" t="s">
        <v>3160</v>
      </c>
      <c r="F164" s="701"/>
      <c r="G164" s="701"/>
      <c r="H164" s="701"/>
      <c r="I164" s="701"/>
      <c r="J164" s="701"/>
      <c r="K164" s="701"/>
      <c r="L164" s="701"/>
      <c r="M164" s="701"/>
      <c r="N164" s="701">
        <v>1</v>
      </c>
      <c r="O164" s="701">
        <v>1862</v>
      </c>
      <c r="P164" s="723"/>
      <c r="Q164" s="702">
        <v>1862</v>
      </c>
    </row>
    <row r="165" spans="1:17" ht="14.4" customHeight="1" x14ac:dyDescent="0.3">
      <c r="A165" s="696" t="s">
        <v>505</v>
      </c>
      <c r="B165" s="697" t="s">
        <v>3108</v>
      </c>
      <c r="C165" s="697" t="s">
        <v>2853</v>
      </c>
      <c r="D165" s="697" t="s">
        <v>3161</v>
      </c>
      <c r="E165" s="697" t="s">
        <v>3162</v>
      </c>
      <c r="F165" s="701">
        <v>3</v>
      </c>
      <c r="G165" s="701">
        <v>933</v>
      </c>
      <c r="H165" s="701">
        <v>0.97492163009404387</v>
      </c>
      <c r="I165" s="701">
        <v>311</v>
      </c>
      <c r="J165" s="701">
        <v>3</v>
      </c>
      <c r="K165" s="701">
        <v>957</v>
      </c>
      <c r="L165" s="701">
        <v>1</v>
      </c>
      <c r="M165" s="701">
        <v>319</v>
      </c>
      <c r="N165" s="701"/>
      <c r="O165" s="701"/>
      <c r="P165" s="723"/>
      <c r="Q165" s="702"/>
    </row>
    <row r="166" spans="1:17" ht="14.4" customHeight="1" x14ac:dyDescent="0.3">
      <c r="A166" s="696" t="s">
        <v>505</v>
      </c>
      <c r="B166" s="697" t="s">
        <v>3108</v>
      </c>
      <c r="C166" s="697" t="s">
        <v>2853</v>
      </c>
      <c r="D166" s="697" t="s">
        <v>3163</v>
      </c>
      <c r="E166" s="697" t="s">
        <v>3164</v>
      </c>
      <c r="F166" s="701">
        <v>2</v>
      </c>
      <c r="G166" s="701">
        <v>5080</v>
      </c>
      <c r="H166" s="701"/>
      <c r="I166" s="701">
        <v>2540</v>
      </c>
      <c r="J166" s="701"/>
      <c r="K166" s="701"/>
      <c r="L166" s="701"/>
      <c r="M166" s="701"/>
      <c r="N166" s="701"/>
      <c r="O166" s="701"/>
      <c r="P166" s="723"/>
      <c r="Q166" s="702"/>
    </row>
    <row r="167" spans="1:17" ht="14.4" customHeight="1" x14ac:dyDescent="0.3">
      <c r="A167" s="696" t="s">
        <v>505</v>
      </c>
      <c r="B167" s="697" t="s">
        <v>3108</v>
      </c>
      <c r="C167" s="697" t="s">
        <v>2853</v>
      </c>
      <c r="D167" s="697" t="s">
        <v>3165</v>
      </c>
      <c r="E167" s="697" t="s">
        <v>3166</v>
      </c>
      <c r="F167" s="701"/>
      <c r="G167" s="701"/>
      <c r="H167" s="701"/>
      <c r="I167" s="701"/>
      <c r="J167" s="701">
        <v>10</v>
      </c>
      <c r="K167" s="701">
        <v>57060</v>
      </c>
      <c r="L167" s="701">
        <v>1</v>
      </c>
      <c r="M167" s="701">
        <v>5706</v>
      </c>
      <c r="N167" s="701">
        <v>4</v>
      </c>
      <c r="O167" s="701">
        <v>22844</v>
      </c>
      <c r="P167" s="723">
        <v>0.40035050823694357</v>
      </c>
      <c r="Q167" s="702">
        <v>5711</v>
      </c>
    </row>
    <row r="168" spans="1:17" ht="14.4" customHeight="1" x14ac:dyDescent="0.3">
      <c r="A168" s="696" t="s">
        <v>505</v>
      </c>
      <c r="B168" s="697" t="s">
        <v>3108</v>
      </c>
      <c r="C168" s="697" t="s">
        <v>2853</v>
      </c>
      <c r="D168" s="697" t="s">
        <v>3167</v>
      </c>
      <c r="E168" s="697" t="s">
        <v>3168</v>
      </c>
      <c r="F168" s="701"/>
      <c r="G168" s="701"/>
      <c r="H168" s="701"/>
      <c r="I168" s="701"/>
      <c r="J168" s="701">
        <v>1</v>
      </c>
      <c r="K168" s="701">
        <v>2548</v>
      </c>
      <c r="L168" s="701">
        <v>1</v>
      </c>
      <c r="M168" s="701">
        <v>2548</v>
      </c>
      <c r="N168" s="701"/>
      <c r="O168" s="701"/>
      <c r="P168" s="723"/>
      <c r="Q168" s="702"/>
    </row>
    <row r="169" spans="1:17" ht="14.4" customHeight="1" x14ac:dyDescent="0.3">
      <c r="A169" s="696" t="s">
        <v>505</v>
      </c>
      <c r="B169" s="697" t="s">
        <v>3108</v>
      </c>
      <c r="C169" s="697" t="s">
        <v>2853</v>
      </c>
      <c r="D169" s="697" t="s">
        <v>3010</v>
      </c>
      <c r="E169" s="697" t="s">
        <v>3011</v>
      </c>
      <c r="F169" s="701">
        <v>4</v>
      </c>
      <c r="G169" s="701">
        <v>17556</v>
      </c>
      <c r="H169" s="701">
        <v>0.76831509846827128</v>
      </c>
      <c r="I169" s="701">
        <v>4389</v>
      </c>
      <c r="J169" s="701">
        <v>5</v>
      </c>
      <c r="K169" s="701">
        <v>22850</v>
      </c>
      <c r="L169" s="701">
        <v>1</v>
      </c>
      <c r="M169" s="701">
        <v>4570</v>
      </c>
      <c r="N169" s="701"/>
      <c r="O169" s="701"/>
      <c r="P169" s="723"/>
      <c r="Q169" s="702"/>
    </row>
    <row r="170" spans="1:17" ht="14.4" customHeight="1" x14ac:dyDescent="0.3">
      <c r="A170" s="696" t="s">
        <v>505</v>
      </c>
      <c r="B170" s="697" t="s">
        <v>3108</v>
      </c>
      <c r="C170" s="697" t="s">
        <v>2853</v>
      </c>
      <c r="D170" s="697" t="s">
        <v>3169</v>
      </c>
      <c r="E170" s="697" t="s">
        <v>3170</v>
      </c>
      <c r="F170" s="701">
        <v>2</v>
      </c>
      <c r="G170" s="701">
        <v>5662</v>
      </c>
      <c r="H170" s="701"/>
      <c r="I170" s="701">
        <v>2831</v>
      </c>
      <c r="J170" s="701"/>
      <c r="K170" s="701"/>
      <c r="L170" s="701"/>
      <c r="M170" s="701"/>
      <c r="N170" s="701"/>
      <c r="O170" s="701"/>
      <c r="P170" s="723"/>
      <c r="Q170" s="702"/>
    </row>
    <row r="171" spans="1:17" ht="14.4" customHeight="1" x14ac:dyDescent="0.3">
      <c r="A171" s="696" t="s">
        <v>505</v>
      </c>
      <c r="B171" s="697" t="s">
        <v>3108</v>
      </c>
      <c r="C171" s="697" t="s">
        <v>2853</v>
      </c>
      <c r="D171" s="697" t="s">
        <v>3171</v>
      </c>
      <c r="E171" s="697" t="s">
        <v>3172</v>
      </c>
      <c r="F171" s="701">
        <v>1</v>
      </c>
      <c r="G171" s="701">
        <v>3795</v>
      </c>
      <c r="H171" s="701"/>
      <c r="I171" s="701">
        <v>3795</v>
      </c>
      <c r="J171" s="701"/>
      <c r="K171" s="701"/>
      <c r="L171" s="701"/>
      <c r="M171" s="701"/>
      <c r="N171" s="701"/>
      <c r="O171" s="701"/>
      <c r="P171" s="723"/>
      <c r="Q171" s="702"/>
    </row>
    <row r="172" spans="1:17" ht="14.4" customHeight="1" x14ac:dyDescent="0.3">
      <c r="A172" s="696" t="s">
        <v>505</v>
      </c>
      <c r="B172" s="697" t="s">
        <v>3108</v>
      </c>
      <c r="C172" s="697" t="s">
        <v>2853</v>
      </c>
      <c r="D172" s="697" t="s">
        <v>3173</v>
      </c>
      <c r="E172" s="697" t="s">
        <v>3174</v>
      </c>
      <c r="F172" s="701"/>
      <c r="G172" s="701"/>
      <c r="H172" s="701"/>
      <c r="I172" s="701"/>
      <c r="J172" s="701"/>
      <c r="K172" s="701"/>
      <c r="L172" s="701"/>
      <c r="M172" s="701"/>
      <c r="N172" s="701">
        <v>1</v>
      </c>
      <c r="O172" s="701">
        <v>120</v>
      </c>
      <c r="P172" s="723"/>
      <c r="Q172" s="702">
        <v>120</v>
      </c>
    </row>
    <row r="173" spans="1:17" ht="14.4" customHeight="1" x14ac:dyDescent="0.3">
      <c r="A173" s="696" t="s">
        <v>505</v>
      </c>
      <c r="B173" s="697" t="s">
        <v>3108</v>
      </c>
      <c r="C173" s="697" t="s">
        <v>2853</v>
      </c>
      <c r="D173" s="697" t="s">
        <v>3175</v>
      </c>
      <c r="E173" s="697" t="s">
        <v>3176</v>
      </c>
      <c r="F173" s="701"/>
      <c r="G173" s="701"/>
      <c r="H173" s="701"/>
      <c r="I173" s="701"/>
      <c r="J173" s="701"/>
      <c r="K173" s="701"/>
      <c r="L173" s="701"/>
      <c r="M173" s="701"/>
      <c r="N173" s="701">
        <v>1</v>
      </c>
      <c r="O173" s="701">
        <v>6073</v>
      </c>
      <c r="P173" s="723"/>
      <c r="Q173" s="702">
        <v>6073</v>
      </c>
    </row>
    <row r="174" spans="1:17" ht="14.4" customHeight="1" x14ac:dyDescent="0.3">
      <c r="A174" s="696" t="s">
        <v>505</v>
      </c>
      <c r="B174" s="697" t="s">
        <v>3108</v>
      </c>
      <c r="C174" s="697" t="s">
        <v>2853</v>
      </c>
      <c r="D174" s="697" t="s">
        <v>3177</v>
      </c>
      <c r="E174" s="697" t="s">
        <v>3178</v>
      </c>
      <c r="F174" s="701"/>
      <c r="G174" s="701"/>
      <c r="H174" s="701"/>
      <c r="I174" s="701"/>
      <c r="J174" s="701"/>
      <c r="K174" s="701"/>
      <c r="L174" s="701"/>
      <c r="M174" s="701"/>
      <c r="N174" s="701">
        <v>1</v>
      </c>
      <c r="O174" s="701">
        <v>1633</v>
      </c>
      <c r="P174" s="723"/>
      <c r="Q174" s="702">
        <v>1633</v>
      </c>
    </row>
    <row r="175" spans="1:17" ht="14.4" customHeight="1" x14ac:dyDescent="0.3">
      <c r="A175" s="696" t="s">
        <v>505</v>
      </c>
      <c r="B175" s="697" t="s">
        <v>3108</v>
      </c>
      <c r="C175" s="697" t="s">
        <v>2853</v>
      </c>
      <c r="D175" s="697" t="s">
        <v>3179</v>
      </c>
      <c r="E175" s="697" t="s">
        <v>3180</v>
      </c>
      <c r="F175" s="701">
        <v>2</v>
      </c>
      <c r="G175" s="701">
        <v>16100</v>
      </c>
      <c r="H175" s="701">
        <v>0.64611927120956736</v>
      </c>
      <c r="I175" s="701">
        <v>8050</v>
      </c>
      <c r="J175" s="701">
        <v>3</v>
      </c>
      <c r="K175" s="701">
        <v>24918</v>
      </c>
      <c r="L175" s="701">
        <v>1</v>
      </c>
      <c r="M175" s="701">
        <v>8306</v>
      </c>
      <c r="N175" s="701">
        <v>3</v>
      </c>
      <c r="O175" s="701">
        <v>24936</v>
      </c>
      <c r="P175" s="723">
        <v>1.0007223693715386</v>
      </c>
      <c r="Q175" s="702">
        <v>8312</v>
      </c>
    </row>
    <row r="176" spans="1:17" ht="14.4" customHeight="1" x14ac:dyDescent="0.3">
      <c r="A176" s="696" t="s">
        <v>505</v>
      </c>
      <c r="B176" s="697" t="s">
        <v>3108</v>
      </c>
      <c r="C176" s="697" t="s">
        <v>2853</v>
      </c>
      <c r="D176" s="697" t="s">
        <v>3181</v>
      </c>
      <c r="E176" s="697" t="s">
        <v>3182</v>
      </c>
      <c r="F176" s="701"/>
      <c r="G176" s="701"/>
      <c r="H176" s="701"/>
      <c r="I176" s="701"/>
      <c r="J176" s="701">
        <v>6</v>
      </c>
      <c r="K176" s="701">
        <v>4260</v>
      </c>
      <c r="L176" s="701">
        <v>1</v>
      </c>
      <c r="M176" s="701">
        <v>710</v>
      </c>
      <c r="N176" s="701"/>
      <c r="O176" s="701"/>
      <c r="P176" s="723"/>
      <c r="Q176" s="702"/>
    </row>
    <row r="177" spans="1:17" ht="14.4" customHeight="1" x14ac:dyDescent="0.3">
      <c r="A177" s="696" t="s">
        <v>505</v>
      </c>
      <c r="B177" s="697" t="s">
        <v>3108</v>
      </c>
      <c r="C177" s="697" t="s">
        <v>2853</v>
      </c>
      <c r="D177" s="697" t="s">
        <v>3183</v>
      </c>
      <c r="E177" s="697" t="s">
        <v>3184</v>
      </c>
      <c r="F177" s="701">
        <v>2</v>
      </c>
      <c r="G177" s="701">
        <v>636</v>
      </c>
      <c r="H177" s="701">
        <v>0.9607250755287009</v>
      </c>
      <c r="I177" s="701">
        <v>318</v>
      </c>
      <c r="J177" s="701">
        <v>2</v>
      </c>
      <c r="K177" s="701">
        <v>662</v>
      </c>
      <c r="L177" s="701">
        <v>1</v>
      </c>
      <c r="M177" s="701">
        <v>331</v>
      </c>
      <c r="N177" s="701"/>
      <c r="O177" s="701"/>
      <c r="P177" s="723"/>
      <c r="Q177" s="702"/>
    </row>
    <row r="178" spans="1:17" ht="14.4" customHeight="1" x14ac:dyDescent="0.3">
      <c r="A178" s="696" t="s">
        <v>505</v>
      </c>
      <c r="B178" s="697" t="s">
        <v>3108</v>
      </c>
      <c r="C178" s="697" t="s">
        <v>2853</v>
      </c>
      <c r="D178" s="697" t="s">
        <v>3036</v>
      </c>
      <c r="E178" s="697" t="s">
        <v>3037</v>
      </c>
      <c r="F178" s="701">
        <v>1</v>
      </c>
      <c r="G178" s="701">
        <v>5589</v>
      </c>
      <c r="H178" s="701"/>
      <c r="I178" s="701">
        <v>5589</v>
      </c>
      <c r="J178" s="701"/>
      <c r="K178" s="701"/>
      <c r="L178" s="701"/>
      <c r="M178" s="701"/>
      <c r="N178" s="701"/>
      <c r="O178" s="701"/>
      <c r="P178" s="723"/>
      <c r="Q178" s="702"/>
    </row>
    <row r="179" spans="1:17" ht="14.4" customHeight="1" x14ac:dyDescent="0.3">
      <c r="A179" s="696" t="s">
        <v>505</v>
      </c>
      <c r="B179" s="697" t="s">
        <v>3108</v>
      </c>
      <c r="C179" s="697" t="s">
        <v>2853</v>
      </c>
      <c r="D179" s="697" t="s">
        <v>3185</v>
      </c>
      <c r="E179" s="697" t="s">
        <v>3186</v>
      </c>
      <c r="F179" s="701">
        <v>1</v>
      </c>
      <c r="G179" s="701">
        <v>1330</v>
      </c>
      <c r="H179" s="701"/>
      <c r="I179" s="701">
        <v>1330</v>
      </c>
      <c r="J179" s="701"/>
      <c r="K179" s="701"/>
      <c r="L179" s="701"/>
      <c r="M179" s="701"/>
      <c r="N179" s="701">
        <v>1</v>
      </c>
      <c r="O179" s="701">
        <v>1381</v>
      </c>
      <c r="P179" s="723"/>
      <c r="Q179" s="702">
        <v>1381</v>
      </c>
    </row>
    <row r="180" spans="1:17" ht="14.4" customHeight="1" x14ac:dyDescent="0.3">
      <c r="A180" s="696" t="s">
        <v>505</v>
      </c>
      <c r="B180" s="697" t="s">
        <v>3108</v>
      </c>
      <c r="C180" s="697" t="s">
        <v>2853</v>
      </c>
      <c r="D180" s="697" t="s">
        <v>3187</v>
      </c>
      <c r="E180" s="697" t="s">
        <v>3188</v>
      </c>
      <c r="F180" s="701">
        <v>1</v>
      </c>
      <c r="G180" s="701">
        <v>1071</v>
      </c>
      <c r="H180" s="701">
        <v>0.9657348963029756</v>
      </c>
      <c r="I180" s="701">
        <v>1071</v>
      </c>
      <c r="J180" s="701">
        <v>1</v>
      </c>
      <c r="K180" s="701">
        <v>1109</v>
      </c>
      <c r="L180" s="701">
        <v>1</v>
      </c>
      <c r="M180" s="701">
        <v>1109</v>
      </c>
      <c r="N180" s="701"/>
      <c r="O180" s="701"/>
      <c r="P180" s="723"/>
      <c r="Q180" s="702"/>
    </row>
    <row r="181" spans="1:17" ht="14.4" customHeight="1" x14ac:dyDescent="0.3">
      <c r="A181" s="696" t="s">
        <v>505</v>
      </c>
      <c r="B181" s="697" t="s">
        <v>3108</v>
      </c>
      <c r="C181" s="697" t="s">
        <v>2853</v>
      </c>
      <c r="D181" s="697" t="s">
        <v>3189</v>
      </c>
      <c r="E181" s="697" t="s">
        <v>3190</v>
      </c>
      <c r="F181" s="701"/>
      <c r="G181" s="701"/>
      <c r="H181" s="701"/>
      <c r="I181" s="701"/>
      <c r="J181" s="701">
        <v>1</v>
      </c>
      <c r="K181" s="701">
        <v>1238</v>
      </c>
      <c r="L181" s="701">
        <v>1</v>
      </c>
      <c r="M181" s="701">
        <v>1238</v>
      </c>
      <c r="N181" s="701"/>
      <c r="O181" s="701"/>
      <c r="P181" s="723"/>
      <c r="Q181" s="702"/>
    </row>
    <row r="182" spans="1:17" ht="14.4" customHeight="1" x14ac:dyDescent="0.3">
      <c r="A182" s="696" t="s">
        <v>505</v>
      </c>
      <c r="B182" s="697" t="s">
        <v>3108</v>
      </c>
      <c r="C182" s="697" t="s">
        <v>2853</v>
      </c>
      <c r="D182" s="697" t="s">
        <v>3191</v>
      </c>
      <c r="E182" s="697" t="s">
        <v>3192</v>
      </c>
      <c r="F182" s="701"/>
      <c r="G182" s="701"/>
      <c r="H182" s="701"/>
      <c r="I182" s="701"/>
      <c r="J182" s="701">
        <v>1</v>
      </c>
      <c r="K182" s="701">
        <v>2387</v>
      </c>
      <c r="L182" s="701">
        <v>1</v>
      </c>
      <c r="M182" s="701">
        <v>2387</v>
      </c>
      <c r="N182" s="701"/>
      <c r="O182" s="701"/>
      <c r="P182" s="723"/>
      <c r="Q182" s="702"/>
    </row>
    <row r="183" spans="1:17" ht="14.4" customHeight="1" x14ac:dyDescent="0.3">
      <c r="A183" s="696" t="s">
        <v>505</v>
      </c>
      <c r="B183" s="697" t="s">
        <v>3108</v>
      </c>
      <c r="C183" s="697" t="s">
        <v>2853</v>
      </c>
      <c r="D183" s="697" t="s">
        <v>3193</v>
      </c>
      <c r="E183" s="697" t="s">
        <v>3132</v>
      </c>
      <c r="F183" s="701"/>
      <c r="G183" s="701"/>
      <c r="H183" s="701"/>
      <c r="I183" s="701"/>
      <c r="J183" s="701">
        <v>2</v>
      </c>
      <c r="K183" s="701">
        <v>1186</v>
      </c>
      <c r="L183" s="701">
        <v>1</v>
      </c>
      <c r="M183" s="701">
        <v>593</v>
      </c>
      <c r="N183" s="701">
        <v>1</v>
      </c>
      <c r="O183" s="701">
        <v>593</v>
      </c>
      <c r="P183" s="723">
        <v>0.5</v>
      </c>
      <c r="Q183" s="702">
        <v>593</v>
      </c>
    </row>
    <row r="184" spans="1:17" ht="14.4" customHeight="1" x14ac:dyDescent="0.3">
      <c r="A184" s="696" t="s">
        <v>505</v>
      </c>
      <c r="B184" s="697" t="s">
        <v>3108</v>
      </c>
      <c r="C184" s="697" t="s">
        <v>2853</v>
      </c>
      <c r="D184" s="697" t="s">
        <v>3194</v>
      </c>
      <c r="E184" s="697" t="s">
        <v>3195</v>
      </c>
      <c r="F184" s="701"/>
      <c r="G184" s="701"/>
      <c r="H184" s="701"/>
      <c r="I184" s="701"/>
      <c r="J184" s="701">
        <v>1</v>
      </c>
      <c r="K184" s="701">
        <v>1299</v>
      </c>
      <c r="L184" s="701">
        <v>1</v>
      </c>
      <c r="M184" s="701">
        <v>1299</v>
      </c>
      <c r="N184" s="701"/>
      <c r="O184" s="701"/>
      <c r="P184" s="723"/>
      <c r="Q184" s="702"/>
    </row>
    <row r="185" spans="1:17" ht="14.4" customHeight="1" x14ac:dyDescent="0.3">
      <c r="A185" s="696" t="s">
        <v>505</v>
      </c>
      <c r="B185" s="697" t="s">
        <v>3108</v>
      </c>
      <c r="C185" s="697" t="s">
        <v>2853</v>
      </c>
      <c r="D185" s="697" t="s">
        <v>3196</v>
      </c>
      <c r="E185" s="697" t="s">
        <v>3197</v>
      </c>
      <c r="F185" s="701"/>
      <c r="G185" s="701"/>
      <c r="H185" s="701"/>
      <c r="I185" s="701"/>
      <c r="J185" s="701">
        <v>1</v>
      </c>
      <c r="K185" s="701">
        <v>3713</v>
      </c>
      <c r="L185" s="701">
        <v>1</v>
      </c>
      <c r="M185" s="701">
        <v>3713</v>
      </c>
      <c r="N185" s="701"/>
      <c r="O185" s="701"/>
      <c r="P185" s="723"/>
      <c r="Q185" s="702"/>
    </row>
    <row r="186" spans="1:17" ht="14.4" customHeight="1" x14ac:dyDescent="0.3">
      <c r="A186" s="696" t="s">
        <v>505</v>
      </c>
      <c r="B186" s="697" t="s">
        <v>3108</v>
      </c>
      <c r="C186" s="697" t="s">
        <v>2853</v>
      </c>
      <c r="D186" s="697" t="s">
        <v>3198</v>
      </c>
      <c r="E186" s="697" t="s">
        <v>3199</v>
      </c>
      <c r="F186" s="701"/>
      <c r="G186" s="701"/>
      <c r="H186" s="701"/>
      <c r="I186" s="701"/>
      <c r="J186" s="701"/>
      <c r="K186" s="701"/>
      <c r="L186" s="701"/>
      <c r="M186" s="701"/>
      <c r="N186" s="701">
        <v>1</v>
      </c>
      <c r="O186" s="701">
        <v>2720</v>
      </c>
      <c r="P186" s="723"/>
      <c r="Q186" s="702">
        <v>2720</v>
      </c>
    </row>
    <row r="187" spans="1:17" ht="14.4" customHeight="1" x14ac:dyDescent="0.3">
      <c r="A187" s="696" t="s">
        <v>505</v>
      </c>
      <c r="B187" s="697" t="s">
        <v>3108</v>
      </c>
      <c r="C187" s="697" t="s">
        <v>2853</v>
      </c>
      <c r="D187" s="697" t="s">
        <v>3200</v>
      </c>
      <c r="E187" s="697" t="s">
        <v>3201</v>
      </c>
      <c r="F187" s="701"/>
      <c r="G187" s="701"/>
      <c r="H187" s="701"/>
      <c r="I187" s="701"/>
      <c r="J187" s="701">
        <v>1</v>
      </c>
      <c r="K187" s="701">
        <v>2758</v>
      </c>
      <c r="L187" s="701">
        <v>1</v>
      </c>
      <c r="M187" s="701">
        <v>2758</v>
      </c>
      <c r="N187" s="701"/>
      <c r="O187" s="701"/>
      <c r="P187" s="723"/>
      <c r="Q187" s="702"/>
    </row>
    <row r="188" spans="1:17" ht="14.4" customHeight="1" x14ac:dyDescent="0.3">
      <c r="A188" s="696" t="s">
        <v>505</v>
      </c>
      <c r="B188" s="697" t="s">
        <v>3202</v>
      </c>
      <c r="C188" s="697" t="s">
        <v>2853</v>
      </c>
      <c r="D188" s="697" t="s">
        <v>2917</v>
      </c>
      <c r="E188" s="697" t="s">
        <v>2918</v>
      </c>
      <c r="F188" s="701"/>
      <c r="G188" s="701"/>
      <c r="H188" s="701"/>
      <c r="I188" s="701"/>
      <c r="J188" s="701"/>
      <c r="K188" s="701"/>
      <c r="L188" s="701"/>
      <c r="M188" s="701"/>
      <c r="N188" s="701">
        <v>1</v>
      </c>
      <c r="O188" s="701">
        <v>0</v>
      </c>
      <c r="P188" s="723"/>
      <c r="Q188" s="702">
        <v>0</v>
      </c>
    </row>
    <row r="189" spans="1:17" ht="14.4" customHeight="1" x14ac:dyDescent="0.3">
      <c r="A189" s="696" t="s">
        <v>505</v>
      </c>
      <c r="B189" s="697" t="s">
        <v>3202</v>
      </c>
      <c r="C189" s="697" t="s">
        <v>2853</v>
      </c>
      <c r="D189" s="697" t="s">
        <v>2949</v>
      </c>
      <c r="E189" s="697" t="s">
        <v>2950</v>
      </c>
      <c r="F189" s="701"/>
      <c r="G189" s="701"/>
      <c r="H189" s="701"/>
      <c r="I189" s="701"/>
      <c r="J189" s="701"/>
      <c r="K189" s="701"/>
      <c r="L189" s="701"/>
      <c r="M189" s="701"/>
      <c r="N189" s="701">
        <v>1</v>
      </c>
      <c r="O189" s="701">
        <v>0</v>
      </c>
      <c r="P189" s="723"/>
      <c r="Q189" s="702">
        <v>0</v>
      </c>
    </row>
    <row r="190" spans="1:17" ht="14.4" customHeight="1" x14ac:dyDescent="0.3">
      <c r="A190" s="696" t="s">
        <v>505</v>
      </c>
      <c r="B190" s="697" t="s">
        <v>3202</v>
      </c>
      <c r="C190" s="697" t="s">
        <v>2853</v>
      </c>
      <c r="D190" s="697" t="s">
        <v>3022</v>
      </c>
      <c r="E190" s="697" t="s">
        <v>3023</v>
      </c>
      <c r="F190" s="701"/>
      <c r="G190" s="701"/>
      <c r="H190" s="701"/>
      <c r="I190" s="701"/>
      <c r="J190" s="701"/>
      <c r="K190" s="701"/>
      <c r="L190" s="701"/>
      <c r="M190" s="701"/>
      <c r="N190" s="701">
        <v>1</v>
      </c>
      <c r="O190" s="701">
        <v>0</v>
      </c>
      <c r="P190" s="723"/>
      <c r="Q190" s="702">
        <v>0</v>
      </c>
    </row>
    <row r="191" spans="1:17" ht="14.4" customHeight="1" x14ac:dyDescent="0.3">
      <c r="A191" s="696" t="s">
        <v>505</v>
      </c>
      <c r="B191" s="697" t="s">
        <v>3202</v>
      </c>
      <c r="C191" s="697" t="s">
        <v>2853</v>
      </c>
      <c r="D191" s="697" t="s">
        <v>3203</v>
      </c>
      <c r="E191" s="697" t="s">
        <v>3204</v>
      </c>
      <c r="F191" s="701"/>
      <c r="G191" s="701"/>
      <c r="H191" s="701"/>
      <c r="I191" s="701"/>
      <c r="J191" s="701"/>
      <c r="K191" s="701"/>
      <c r="L191" s="701"/>
      <c r="M191" s="701"/>
      <c r="N191" s="701">
        <v>1</v>
      </c>
      <c r="O191" s="701">
        <v>0</v>
      </c>
      <c r="P191" s="723"/>
      <c r="Q191" s="702">
        <v>0</v>
      </c>
    </row>
    <row r="192" spans="1:17" ht="14.4" customHeight="1" x14ac:dyDescent="0.3">
      <c r="A192" s="696" t="s">
        <v>505</v>
      </c>
      <c r="B192" s="697" t="s">
        <v>3202</v>
      </c>
      <c r="C192" s="697" t="s">
        <v>2853</v>
      </c>
      <c r="D192" s="697" t="s">
        <v>3205</v>
      </c>
      <c r="E192" s="697" t="s">
        <v>3206</v>
      </c>
      <c r="F192" s="701"/>
      <c r="G192" s="701"/>
      <c r="H192" s="701"/>
      <c r="I192" s="701"/>
      <c r="J192" s="701"/>
      <c r="K192" s="701"/>
      <c r="L192" s="701"/>
      <c r="M192" s="701"/>
      <c r="N192" s="701">
        <v>1</v>
      </c>
      <c r="O192" s="701">
        <v>0</v>
      </c>
      <c r="P192" s="723"/>
      <c r="Q192" s="702">
        <v>0</v>
      </c>
    </row>
    <row r="193" spans="1:17" ht="14.4" customHeight="1" x14ac:dyDescent="0.3">
      <c r="A193" s="696" t="s">
        <v>505</v>
      </c>
      <c r="B193" s="697" t="s">
        <v>3202</v>
      </c>
      <c r="C193" s="697" t="s">
        <v>2853</v>
      </c>
      <c r="D193" s="697" t="s">
        <v>3207</v>
      </c>
      <c r="E193" s="697"/>
      <c r="F193" s="701"/>
      <c r="G193" s="701"/>
      <c r="H193" s="701"/>
      <c r="I193" s="701"/>
      <c r="J193" s="701"/>
      <c r="K193" s="701"/>
      <c r="L193" s="701"/>
      <c r="M193" s="701"/>
      <c r="N193" s="701">
        <v>1</v>
      </c>
      <c r="O193" s="701">
        <v>7605</v>
      </c>
      <c r="P193" s="723"/>
      <c r="Q193" s="702">
        <v>7605</v>
      </c>
    </row>
    <row r="194" spans="1:17" ht="14.4" customHeight="1" x14ac:dyDescent="0.3">
      <c r="A194" s="696" t="s">
        <v>505</v>
      </c>
      <c r="B194" s="697" t="s">
        <v>3208</v>
      </c>
      <c r="C194" s="697" t="s">
        <v>2853</v>
      </c>
      <c r="D194" s="697" t="s">
        <v>3209</v>
      </c>
      <c r="E194" s="697" t="s">
        <v>3210</v>
      </c>
      <c r="F194" s="701">
        <v>1</v>
      </c>
      <c r="G194" s="701">
        <v>5482</v>
      </c>
      <c r="H194" s="701"/>
      <c r="I194" s="701">
        <v>5482</v>
      </c>
      <c r="J194" s="701"/>
      <c r="K194" s="701"/>
      <c r="L194" s="701"/>
      <c r="M194" s="701"/>
      <c r="N194" s="701">
        <v>2</v>
      </c>
      <c r="O194" s="701">
        <v>11410</v>
      </c>
      <c r="P194" s="723"/>
      <c r="Q194" s="702">
        <v>5705</v>
      </c>
    </row>
    <row r="195" spans="1:17" ht="14.4" customHeight="1" x14ac:dyDescent="0.3">
      <c r="A195" s="696" t="s">
        <v>505</v>
      </c>
      <c r="B195" s="697" t="s">
        <v>3208</v>
      </c>
      <c r="C195" s="697" t="s">
        <v>2853</v>
      </c>
      <c r="D195" s="697" t="s">
        <v>3211</v>
      </c>
      <c r="E195" s="697" t="s">
        <v>3212</v>
      </c>
      <c r="F195" s="701">
        <v>2</v>
      </c>
      <c r="G195" s="701">
        <v>4476</v>
      </c>
      <c r="H195" s="701"/>
      <c r="I195" s="701">
        <v>2238</v>
      </c>
      <c r="J195" s="701"/>
      <c r="K195" s="701"/>
      <c r="L195" s="701"/>
      <c r="M195" s="701"/>
      <c r="N195" s="701">
        <v>1</v>
      </c>
      <c r="O195" s="701">
        <v>2348</v>
      </c>
      <c r="P195" s="723"/>
      <c r="Q195" s="702">
        <v>2348</v>
      </c>
    </row>
    <row r="196" spans="1:17" ht="14.4" customHeight="1" x14ac:dyDescent="0.3">
      <c r="A196" s="696" t="s">
        <v>505</v>
      </c>
      <c r="B196" s="697" t="s">
        <v>3208</v>
      </c>
      <c r="C196" s="697" t="s">
        <v>2853</v>
      </c>
      <c r="D196" s="697" t="s">
        <v>3213</v>
      </c>
      <c r="E196" s="697" t="s">
        <v>3214</v>
      </c>
      <c r="F196" s="701">
        <v>46</v>
      </c>
      <c r="G196" s="701">
        <v>8004</v>
      </c>
      <c r="H196" s="701">
        <v>11.5</v>
      </c>
      <c r="I196" s="701">
        <v>174</v>
      </c>
      <c r="J196" s="701">
        <v>4</v>
      </c>
      <c r="K196" s="701">
        <v>696</v>
      </c>
      <c r="L196" s="701">
        <v>1</v>
      </c>
      <c r="M196" s="701">
        <v>174</v>
      </c>
      <c r="N196" s="701">
        <v>16</v>
      </c>
      <c r="O196" s="701">
        <v>2784</v>
      </c>
      <c r="P196" s="723">
        <v>4</v>
      </c>
      <c r="Q196" s="702">
        <v>174</v>
      </c>
    </row>
    <row r="197" spans="1:17" ht="14.4" customHeight="1" x14ac:dyDescent="0.3">
      <c r="A197" s="696" t="s">
        <v>505</v>
      </c>
      <c r="B197" s="697" t="s">
        <v>3208</v>
      </c>
      <c r="C197" s="697" t="s">
        <v>2853</v>
      </c>
      <c r="D197" s="697" t="s">
        <v>3215</v>
      </c>
      <c r="E197" s="697" t="s">
        <v>3216</v>
      </c>
      <c r="F197" s="701">
        <v>12</v>
      </c>
      <c r="G197" s="701">
        <v>63780</v>
      </c>
      <c r="H197" s="701"/>
      <c r="I197" s="701">
        <v>5315</v>
      </c>
      <c r="J197" s="701"/>
      <c r="K197" s="701"/>
      <c r="L197" s="701"/>
      <c r="M197" s="701"/>
      <c r="N197" s="701">
        <v>2</v>
      </c>
      <c r="O197" s="701">
        <v>11212</v>
      </c>
      <c r="P197" s="723"/>
      <c r="Q197" s="702">
        <v>5606</v>
      </c>
    </row>
    <row r="198" spans="1:17" ht="14.4" customHeight="1" x14ac:dyDescent="0.3">
      <c r="A198" s="696" t="s">
        <v>505</v>
      </c>
      <c r="B198" s="697" t="s">
        <v>3208</v>
      </c>
      <c r="C198" s="697" t="s">
        <v>2853</v>
      </c>
      <c r="D198" s="697" t="s">
        <v>3217</v>
      </c>
      <c r="E198" s="697" t="s">
        <v>3218</v>
      </c>
      <c r="F198" s="701">
        <v>3</v>
      </c>
      <c r="G198" s="701">
        <v>10887</v>
      </c>
      <c r="H198" s="701">
        <v>0.95</v>
      </c>
      <c r="I198" s="701">
        <v>3629</v>
      </c>
      <c r="J198" s="701">
        <v>3</v>
      </c>
      <c r="K198" s="701">
        <v>11460</v>
      </c>
      <c r="L198" s="701">
        <v>1</v>
      </c>
      <c r="M198" s="701">
        <v>3820</v>
      </c>
      <c r="N198" s="701">
        <v>5</v>
      </c>
      <c r="O198" s="701">
        <v>19120</v>
      </c>
      <c r="P198" s="723">
        <v>1.668411867364747</v>
      </c>
      <c r="Q198" s="702">
        <v>3824</v>
      </c>
    </row>
    <row r="199" spans="1:17" ht="14.4" customHeight="1" x14ac:dyDescent="0.3">
      <c r="A199" s="696" t="s">
        <v>505</v>
      </c>
      <c r="B199" s="697" t="s">
        <v>3208</v>
      </c>
      <c r="C199" s="697" t="s">
        <v>2853</v>
      </c>
      <c r="D199" s="697" t="s">
        <v>3219</v>
      </c>
      <c r="E199" s="697" t="s">
        <v>3220</v>
      </c>
      <c r="F199" s="701">
        <v>1</v>
      </c>
      <c r="G199" s="701">
        <v>1512</v>
      </c>
      <c r="H199" s="701">
        <v>0.94974874371859297</v>
      </c>
      <c r="I199" s="701">
        <v>1512</v>
      </c>
      <c r="J199" s="701">
        <v>1</v>
      </c>
      <c r="K199" s="701">
        <v>1592</v>
      </c>
      <c r="L199" s="701">
        <v>1</v>
      </c>
      <c r="M199" s="701">
        <v>1592</v>
      </c>
      <c r="N199" s="701">
        <v>3</v>
      </c>
      <c r="O199" s="701">
        <v>4782</v>
      </c>
      <c r="P199" s="723">
        <v>3.0037688442211055</v>
      </c>
      <c r="Q199" s="702">
        <v>1594</v>
      </c>
    </row>
    <row r="200" spans="1:17" ht="14.4" customHeight="1" x14ac:dyDescent="0.3">
      <c r="A200" s="696" t="s">
        <v>505</v>
      </c>
      <c r="B200" s="697" t="s">
        <v>3208</v>
      </c>
      <c r="C200" s="697" t="s">
        <v>2853</v>
      </c>
      <c r="D200" s="697" t="s">
        <v>3221</v>
      </c>
      <c r="E200" s="697" t="s">
        <v>3222</v>
      </c>
      <c r="F200" s="701">
        <v>1</v>
      </c>
      <c r="G200" s="701">
        <v>2722</v>
      </c>
      <c r="H200" s="701">
        <v>0.95008726003490407</v>
      </c>
      <c r="I200" s="701">
        <v>2722</v>
      </c>
      <c r="J200" s="701">
        <v>1</v>
      </c>
      <c r="K200" s="701">
        <v>2865</v>
      </c>
      <c r="L200" s="701">
        <v>1</v>
      </c>
      <c r="M200" s="701">
        <v>2865</v>
      </c>
      <c r="N200" s="701">
        <v>2</v>
      </c>
      <c r="O200" s="701">
        <v>5736</v>
      </c>
      <c r="P200" s="723">
        <v>2.0020942408376965</v>
      </c>
      <c r="Q200" s="702">
        <v>2868</v>
      </c>
    </row>
    <row r="201" spans="1:17" ht="14.4" customHeight="1" x14ac:dyDescent="0.3">
      <c r="A201" s="696" t="s">
        <v>505</v>
      </c>
      <c r="B201" s="697" t="s">
        <v>3208</v>
      </c>
      <c r="C201" s="697" t="s">
        <v>2853</v>
      </c>
      <c r="D201" s="697" t="s">
        <v>3223</v>
      </c>
      <c r="E201" s="697" t="s">
        <v>3224</v>
      </c>
      <c r="F201" s="701">
        <v>1</v>
      </c>
      <c r="G201" s="701">
        <v>1128</v>
      </c>
      <c r="H201" s="701">
        <v>0.94869638351555929</v>
      </c>
      <c r="I201" s="701">
        <v>1128</v>
      </c>
      <c r="J201" s="701">
        <v>1</v>
      </c>
      <c r="K201" s="701">
        <v>1189</v>
      </c>
      <c r="L201" s="701">
        <v>1</v>
      </c>
      <c r="M201" s="701">
        <v>1189</v>
      </c>
      <c r="N201" s="701">
        <v>3</v>
      </c>
      <c r="O201" s="701">
        <v>3573</v>
      </c>
      <c r="P201" s="723">
        <v>3.0050462573591252</v>
      </c>
      <c r="Q201" s="702">
        <v>1191</v>
      </c>
    </row>
    <row r="202" spans="1:17" ht="14.4" customHeight="1" x14ac:dyDescent="0.3">
      <c r="A202" s="696" t="s">
        <v>505</v>
      </c>
      <c r="B202" s="697" t="s">
        <v>3208</v>
      </c>
      <c r="C202" s="697" t="s">
        <v>2853</v>
      </c>
      <c r="D202" s="697" t="s">
        <v>3225</v>
      </c>
      <c r="E202" s="697" t="s">
        <v>3226</v>
      </c>
      <c r="F202" s="701">
        <v>2</v>
      </c>
      <c r="G202" s="701">
        <v>7716</v>
      </c>
      <c r="H202" s="701">
        <v>1.9391806986680071</v>
      </c>
      <c r="I202" s="701">
        <v>3858</v>
      </c>
      <c r="J202" s="701">
        <v>1</v>
      </c>
      <c r="K202" s="701">
        <v>3979</v>
      </c>
      <c r="L202" s="701">
        <v>1</v>
      </c>
      <c r="M202" s="701">
        <v>3979</v>
      </c>
      <c r="N202" s="701"/>
      <c r="O202" s="701"/>
      <c r="P202" s="723"/>
      <c r="Q202" s="702"/>
    </row>
    <row r="203" spans="1:17" ht="14.4" customHeight="1" x14ac:dyDescent="0.3">
      <c r="A203" s="696" t="s">
        <v>505</v>
      </c>
      <c r="B203" s="697" t="s">
        <v>3208</v>
      </c>
      <c r="C203" s="697" t="s">
        <v>2853</v>
      </c>
      <c r="D203" s="697" t="s">
        <v>3227</v>
      </c>
      <c r="E203" s="697" t="s">
        <v>3228</v>
      </c>
      <c r="F203" s="701">
        <v>1</v>
      </c>
      <c r="G203" s="701">
        <v>5356</v>
      </c>
      <c r="H203" s="701">
        <v>0.96556697313863349</v>
      </c>
      <c r="I203" s="701">
        <v>5356</v>
      </c>
      <c r="J203" s="701">
        <v>1</v>
      </c>
      <c r="K203" s="701">
        <v>5547</v>
      </c>
      <c r="L203" s="701">
        <v>1</v>
      </c>
      <c r="M203" s="701">
        <v>5547</v>
      </c>
      <c r="N203" s="701">
        <v>2</v>
      </c>
      <c r="O203" s="701">
        <v>11102</v>
      </c>
      <c r="P203" s="723">
        <v>2.0014422210203713</v>
      </c>
      <c r="Q203" s="702">
        <v>5551</v>
      </c>
    </row>
    <row r="204" spans="1:17" ht="14.4" customHeight="1" x14ac:dyDescent="0.3">
      <c r="A204" s="696" t="s">
        <v>505</v>
      </c>
      <c r="B204" s="697" t="s">
        <v>3208</v>
      </c>
      <c r="C204" s="697" t="s">
        <v>2853</v>
      </c>
      <c r="D204" s="697" t="s">
        <v>3229</v>
      </c>
      <c r="E204" s="697" t="s">
        <v>3230</v>
      </c>
      <c r="F204" s="701">
        <v>5</v>
      </c>
      <c r="G204" s="701">
        <v>6295</v>
      </c>
      <c r="H204" s="701">
        <v>2.3808623298033282</v>
      </c>
      <c r="I204" s="701">
        <v>1259</v>
      </c>
      <c r="J204" s="701">
        <v>2</v>
      </c>
      <c r="K204" s="701">
        <v>2644</v>
      </c>
      <c r="L204" s="701">
        <v>1</v>
      </c>
      <c r="M204" s="701">
        <v>1322</v>
      </c>
      <c r="N204" s="701">
        <v>6</v>
      </c>
      <c r="O204" s="701">
        <v>7944</v>
      </c>
      <c r="P204" s="723">
        <v>3.0045385779122542</v>
      </c>
      <c r="Q204" s="702">
        <v>1324</v>
      </c>
    </row>
    <row r="205" spans="1:17" ht="14.4" customHeight="1" x14ac:dyDescent="0.3">
      <c r="A205" s="696" t="s">
        <v>505</v>
      </c>
      <c r="B205" s="697" t="s">
        <v>3208</v>
      </c>
      <c r="C205" s="697" t="s">
        <v>2853</v>
      </c>
      <c r="D205" s="697" t="s">
        <v>3231</v>
      </c>
      <c r="E205" s="697" t="s">
        <v>3232</v>
      </c>
      <c r="F205" s="701">
        <v>2</v>
      </c>
      <c r="G205" s="701">
        <v>902</v>
      </c>
      <c r="H205" s="701">
        <v>0.94947368421052636</v>
      </c>
      <c r="I205" s="701">
        <v>451</v>
      </c>
      <c r="J205" s="701">
        <v>2</v>
      </c>
      <c r="K205" s="701">
        <v>950</v>
      </c>
      <c r="L205" s="701">
        <v>1</v>
      </c>
      <c r="M205" s="701">
        <v>475</v>
      </c>
      <c r="N205" s="701">
        <v>6</v>
      </c>
      <c r="O205" s="701">
        <v>2856</v>
      </c>
      <c r="P205" s="723">
        <v>3.0063157894736841</v>
      </c>
      <c r="Q205" s="702">
        <v>476</v>
      </c>
    </row>
    <row r="206" spans="1:17" ht="14.4" customHeight="1" x14ac:dyDescent="0.3">
      <c r="A206" s="696" t="s">
        <v>505</v>
      </c>
      <c r="B206" s="697" t="s">
        <v>3208</v>
      </c>
      <c r="C206" s="697" t="s">
        <v>2853</v>
      </c>
      <c r="D206" s="697" t="s">
        <v>3233</v>
      </c>
      <c r="E206" s="697" t="s">
        <v>3234</v>
      </c>
      <c r="F206" s="701">
        <v>2</v>
      </c>
      <c r="G206" s="701">
        <v>7934</v>
      </c>
      <c r="H206" s="701"/>
      <c r="I206" s="701">
        <v>3967</v>
      </c>
      <c r="J206" s="701"/>
      <c r="K206" s="701"/>
      <c r="L206" s="701"/>
      <c r="M206" s="701"/>
      <c r="N206" s="701">
        <v>2</v>
      </c>
      <c r="O206" s="701">
        <v>8228</v>
      </c>
      <c r="P206" s="723"/>
      <c r="Q206" s="702">
        <v>4114</v>
      </c>
    </row>
    <row r="207" spans="1:17" ht="14.4" customHeight="1" x14ac:dyDescent="0.3">
      <c r="A207" s="696" t="s">
        <v>505</v>
      </c>
      <c r="B207" s="697" t="s">
        <v>3208</v>
      </c>
      <c r="C207" s="697" t="s">
        <v>2853</v>
      </c>
      <c r="D207" s="697" t="s">
        <v>3235</v>
      </c>
      <c r="E207" s="697" t="s">
        <v>3236</v>
      </c>
      <c r="F207" s="701">
        <v>6</v>
      </c>
      <c r="G207" s="701">
        <v>2028</v>
      </c>
      <c r="H207" s="701">
        <v>2.8403361344537816</v>
      </c>
      <c r="I207" s="701">
        <v>338</v>
      </c>
      <c r="J207" s="701">
        <v>2</v>
      </c>
      <c r="K207" s="701">
        <v>714</v>
      </c>
      <c r="L207" s="701">
        <v>1</v>
      </c>
      <c r="M207" s="701">
        <v>357</v>
      </c>
      <c r="N207" s="701"/>
      <c r="O207" s="701"/>
      <c r="P207" s="723"/>
      <c r="Q207" s="702"/>
    </row>
    <row r="208" spans="1:17" ht="14.4" customHeight="1" x14ac:dyDescent="0.3">
      <c r="A208" s="696" t="s">
        <v>505</v>
      </c>
      <c r="B208" s="697" t="s">
        <v>3208</v>
      </c>
      <c r="C208" s="697" t="s">
        <v>2853</v>
      </c>
      <c r="D208" s="697" t="s">
        <v>3237</v>
      </c>
      <c r="E208" s="697" t="s">
        <v>3238</v>
      </c>
      <c r="F208" s="701">
        <v>1</v>
      </c>
      <c r="G208" s="701">
        <v>4834</v>
      </c>
      <c r="H208" s="701"/>
      <c r="I208" s="701">
        <v>4834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505</v>
      </c>
      <c r="B209" s="697" t="s">
        <v>3208</v>
      </c>
      <c r="C209" s="697" t="s">
        <v>2853</v>
      </c>
      <c r="D209" s="697" t="s">
        <v>3239</v>
      </c>
      <c r="E209" s="697" t="s">
        <v>3240</v>
      </c>
      <c r="F209" s="701">
        <v>1</v>
      </c>
      <c r="G209" s="701">
        <v>4266</v>
      </c>
      <c r="H209" s="701"/>
      <c r="I209" s="701">
        <v>4266</v>
      </c>
      <c r="J209" s="701"/>
      <c r="K209" s="701"/>
      <c r="L209" s="701"/>
      <c r="M209" s="701"/>
      <c r="N209" s="701"/>
      <c r="O209" s="701"/>
      <c r="P209" s="723"/>
      <c r="Q209" s="702"/>
    </row>
    <row r="210" spans="1:17" ht="14.4" customHeight="1" x14ac:dyDescent="0.3">
      <c r="A210" s="696" t="s">
        <v>505</v>
      </c>
      <c r="B210" s="697" t="s">
        <v>3208</v>
      </c>
      <c r="C210" s="697" t="s">
        <v>2853</v>
      </c>
      <c r="D210" s="697" t="s">
        <v>3241</v>
      </c>
      <c r="E210" s="697" t="s">
        <v>3242</v>
      </c>
      <c r="F210" s="701">
        <v>2</v>
      </c>
      <c r="G210" s="701">
        <v>25080</v>
      </c>
      <c r="H210" s="701"/>
      <c r="I210" s="701">
        <v>12540</v>
      </c>
      <c r="J210" s="701"/>
      <c r="K210" s="701"/>
      <c r="L210" s="701"/>
      <c r="M210" s="701"/>
      <c r="N210" s="701">
        <v>1</v>
      </c>
      <c r="O210" s="701">
        <v>12901</v>
      </c>
      <c r="P210" s="723"/>
      <c r="Q210" s="702">
        <v>12901</v>
      </c>
    </row>
    <row r="211" spans="1:17" ht="14.4" customHeight="1" x14ac:dyDescent="0.3">
      <c r="A211" s="696" t="s">
        <v>505</v>
      </c>
      <c r="B211" s="697" t="s">
        <v>3208</v>
      </c>
      <c r="C211" s="697" t="s">
        <v>2853</v>
      </c>
      <c r="D211" s="697" t="s">
        <v>3241</v>
      </c>
      <c r="E211" s="697" t="s">
        <v>3243</v>
      </c>
      <c r="F211" s="701">
        <v>1</v>
      </c>
      <c r="G211" s="701">
        <v>12540</v>
      </c>
      <c r="H211" s="701"/>
      <c r="I211" s="701">
        <v>12540</v>
      </c>
      <c r="J211" s="701"/>
      <c r="K211" s="701"/>
      <c r="L211" s="701"/>
      <c r="M211" s="701"/>
      <c r="N211" s="701"/>
      <c r="O211" s="701"/>
      <c r="P211" s="723"/>
      <c r="Q211" s="702"/>
    </row>
    <row r="212" spans="1:17" ht="14.4" customHeight="1" x14ac:dyDescent="0.3">
      <c r="A212" s="696" t="s">
        <v>505</v>
      </c>
      <c r="B212" s="697" t="s">
        <v>3208</v>
      </c>
      <c r="C212" s="697" t="s">
        <v>2853</v>
      </c>
      <c r="D212" s="697" t="s">
        <v>3244</v>
      </c>
      <c r="E212" s="697" t="s">
        <v>3245</v>
      </c>
      <c r="F212" s="701">
        <v>1</v>
      </c>
      <c r="G212" s="701">
        <v>2383</v>
      </c>
      <c r="H212" s="701">
        <v>0.9562600321027287</v>
      </c>
      <c r="I212" s="701">
        <v>2383</v>
      </c>
      <c r="J212" s="701">
        <v>1</v>
      </c>
      <c r="K212" s="701">
        <v>2492</v>
      </c>
      <c r="L212" s="701">
        <v>1</v>
      </c>
      <c r="M212" s="701">
        <v>2492</v>
      </c>
      <c r="N212" s="701"/>
      <c r="O212" s="701"/>
      <c r="P212" s="723"/>
      <c r="Q212" s="702"/>
    </row>
    <row r="213" spans="1:17" ht="14.4" customHeight="1" x14ac:dyDescent="0.3">
      <c r="A213" s="696" t="s">
        <v>505</v>
      </c>
      <c r="B213" s="697" t="s">
        <v>3208</v>
      </c>
      <c r="C213" s="697" t="s">
        <v>2853</v>
      </c>
      <c r="D213" s="697" t="s">
        <v>3246</v>
      </c>
      <c r="E213" s="697" t="s">
        <v>3247</v>
      </c>
      <c r="F213" s="701">
        <v>2</v>
      </c>
      <c r="G213" s="701">
        <v>1354</v>
      </c>
      <c r="H213" s="701">
        <v>1.8990182328190743</v>
      </c>
      <c r="I213" s="701">
        <v>677</v>
      </c>
      <c r="J213" s="701">
        <v>1</v>
      </c>
      <c r="K213" s="701">
        <v>713</v>
      </c>
      <c r="L213" s="701">
        <v>1</v>
      </c>
      <c r="M213" s="701">
        <v>713</v>
      </c>
      <c r="N213" s="701"/>
      <c r="O213" s="701"/>
      <c r="P213" s="723"/>
      <c r="Q213" s="702"/>
    </row>
    <row r="214" spans="1:17" ht="14.4" customHeight="1" x14ac:dyDescent="0.3">
      <c r="A214" s="696" t="s">
        <v>505</v>
      </c>
      <c r="B214" s="697" t="s">
        <v>3208</v>
      </c>
      <c r="C214" s="697" t="s">
        <v>2853</v>
      </c>
      <c r="D214" s="697" t="s">
        <v>3248</v>
      </c>
      <c r="E214" s="697" t="s">
        <v>3249</v>
      </c>
      <c r="F214" s="701">
        <v>1</v>
      </c>
      <c r="G214" s="701">
        <v>1373</v>
      </c>
      <c r="H214" s="701"/>
      <c r="I214" s="701">
        <v>1373</v>
      </c>
      <c r="J214" s="701"/>
      <c r="K214" s="701"/>
      <c r="L214" s="701"/>
      <c r="M214" s="701"/>
      <c r="N214" s="701"/>
      <c r="O214" s="701"/>
      <c r="P214" s="723"/>
      <c r="Q214" s="702"/>
    </row>
    <row r="215" spans="1:17" ht="14.4" customHeight="1" x14ac:dyDescent="0.3">
      <c r="A215" s="696" t="s">
        <v>505</v>
      </c>
      <c r="B215" s="697" t="s">
        <v>3208</v>
      </c>
      <c r="C215" s="697" t="s">
        <v>2853</v>
      </c>
      <c r="D215" s="697" t="s">
        <v>3250</v>
      </c>
      <c r="E215" s="697" t="s">
        <v>3251</v>
      </c>
      <c r="F215" s="701">
        <v>3</v>
      </c>
      <c r="G215" s="701">
        <v>13305</v>
      </c>
      <c r="H215" s="701"/>
      <c r="I215" s="701">
        <v>4435</v>
      </c>
      <c r="J215" s="701"/>
      <c r="K215" s="701"/>
      <c r="L215" s="701"/>
      <c r="M215" s="701"/>
      <c r="N215" s="701">
        <v>2</v>
      </c>
      <c r="O215" s="701">
        <v>9218</v>
      </c>
      <c r="P215" s="723"/>
      <c r="Q215" s="702">
        <v>4609</v>
      </c>
    </row>
    <row r="216" spans="1:17" ht="14.4" customHeight="1" x14ac:dyDescent="0.3">
      <c r="A216" s="696" t="s">
        <v>505</v>
      </c>
      <c r="B216" s="697" t="s">
        <v>2852</v>
      </c>
      <c r="C216" s="697" t="s">
        <v>3252</v>
      </c>
      <c r="D216" s="697" t="s">
        <v>3253</v>
      </c>
      <c r="E216" s="697" t="s">
        <v>1501</v>
      </c>
      <c r="F216" s="701">
        <v>0.8</v>
      </c>
      <c r="G216" s="701">
        <v>9035.0600000000013</v>
      </c>
      <c r="H216" s="701">
        <v>0.80000035417600079</v>
      </c>
      <c r="I216" s="701">
        <v>11293.825000000001</v>
      </c>
      <c r="J216" s="701">
        <v>1</v>
      </c>
      <c r="K216" s="701">
        <v>11293.82</v>
      </c>
      <c r="L216" s="701">
        <v>1</v>
      </c>
      <c r="M216" s="701">
        <v>11293.82</v>
      </c>
      <c r="N216" s="701">
        <v>3.6</v>
      </c>
      <c r="O216" s="701">
        <v>32750.47</v>
      </c>
      <c r="P216" s="723">
        <v>2.8998576212477269</v>
      </c>
      <c r="Q216" s="702">
        <v>9097.3527777777781</v>
      </c>
    </row>
    <row r="217" spans="1:17" ht="14.4" customHeight="1" x14ac:dyDescent="0.3">
      <c r="A217" s="696" t="s">
        <v>505</v>
      </c>
      <c r="B217" s="697" t="s">
        <v>2852</v>
      </c>
      <c r="C217" s="697" t="s">
        <v>3252</v>
      </c>
      <c r="D217" s="697" t="s">
        <v>3254</v>
      </c>
      <c r="E217" s="697" t="s">
        <v>3255</v>
      </c>
      <c r="F217" s="701">
        <v>103.5</v>
      </c>
      <c r="G217" s="701">
        <v>9929.7300000000014</v>
      </c>
      <c r="H217" s="701">
        <v>5.8492065362095174</v>
      </c>
      <c r="I217" s="701">
        <v>95.939420289855079</v>
      </c>
      <c r="J217" s="701">
        <v>34</v>
      </c>
      <c r="K217" s="701">
        <v>1697.6200000000001</v>
      </c>
      <c r="L217" s="701">
        <v>1</v>
      </c>
      <c r="M217" s="701">
        <v>49.930000000000007</v>
      </c>
      <c r="N217" s="701"/>
      <c r="O217" s="701"/>
      <c r="P217" s="723"/>
      <c r="Q217" s="702"/>
    </row>
    <row r="218" spans="1:17" ht="14.4" customHeight="1" x14ac:dyDescent="0.3">
      <c r="A218" s="696" t="s">
        <v>505</v>
      </c>
      <c r="B218" s="697" t="s">
        <v>2852</v>
      </c>
      <c r="C218" s="697" t="s">
        <v>3252</v>
      </c>
      <c r="D218" s="697" t="s">
        <v>3254</v>
      </c>
      <c r="E218" s="697"/>
      <c r="F218" s="701">
        <v>26.5</v>
      </c>
      <c r="G218" s="701">
        <v>2338.16</v>
      </c>
      <c r="H218" s="701"/>
      <c r="I218" s="701">
        <v>88.232452830188677</v>
      </c>
      <c r="J218" s="701"/>
      <c r="K218" s="701"/>
      <c r="L218" s="701"/>
      <c r="M218" s="701"/>
      <c r="N218" s="701"/>
      <c r="O218" s="701"/>
      <c r="P218" s="723"/>
      <c r="Q218" s="702"/>
    </row>
    <row r="219" spans="1:17" ht="14.4" customHeight="1" x14ac:dyDescent="0.3">
      <c r="A219" s="696" t="s">
        <v>505</v>
      </c>
      <c r="B219" s="697" t="s">
        <v>2852</v>
      </c>
      <c r="C219" s="697" t="s">
        <v>3252</v>
      </c>
      <c r="D219" s="697" t="s">
        <v>3256</v>
      </c>
      <c r="E219" s="697" t="s">
        <v>3257</v>
      </c>
      <c r="F219" s="701">
        <v>3</v>
      </c>
      <c r="G219" s="701">
        <v>2609.16</v>
      </c>
      <c r="H219" s="701">
        <v>0.4320237639894095</v>
      </c>
      <c r="I219" s="701">
        <v>869.71999999999991</v>
      </c>
      <c r="J219" s="701">
        <v>7</v>
      </c>
      <c r="K219" s="701">
        <v>6039.39</v>
      </c>
      <c r="L219" s="701">
        <v>1</v>
      </c>
      <c r="M219" s="701">
        <v>862.7700000000001</v>
      </c>
      <c r="N219" s="701"/>
      <c r="O219" s="701"/>
      <c r="P219" s="723"/>
      <c r="Q219" s="702"/>
    </row>
    <row r="220" spans="1:17" ht="14.4" customHeight="1" x14ac:dyDescent="0.3">
      <c r="A220" s="696" t="s">
        <v>505</v>
      </c>
      <c r="B220" s="697" t="s">
        <v>2852</v>
      </c>
      <c r="C220" s="697" t="s">
        <v>3252</v>
      </c>
      <c r="D220" s="697" t="s">
        <v>3258</v>
      </c>
      <c r="E220" s="697" t="s">
        <v>1376</v>
      </c>
      <c r="F220" s="701">
        <v>44</v>
      </c>
      <c r="G220" s="701">
        <v>219476.36000000002</v>
      </c>
      <c r="H220" s="701">
        <v>0.52380772815846888</v>
      </c>
      <c r="I220" s="701">
        <v>4988.0990909090915</v>
      </c>
      <c r="J220" s="701">
        <v>84</v>
      </c>
      <c r="K220" s="701">
        <v>419001.76</v>
      </c>
      <c r="L220" s="701">
        <v>1</v>
      </c>
      <c r="M220" s="701">
        <v>4988.1161904761902</v>
      </c>
      <c r="N220" s="701">
        <v>46</v>
      </c>
      <c r="O220" s="701">
        <v>229452.86</v>
      </c>
      <c r="P220" s="723">
        <v>0.54761789067425393</v>
      </c>
      <c r="Q220" s="702">
        <v>4988.1056521739129</v>
      </c>
    </row>
    <row r="221" spans="1:17" ht="14.4" customHeight="1" x14ac:dyDescent="0.3">
      <c r="A221" s="696" t="s">
        <v>505</v>
      </c>
      <c r="B221" s="697" t="s">
        <v>2852</v>
      </c>
      <c r="C221" s="697" t="s">
        <v>3252</v>
      </c>
      <c r="D221" s="697" t="s">
        <v>3259</v>
      </c>
      <c r="E221" s="697" t="s">
        <v>3260</v>
      </c>
      <c r="F221" s="701">
        <v>48</v>
      </c>
      <c r="G221" s="701">
        <v>5415.84</v>
      </c>
      <c r="H221" s="701"/>
      <c r="I221" s="701">
        <v>112.83</v>
      </c>
      <c r="J221" s="701"/>
      <c r="K221" s="701"/>
      <c r="L221" s="701"/>
      <c r="M221" s="701"/>
      <c r="N221" s="701"/>
      <c r="O221" s="701"/>
      <c r="P221" s="723"/>
      <c r="Q221" s="702"/>
    </row>
    <row r="222" spans="1:17" ht="14.4" customHeight="1" x14ac:dyDescent="0.3">
      <c r="A222" s="696" t="s">
        <v>505</v>
      </c>
      <c r="B222" s="697" t="s">
        <v>2852</v>
      </c>
      <c r="C222" s="697" t="s">
        <v>3252</v>
      </c>
      <c r="D222" s="697" t="s">
        <v>3261</v>
      </c>
      <c r="E222" s="697" t="s">
        <v>3260</v>
      </c>
      <c r="F222" s="701">
        <v>21.1</v>
      </c>
      <c r="G222" s="701">
        <v>1606.3400000000001</v>
      </c>
      <c r="H222" s="701"/>
      <c r="I222" s="701">
        <v>76.129857819905212</v>
      </c>
      <c r="J222" s="701"/>
      <c r="K222" s="701"/>
      <c r="L222" s="701"/>
      <c r="M222" s="701"/>
      <c r="N222" s="701"/>
      <c r="O222" s="701"/>
      <c r="P222" s="723"/>
      <c r="Q222" s="702"/>
    </row>
    <row r="223" spans="1:17" ht="14.4" customHeight="1" x14ac:dyDescent="0.3">
      <c r="A223" s="696" t="s">
        <v>505</v>
      </c>
      <c r="B223" s="697" t="s">
        <v>2852</v>
      </c>
      <c r="C223" s="697" t="s">
        <v>3252</v>
      </c>
      <c r="D223" s="697" t="s">
        <v>3262</v>
      </c>
      <c r="E223" s="697" t="s">
        <v>1848</v>
      </c>
      <c r="F223" s="701">
        <v>43.2</v>
      </c>
      <c r="G223" s="701">
        <v>26612.239999999998</v>
      </c>
      <c r="H223" s="701"/>
      <c r="I223" s="701">
        <v>616.02407407407395</v>
      </c>
      <c r="J223" s="701"/>
      <c r="K223" s="701"/>
      <c r="L223" s="701"/>
      <c r="M223" s="701"/>
      <c r="N223" s="701"/>
      <c r="O223" s="701"/>
      <c r="P223" s="723"/>
      <c r="Q223" s="702"/>
    </row>
    <row r="224" spans="1:17" ht="14.4" customHeight="1" x14ac:dyDescent="0.3">
      <c r="A224" s="696" t="s">
        <v>505</v>
      </c>
      <c r="B224" s="697" t="s">
        <v>2852</v>
      </c>
      <c r="C224" s="697" t="s">
        <v>3252</v>
      </c>
      <c r="D224" s="697" t="s">
        <v>3263</v>
      </c>
      <c r="E224" s="697" t="s">
        <v>3264</v>
      </c>
      <c r="F224" s="701">
        <v>62</v>
      </c>
      <c r="G224" s="701">
        <v>4986.6099999999997</v>
      </c>
      <c r="H224" s="701">
        <v>2.9523513495911855</v>
      </c>
      <c r="I224" s="701">
        <v>80.42919354838709</v>
      </c>
      <c r="J224" s="701">
        <v>21</v>
      </c>
      <c r="K224" s="701">
        <v>1689.0299999999997</v>
      </c>
      <c r="L224" s="701">
        <v>1</v>
      </c>
      <c r="M224" s="701">
        <v>80.429999999999993</v>
      </c>
      <c r="N224" s="701"/>
      <c r="O224" s="701"/>
      <c r="P224" s="723"/>
      <c r="Q224" s="702"/>
    </row>
    <row r="225" spans="1:17" ht="14.4" customHeight="1" x14ac:dyDescent="0.3">
      <c r="A225" s="696" t="s">
        <v>505</v>
      </c>
      <c r="B225" s="697" t="s">
        <v>2852</v>
      </c>
      <c r="C225" s="697" t="s">
        <v>3252</v>
      </c>
      <c r="D225" s="697" t="s">
        <v>3263</v>
      </c>
      <c r="E225" s="697"/>
      <c r="F225" s="701">
        <v>44</v>
      </c>
      <c r="G225" s="701">
        <v>3538.9200000000005</v>
      </c>
      <c r="H225" s="701"/>
      <c r="I225" s="701">
        <v>80.430000000000007</v>
      </c>
      <c r="J225" s="701"/>
      <c r="K225" s="701"/>
      <c r="L225" s="701"/>
      <c r="M225" s="701"/>
      <c r="N225" s="701"/>
      <c r="O225" s="701"/>
      <c r="P225" s="723"/>
      <c r="Q225" s="702"/>
    </row>
    <row r="226" spans="1:17" ht="14.4" customHeight="1" x14ac:dyDescent="0.3">
      <c r="A226" s="696" t="s">
        <v>505</v>
      </c>
      <c r="B226" s="697" t="s">
        <v>2852</v>
      </c>
      <c r="C226" s="697" t="s">
        <v>3252</v>
      </c>
      <c r="D226" s="697" t="s">
        <v>3265</v>
      </c>
      <c r="E226" s="697" t="s">
        <v>714</v>
      </c>
      <c r="F226" s="701">
        <v>1.5</v>
      </c>
      <c r="G226" s="701">
        <v>1039.3499999999999</v>
      </c>
      <c r="H226" s="701">
        <v>0.75265040697506003</v>
      </c>
      <c r="I226" s="701">
        <v>692.9</v>
      </c>
      <c r="J226" s="701">
        <v>2</v>
      </c>
      <c r="K226" s="701">
        <v>1380.92</v>
      </c>
      <c r="L226" s="701">
        <v>1</v>
      </c>
      <c r="M226" s="701">
        <v>690.46</v>
      </c>
      <c r="N226" s="701">
        <v>13</v>
      </c>
      <c r="O226" s="701">
        <v>8975.98</v>
      </c>
      <c r="P226" s="723">
        <v>6.4999999999999991</v>
      </c>
      <c r="Q226" s="702">
        <v>690.45999999999992</v>
      </c>
    </row>
    <row r="227" spans="1:17" ht="14.4" customHeight="1" x14ac:dyDescent="0.3">
      <c r="A227" s="696" t="s">
        <v>505</v>
      </c>
      <c r="B227" s="697" t="s">
        <v>2852</v>
      </c>
      <c r="C227" s="697" t="s">
        <v>3252</v>
      </c>
      <c r="D227" s="697" t="s">
        <v>3266</v>
      </c>
      <c r="E227" s="697" t="s">
        <v>1490</v>
      </c>
      <c r="F227" s="701">
        <v>507</v>
      </c>
      <c r="G227" s="701">
        <v>29608.800000000003</v>
      </c>
      <c r="H227" s="701">
        <v>1.014</v>
      </c>
      <c r="I227" s="701">
        <v>58.400000000000006</v>
      </c>
      <c r="J227" s="701">
        <v>500</v>
      </c>
      <c r="K227" s="701">
        <v>29200</v>
      </c>
      <c r="L227" s="701">
        <v>1</v>
      </c>
      <c r="M227" s="701">
        <v>58.4</v>
      </c>
      <c r="N227" s="701">
        <v>458</v>
      </c>
      <c r="O227" s="701">
        <v>26747.200000000001</v>
      </c>
      <c r="P227" s="723">
        <v>0.91600000000000004</v>
      </c>
      <c r="Q227" s="702">
        <v>58.4</v>
      </c>
    </row>
    <row r="228" spans="1:17" ht="14.4" customHeight="1" x14ac:dyDescent="0.3">
      <c r="A228" s="696" t="s">
        <v>505</v>
      </c>
      <c r="B228" s="697" t="s">
        <v>2852</v>
      </c>
      <c r="C228" s="697" t="s">
        <v>3252</v>
      </c>
      <c r="D228" s="697" t="s">
        <v>3267</v>
      </c>
      <c r="E228" s="697" t="s">
        <v>3268</v>
      </c>
      <c r="F228" s="701"/>
      <c r="G228" s="701"/>
      <c r="H228" s="701"/>
      <c r="I228" s="701"/>
      <c r="J228" s="701">
        <v>6</v>
      </c>
      <c r="K228" s="701">
        <v>635.76</v>
      </c>
      <c r="L228" s="701">
        <v>1</v>
      </c>
      <c r="M228" s="701">
        <v>105.96</v>
      </c>
      <c r="N228" s="701">
        <v>8</v>
      </c>
      <c r="O228" s="701">
        <v>847.68</v>
      </c>
      <c r="P228" s="723">
        <v>1.3333333333333333</v>
      </c>
      <c r="Q228" s="702">
        <v>105.96</v>
      </c>
    </row>
    <row r="229" spans="1:17" ht="14.4" customHeight="1" x14ac:dyDescent="0.3">
      <c r="A229" s="696" t="s">
        <v>505</v>
      </c>
      <c r="B229" s="697" t="s">
        <v>2852</v>
      </c>
      <c r="C229" s="697" t="s">
        <v>3252</v>
      </c>
      <c r="D229" s="697" t="s">
        <v>3269</v>
      </c>
      <c r="E229" s="697" t="s">
        <v>1440</v>
      </c>
      <c r="F229" s="701">
        <v>54.9</v>
      </c>
      <c r="G229" s="701">
        <v>38004.520000000004</v>
      </c>
      <c r="H229" s="701">
        <v>1.5378227020377775</v>
      </c>
      <c r="I229" s="701">
        <v>692.24990892531889</v>
      </c>
      <c r="J229" s="701">
        <v>35.699999999999996</v>
      </c>
      <c r="K229" s="701">
        <v>24713.200000000001</v>
      </c>
      <c r="L229" s="701">
        <v>1</v>
      </c>
      <c r="M229" s="701">
        <v>692.24649859943986</v>
      </c>
      <c r="N229" s="701">
        <v>41.649999999999991</v>
      </c>
      <c r="O229" s="701">
        <v>28832.120000000003</v>
      </c>
      <c r="P229" s="723">
        <v>1.1666688247576196</v>
      </c>
      <c r="Q229" s="702">
        <v>692.24777911164483</v>
      </c>
    </row>
    <row r="230" spans="1:17" ht="14.4" customHeight="1" x14ac:dyDescent="0.3">
      <c r="A230" s="696" t="s">
        <v>505</v>
      </c>
      <c r="B230" s="697" t="s">
        <v>2852</v>
      </c>
      <c r="C230" s="697" t="s">
        <v>3252</v>
      </c>
      <c r="D230" s="697" t="s">
        <v>3270</v>
      </c>
      <c r="E230" s="697" t="s">
        <v>3271</v>
      </c>
      <c r="F230" s="701">
        <v>8</v>
      </c>
      <c r="G230" s="701">
        <v>8854.4</v>
      </c>
      <c r="H230" s="701"/>
      <c r="I230" s="701">
        <v>1106.8</v>
      </c>
      <c r="J230" s="701"/>
      <c r="K230" s="701"/>
      <c r="L230" s="701"/>
      <c r="M230" s="701"/>
      <c r="N230" s="701"/>
      <c r="O230" s="701"/>
      <c r="P230" s="723"/>
      <c r="Q230" s="702"/>
    </row>
    <row r="231" spans="1:17" ht="14.4" customHeight="1" x14ac:dyDescent="0.3">
      <c r="A231" s="696" t="s">
        <v>505</v>
      </c>
      <c r="B231" s="697" t="s">
        <v>2852</v>
      </c>
      <c r="C231" s="697" t="s">
        <v>3252</v>
      </c>
      <c r="D231" s="697" t="s">
        <v>3272</v>
      </c>
      <c r="E231" s="697" t="s">
        <v>1374</v>
      </c>
      <c r="F231" s="701"/>
      <c r="G231" s="701"/>
      <c r="H231" s="701"/>
      <c r="I231" s="701"/>
      <c r="J231" s="701">
        <v>2</v>
      </c>
      <c r="K231" s="701">
        <v>24754.86</v>
      </c>
      <c r="L231" s="701">
        <v>1</v>
      </c>
      <c r="M231" s="701">
        <v>12377.43</v>
      </c>
      <c r="N231" s="701">
        <v>1</v>
      </c>
      <c r="O231" s="701">
        <v>12377.43</v>
      </c>
      <c r="P231" s="723">
        <v>0.5</v>
      </c>
      <c r="Q231" s="702">
        <v>12377.43</v>
      </c>
    </row>
    <row r="232" spans="1:17" ht="14.4" customHeight="1" x14ac:dyDescent="0.3">
      <c r="A232" s="696" t="s">
        <v>505</v>
      </c>
      <c r="B232" s="697" t="s">
        <v>2852</v>
      </c>
      <c r="C232" s="697" t="s">
        <v>3252</v>
      </c>
      <c r="D232" s="697" t="s">
        <v>3273</v>
      </c>
      <c r="E232" s="697" t="s">
        <v>1785</v>
      </c>
      <c r="F232" s="701">
        <v>40.599999999999994</v>
      </c>
      <c r="G232" s="701">
        <v>487744.04</v>
      </c>
      <c r="H232" s="701">
        <v>0.79142300194931781</v>
      </c>
      <c r="I232" s="701">
        <v>12013.400000000001</v>
      </c>
      <c r="J232" s="701">
        <v>51.300000000000004</v>
      </c>
      <c r="K232" s="701">
        <v>616287.41999999993</v>
      </c>
      <c r="L232" s="701">
        <v>1</v>
      </c>
      <c r="M232" s="701">
        <v>12013.399999999998</v>
      </c>
      <c r="N232" s="701">
        <v>82.699999999999989</v>
      </c>
      <c r="O232" s="701">
        <v>993508.18</v>
      </c>
      <c r="P232" s="723">
        <v>1.6120857699805071</v>
      </c>
      <c r="Q232" s="702">
        <v>12013.400000000001</v>
      </c>
    </row>
    <row r="233" spans="1:17" ht="14.4" customHeight="1" x14ac:dyDescent="0.3">
      <c r="A233" s="696" t="s">
        <v>505</v>
      </c>
      <c r="B233" s="697" t="s">
        <v>2852</v>
      </c>
      <c r="C233" s="697" t="s">
        <v>3252</v>
      </c>
      <c r="D233" s="697" t="s">
        <v>3274</v>
      </c>
      <c r="E233" s="697" t="s">
        <v>3275</v>
      </c>
      <c r="F233" s="701">
        <v>128</v>
      </c>
      <c r="G233" s="701">
        <v>428816.63</v>
      </c>
      <c r="H233" s="701">
        <v>0.62439023843326991</v>
      </c>
      <c r="I233" s="701">
        <v>3350.129921875</v>
      </c>
      <c r="J233" s="701">
        <v>205</v>
      </c>
      <c r="K233" s="701">
        <v>686776.64</v>
      </c>
      <c r="L233" s="701">
        <v>1</v>
      </c>
      <c r="M233" s="701">
        <v>3350.1299512195123</v>
      </c>
      <c r="N233" s="701"/>
      <c r="O233" s="701"/>
      <c r="P233" s="723"/>
      <c r="Q233" s="702"/>
    </row>
    <row r="234" spans="1:17" ht="14.4" customHeight="1" x14ac:dyDescent="0.3">
      <c r="A234" s="696" t="s">
        <v>505</v>
      </c>
      <c r="B234" s="697" t="s">
        <v>2852</v>
      </c>
      <c r="C234" s="697" t="s">
        <v>3252</v>
      </c>
      <c r="D234" s="697" t="s">
        <v>3276</v>
      </c>
      <c r="E234" s="697" t="s">
        <v>3277</v>
      </c>
      <c r="F234" s="701"/>
      <c r="G234" s="701"/>
      <c r="H234" s="701"/>
      <c r="I234" s="701"/>
      <c r="J234" s="701">
        <v>1</v>
      </c>
      <c r="K234" s="701">
        <v>5710.43</v>
      </c>
      <c r="L234" s="701">
        <v>1</v>
      </c>
      <c r="M234" s="701">
        <v>5710.43</v>
      </c>
      <c r="N234" s="701"/>
      <c r="O234" s="701"/>
      <c r="P234" s="723"/>
      <c r="Q234" s="702"/>
    </row>
    <row r="235" spans="1:17" ht="14.4" customHeight="1" x14ac:dyDescent="0.3">
      <c r="A235" s="696" t="s">
        <v>505</v>
      </c>
      <c r="B235" s="697" t="s">
        <v>2852</v>
      </c>
      <c r="C235" s="697" t="s">
        <v>3252</v>
      </c>
      <c r="D235" s="697" t="s">
        <v>3278</v>
      </c>
      <c r="E235" s="697" t="s">
        <v>3277</v>
      </c>
      <c r="F235" s="701">
        <v>4</v>
      </c>
      <c r="G235" s="701">
        <v>45683.48</v>
      </c>
      <c r="H235" s="701">
        <v>1</v>
      </c>
      <c r="I235" s="701">
        <v>11420.87</v>
      </c>
      <c r="J235" s="701">
        <v>4</v>
      </c>
      <c r="K235" s="701">
        <v>45683.48</v>
      </c>
      <c r="L235" s="701">
        <v>1</v>
      </c>
      <c r="M235" s="701">
        <v>11420.87</v>
      </c>
      <c r="N235" s="701"/>
      <c r="O235" s="701"/>
      <c r="P235" s="723"/>
      <c r="Q235" s="702"/>
    </row>
    <row r="236" spans="1:17" ht="14.4" customHeight="1" x14ac:dyDescent="0.3">
      <c r="A236" s="696" t="s">
        <v>505</v>
      </c>
      <c r="B236" s="697" t="s">
        <v>2852</v>
      </c>
      <c r="C236" s="697" t="s">
        <v>3252</v>
      </c>
      <c r="D236" s="697" t="s">
        <v>3279</v>
      </c>
      <c r="E236" s="697" t="s">
        <v>3280</v>
      </c>
      <c r="F236" s="701">
        <v>0.7</v>
      </c>
      <c r="G236" s="701">
        <v>3460.75</v>
      </c>
      <c r="H236" s="701">
        <v>0.99999711046128603</v>
      </c>
      <c r="I236" s="701">
        <v>4943.9285714285716</v>
      </c>
      <c r="J236" s="701">
        <v>0.7</v>
      </c>
      <c r="K236" s="701">
        <v>3460.7599999999998</v>
      </c>
      <c r="L236" s="701">
        <v>1</v>
      </c>
      <c r="M236" s="701">
        <v>4943.9428571428571</v>
      </c>
      <c r="N236" s="701">
        <v>1.7000000000000002</v>
      </c>
      <c r="O236" s="701">
        <v>8404.7000000000007</v>
      </c>
      <c r="P236" s="723">
        <v>2.4285706029889393</v>
      </c>
      <c r="Q236" s="702">
        <v>4943.9411764705883</v>
      </c>
    </row>
    <row r="237" spans="1:17" ht="14.4" customHeight="1" x14ac:dyDescent="0.3">
      <c r="A237" s="696" t="s">
        <v>505</v>
      </c>
      <c r="B237" s="697" t="s">
        <v>2852</v>
      </c>
      <c r="C237" s="697" t="s">
        <v>3252</v>
      </c>
      <c r="D237" s="697" t="s">
        <v>3281</v>
      </c>
      <c r="E237" s="697" t="s">
        <v>3282</v>
      </c>
      <c r="F237" s="701">
        <v>108</v>
      </c>
      <c r="G237" s="701">
        <v>4169.88</v>
      </c>
      <c r="H237" s="701">
        <v>54</v>
      </c>
      <c r="I237" s="701">
        <v>38.61</v>
      </c>
      <c r="J237" s="701">
        <v>2</v>
      </c>
      <c r="K237" s="701">
        <v>77.22</v>
      </c>
      <c r="L237" s="701">
        <v>1</v>
      </c>
      <c r="M237" s="701">
        <v>38.61</v>
      </c>
      <c r="N237" s="701"/>
      <c r="O237" s="701"/>
      <c r="P237" s="723"/>
      <c r="Q237" s="702"/>
    </row>
    <row r="238" spans="1:17" ht="14.4" customHeight="1" x14ac:dyDescent="0.3">
      <c r="A238" s="696" t="s">
        <v>505</v>
      </c>
      <c r="B238" s="697" t="s">
        <v>2852</v>
      </c>
      <c r="C238" s="697" t="s">
        <v>3252</v>
      </c>
      <c r="D238" s="697" t="s">
        <v>3281</v>
      </c>
      <c r="E238" s="697"/>
      <c r="F238" s="701">
        <v>4</v>
      </c>
      <c r="G238" s="701">
        <v>154.44</v>
      </c>
      <c r="H238" s="701"/>
      <c r="I238" s="701">
        <v>38.61</v>
      </c>
      <c r="J238" s="701"/>
      <c r="K238" s="701"/>
      <c r="L238" s="701"/>
      <c r="M238" s="701"/>
      <c r="N238" s="701"/>
      <c r="O238" s="701"/>
      <c r="P238" s="723"/>
      <c r="Q238" s="702"/>
    </row>
    <row r="239" spans="1:17" ht="14.4" customHeight="1" x14ac:dyDescent="0.3">
      <c r="A239" s="696" t="s">
        <v>505</v>
      </c>
      <c r="B239" s="697" t="s">
        <v>2852</v>
      </c>
      <c r="C239" s="697" t="s">
        <v>3252</v>
      </c>
      <c r="D239" s="697" t="s">
        <v>3283</v>
      </c>
      <c r="E239" s="697" t="s">
        <v>3284</v>
      </c>
      <c r="F239" s="701">
        <v>16.600000000000001</v>
      </c>
      <c r="G239" s="701">
        <v>6417.5700000000006</v>
      </c>
      <c r="H239" s="701">
        <v>166.00025866528716</v>
      </c>
      <c r="I239" s="701">
        <v>386.60060240963855</v>
      </c>
      <c r="J239" s="701">
        <v>0.1</v>
      </c>
      <c r="K239" s="701">
        <v>38.659999999999997</v>
      </c>
      <c r="L239" s="701">
        <v>1</v>
      </c>
      <c r="M239" s="701">
        <v>386.59999999999997</v>
      </c>
      <c r="N239" s="701"/>
      <c r="O239" s="701"/>
      <c r="P239" s="723"/>
      <c r="Q239" s="702"/>
    </row>
    <row r="240" spans="1:17" ht="14.4" customHeight="1" x14ac:dyDescent="0.3">
      <c r="A240" s="696" t="s">
        <v>505</v>
      </c>
      <c r="B240" s="697" t="s">
        <v>2852</v>
      </c>
      <c r="C240" s="697" t="s">
        <v>3252</v>
      </c>
      <c r="D240" s="697" t="s">
        <v>3285</v>
      </c>
      <c r="E240" s="697" t="s">
        <v>1369</v>
      </c>
      <c r="F240" s="701">
        <v>67</v>
      </c>
      <c r="G240" s="701">
        <v>551755.05000000005</v>
      </c>
      <c r="H240" s="701">
        <v>0.37871805752628995</v>
      </c>
      <c r="I240" s="701">
        <v>8235.1500000000015</v>
      </c>
      <c r="J240" s="701">
        <v>169</v>
      </c>
      <c r="K240" s="701">
        <v>1456901.8800000001</v>
      </c>
      <c r="L240" s="701">
        <v>1</v>
      </c>
      <c r="M240" s="701">
        <v>8620.7211834319532</v>
      </c>
      <c r="N240" s="701">
        <v>77</v>
      </c>
      <c r="O240" s="701">
        <v>704150.01</v>
      </c>
      <c r="P240" s="723">
        <v>0.48332013271888974</v>
      </c>
      <c r="Q240" s="702">
        <v>9144.8053246753243</v>
      </c>
    </row>
    <row r="241" spans="1:17" ht="14.4" customHeight="1" x14ac:dyDescent="0.3">
      <c r="A241" s="696" t="s">
        <v>505</v>
      </c>
      <c r="B241" s="697" t="s">
        <v>2852</v>
      </c>
      <c r="C241" s="697" t="s">
        <v>3252</v>
      </c>
      <c r="D241" s="697" t="s">
        <v>3286</v>
      </c>
      <c r="E241" s="697" t="s">
        <v>1369</v>
      </c>
      <c r="F241" s="701">
        <v>1</v>
      </c>
      <c r="G241" s="701">
        <v>16469.2</v>
      </c>
      <c r="H241" s="701">
        <v>1</v>
      </c>
      <c r="I241" s="701">
        <v>16469.2</v>
      </c>
      <c r="J241" s="701">
        <v>1</v>
      </c>
      <c r="K241" s="701">
        <v>16469.2</v>
      </c>
      <c r="L241" s="701">
        <v>1</v>
      </c>
      <c r="M241" s="701">
        <v>16469.2</v>
      </c>
      <c r="N241" s="701"/>
      <c r="O241" s="701"/>
      <c r="P241" s="723"/>
      <c r="Q241" s="702"/>
    </row>
    <row r="242" spans="1:17" ht="14.4" customHeight="1" x14ac:dyDescent="0.3">
      <c r="A242" s="696" t="s">
        <v>505</v>
      </c>
      <c r="B242" s="697" t="s">
        <v>2852</v>
      </c>
      <c r="C242" s="697" t="s">
        <v>3252</v>
      </c>
      <c r="D242" s="697" t="s">
        <v>3287</v>
      </c>
      <c r="E242" s="697" t="s">
        <v>3288</v>
      </c>
      <c r="F242" s="701"/>
      <c r="G242" s="701"/>
      <c r="H242" s="701"/>
      <c r="I242" s="701"/>
      <c r="J242" s="701"/>
      <c r="K242" s="701"/>
      <c r="L242" s="701"/>
      <c r="M242" s="701"/>
      <c r="N242" s="701">
        <v>11.8</v>
      </c>
      <c r="O242" s="701">
        <v>7299.04</v>
      </c>
      <c r="P242" s="723"/>
      <c r="Q242" s="702">
        <v>618.56271186440677</v>
      </c>
    </row>
    <row r="243" spans="1:17" ht="14.4" customHeight="1" x14ac:dyDescent="0.3">
      <c r="A243" s="696" t="s">
        <v>505</v>
      </c>
      <c r="B243" s="697" t="s">
        <v>2852</v>
      </c>
      <c r="C243" s="697" t="s">
        <v>3252</v>
      </c>
      <c r="D243" s="697" t="s">
        <v>3289</v>
      </c>
      <c r="E243" s="697" t="s">
        <v>3290</v>
      </c>
      <c r="F243" s="701">
        <v>238.5</v>
      </c>
      <c r="G243" s="701">
        <v>10827.400000000001</v>
      </c>
      <c r="H243" s="701">
        <v>126.25233208955225</v>
      </c>
      <c r="I243" s="701">
        <v>45.397903563941306</v>
      </c>
      <c r="J243" s="701">
        <v>2</v>
      </c>
      <c r="K243" s="701">
        <v>85.76</v>
      </c>
      <c r="L243" s="701">
        <v>1</v>
      </c>
      <c r="M243" s="701">
        <v>42.88</v>
      </c>
      <c r="N243" s="701"/>
      <c r="O243" s="701"/>
      <c r="P243" s="723"/>
      <c r="Q243" s="702"/>
    </row>
    <row r="244" spans="1:17" ht="14.4" customHeight="1" x14ac:dyDescent="0.3">
      <c r="A244" s="696" t="s">
        <v>505</v>
      </c>
      <c r="B244" s="697" t="s">
        <v>2852</v>
      </c>
      <c r="C244" s="697" t="s">
        <v>3252</v>
      </c>
      <c r="D244" s="697" t="s">
        <v>3291</v>
      </c>
      <c r="E244" s="697" t="s">
        <v>3292</v>
      </c>
      <c r="F244" s="701">
        <v>46</v>
      </c>
      <c r="G244" s="701">
        <v>3552.1200000000003</v>
      </c>
      <c r="H244" s="701">
        <v>1.2105263157894737</v>
      </c>
      <c r="I244" s="701">
        <v>77.220000000000013</v>
      </c>
      <c r="J244" s="701">
        <v>38</v>
      </c>
      <c r="K244" s="701">
        <v>2934.36</v>
      </c>
      <c r="L244" s="701">
        <v>1</v>
      </c>
      <c r="M244" s="701">
        <v>77.22</v>
      </c>
      <c r="N244" s="701">
        <v>3</v>
      </c>
      <c r="O244" s="701">
        <v>231.66</v>
      </c>
      <c r="P244" s="723">
        <v>7.8947368421052627E-2</v>
      </c>
      <c r="Q244" s="702">
        <v>77.22</v>
      </c>
    </row>
    <row r="245" spans="1:17" ht="14.4" customHeight="1" x14ac:dyDescent="0.3">
      <c r="A245" s="696" t="s">
        <v>505</v>
      </c>
      <c r="B245" s="697" t="s">
        <v>2852</v>
      </c>
      <c r="C245" s="697" t="s">
        <v>3252</v>
      </c>
      <c r="D245" s="697" t="s">
        <v>3293</v>
      </c>
      <c r="E245" s="697" t="s">
        <v>3294</v>
      </c>
      <c r="F245" s="701">
        <v>377.96000000000004</v>
      </c>
      <c r="G245" s="701">
        <v>130190.81</v>
      </c>
      <c r="H245" s="701">
        <v>0.99407597322860641</v>
      </c>
      <c r="I245" s="701">
        <v>344.45658270716473</v>
      </c>
      <c r="J245" s="701">
        <v>482</v>
      </c>
      <c r="K245" s="701">
        <v>130966.66</v>
      </c>
      <c r="L245" s="701">
        <v>1</v>
      </c>
      <c r="M245" s="701">
        <v>271.71506224066388</v>
      </c>
      <c r="N245" s="701">
        <v>477.91999999999996</v>
      </c>
      <c r="O245" s="701">
        <v>129857.81</v>
      </c>
      <c r="P245" s="723">
        <v>0.99153334138627336</v>
      </c>
      <c r="Q245" s="702">
        <v>271.71453381319049</v>
      </c>
    </row>
    <row r="246" spans="1:17" ht="14.4" customHeight="1" x14ac:dyDescent="0.3">
      <c r="A246" s="696" t="s">
        <v>505</v>
      </c>
      <c r="B246" s="697" t="s">
        <v>2852</v>
      </c>
      <c r="C246" s="697" t="s">
        <v>3252</v>
      </c>
      <c r="D246" s="697" t="s">
        <v>3295</v>
      </c>
      <c r="E246" s="697" t="s">
        <v>3296</v>
      </c>
      <c r="F246" s="701"/>
      <c r="G246" s="701"/>
      <c r="H246" s="701"/>
      <c r="I246" s="701"/>
      <c r="J246" s="701">
        <v>2</v>
      </c>
      <c r="K246" s="701">
        <v>271.7</v>
      </c>
      <c r="L246" s="701">
        <v>1</v>
      </c>
      <c r="M246" s="701">
        <v>135.85</v>
      </c>
      <c r="N246" s="701"/>
      <c r="O246" s="701"/>
      <c r="P246" s="723"/>
      <c r="Q246" s="702"/>
    </row>
    <row r="247" spans="1:17" ht="14.4" customHeight="1" x14ac:dyDescent="0.3">
      <c r="A247" s="696" t="s">
        <v>505</v>
      </c>
      <c r="B247" s="697" t="s">
        <v>2852</v>
      </c>
      <c r="C247" s="697" t="s">
        <v>3252</v>
      </c>
      <c r="D247" s="697" t="s">
        <v>3297</v>
      </c>
      <c r="E247" s="697" t="s">
        <v>3298</v>
      </c>
      <c r="F247" s="701">
        <v>6</v>
      </c>
      <c r="G247" s="701">
        <v>35914.300000000003</v>
      </c>
      <c r="H247" s="701"/>
      <c r="I247" s="701">
        <v>5985.7166666666672</v>
      </c>
      <c r="J247" s="701"/>
      <c r="K247" s="701"/>
      <c r="L247" s="701"/>
      <c r="M247" s="701"/>
      <c r="N247" s="701"/>
      <c r="O247" s="701"/>
      <c r="P247" s="723"/>
      <c r="Q247" s="702"/>
    </row>
    <row r="248" spans="1:17" ht="14.4" customHeight="1" x14ac:dyDescent="0.3">
      <c r="A248" s="696" t="s">
        <v>505</v>
      </c>
      <c r="B248" s="697" t="s">
        <v>2852</v>
      </c>
      <c r="C248" s="697" t="s">
        <v>3252</v>
      </c>
      <c r="D248" s="697" t="s">
        <v>3299</v>
      </c>
      <c r="E248" s="697" t="s">
        <v>3300</v>
      </c>
      <c r="F248" s="701">
        <v>35</v>
      </c>
      <c r="G248" s="701">
        <v>1458.12</v>
      </c>
      <c r="H248" s="701"/>
      <c r="I248" s="701">
        <v>41.660571428571423</v>
      </c>
      <c r="J248" s="701"/>
      <c r="K248" s="701"/>
      <c r="L248" s="701"/>
      <c r="M248" s="701"/>
      <c r="N248" s="701"/>
      <c r="O248" s="701"/>
      <c r="P248" s="723"/>
      <c r="Q248" s="702"/>
    </row>
    <row r="249" spans="1:17" ht="14.4" customHeight="1" x14ac:dyDescent="0.3">
      <c r="A249" s="696" t="s">
        <v>505</v>
      </c>
      <c r="B249" s="697" t="s">
        <v>2852</v>
      </c>
      <c r="C249" s="697" t="s">
        <v>3252</v>
      </c>
      <c r="D249" s="697" t="s">
        <v>3301</v>
      </c>
      <c r="E249" s="697" t="s">
        <v>3302</v>
      </c>
      <c r="F249" s="701">
        <v>0.4</v>
      </c>
      <c r="G249" s="701">
        <v>1770.8</v>
      </c>
      <c r="H249" s="701">
        <v>1.3213347659980899</v>
      </c>
      <c r="I249" s="701">
        <v>4427</v>
      </c>
      <c r="J249" s="701">
        <v>0.30000000000000004</v>
      </c>
      <c r="K249" s="701">
        <v>1340.1599999999999</v>
      </c>
      <c r="L249" s="701">
        <v>1</v>
      </c>
      <c r="M249" s="701">
        <v>4467.1999999999989</v>
      </c>
      <c r="N249" s="701"/>
      <c r="O249" s="701"/>
      <c r="P249" s="723"/>
      <c r="Q249" s="702"/>
    </row>
    <row r="250" spans="1:17" ht="14.4" customHeight="1" x14ac:dyDescent="0.3">
      <c r="A250" s="696" t="s">
        <v>505</v>
      </c>
      <c r="B250" s="697" t="s">
        <v>2852</v>
      </c>
      <c r="C250" s="697" t="s">
        <v>3252</v>
      </c>
      <c r="D250" s="697" t="s">
        <v>3303</v>
      </c>
      <c r="E250" s="697" t="s">
        <v>3300</v>
      </c>
      <c r="F250" s="701">
        <v>1</v>
      </c>
      <c r="G250" s="701">
        <v>34.06</v>
      </c>
      <c r="H250" s="701"/>
      <c r="I250" s="701">
        <v>34.06</v>
      </c>
      <c r="J250" s="701"/>
      <c r="K250" s="701"/>
      <c r="L250" s="701"/>
      <c r="M250" s="701"/>
      <c r="N250" s="701"/>
      <c r="O250" s="701"/>
      <c r="P250" s="723"/>
      <c r="Q250" s="702"/>
    </row>
    <row r="251" spans="1:17" ht="14.4" customHeight="1" x14ac:dyDescent="0.3">
      <c r="A251" s="696" t="s">
        <v>505</v>
      </c>
      <c r="B251" s="697" t="s">
        <v>2852</v>
      </c>
      <c r="C251" s="697" t="s">
        <v>3252</v>
      </c>
      <c r="D251" s="697" t="s">
        <v>3304</v>
      </c>
      <c r="E251" s="697" t="s">
        <v>3305</v>
      </c>
      <c r="F251" s="701">
        <v>22.6</v>
      </c>
      <c r="G251" s="701">
        <v>84867.86</v>
      </c>
      <c r="H251" s="701"/>
      <c r="I251" s="701">
        <v>3755.2150442477873</v>
      </c>
      <c r="J251" s="701"/>
      <c r="K251" s="701"/>
      <c r="L251" s="701"/>
      <c r="M251" s="701"/>
      <c r="N251" s="701"/>
      <c r="O251" s="701"/>
      <c r="P251" s="723"/>
      <c r="Q251" s="702"/>
    </row>
    <row r="252" spans="1:17" ht="14.4" customHeight="1" x14ac:dyDescent="0.3">
      <c r="A252" s="696" t="s">
        <v>505</v>
      </c>
      <c r="B252" s="697" t="s">
        <v>2852</v>
      </c>
      <c r="C252" s="697" t="s">
        <v>3252</v>
      </c>
      <c r="D252" s="697" t="s">
        <v>3306</v>
      </c>
      <c r="E252" s="697" t="s">
        <v>3307</v>
      </c>
      <c r="F252" s="701">
        <v>64</v>
      </c>
      <c r="G252" s="701">
        <v>276154.23999999999</v>
      </c>
      <c r="H252" s="701">
        <v>64</v>
      </c>
      <c r="I252" s="701">
        <v>4314.91</v>
      </c>
      <c r="J252" s="701">
        <v>1</v>
      </c>
      <c r="K252" s="701">
        <v>4314.91</v>
      </c>
      <c r="L252" s="701">
        <v>1</v>
      </c>
      <c r="M252" s="701">
        <v>4314.91</v>
      </c>
      <c r="N252" s="701"/>
      <c r="O252" s="701"/>
      <c r="P252" s="723"/>
      <c r="Q252" s="702"/>
    </row>
    <row r="253" spans="1:17" ht="14.4" customHeight="1" x14ac:dyDescent="0.3">
      <c r="A253" s="696" t="s">
        <v>505</v>
      </c>
      <c r="B253" s="697" t="s">
        <v>2852</v>
      </c>
      <c r="C253" s="697" t="s">
        <v>3252</v>
      </c>
      <c r="D253" s="697" t="s">
        <v>3308</v>
      </c>
      <c r="E253" s="697" t="s">
        <v>3307</v>
      </c>
      <c r="F253" s="701"/>
      <c r="G253" s="701"/>
      <c r="H253" s="701"/>
      <c r="I253" s="701"/>
      <c r="J253" s="701">
        <v>2</v>
      </c>
      <c r="K253" s="701">
        <v>17259.66</v>
      </c>
      <c r="L253" s="701">
        <v>1</v>
      </c>
      <c r="M253" s="701">
        <v>8629.83</v>
      </c>
      <c r="N253" s="701"/>
      <c r="O253" s="701"/>
      <c r="P253" s="723"/>
      <c r="Q253" s="702"/>
    </row>
    <row r="254" spans="1:17" ht="14.4" customHeight="1" x14ac:dyDescent="0.3">
      <c r="A254" s="696" t="s">
        <v>505</v>
      </c>
      <c r="B254" s="697" t="s">
        <v>2852</v>
      </c>
      <c r="C254" s="697" t="s">
        <v>3252</v>
      </c>
      <c r="D254" s="697" t="s">
        <v>3309</v>
      </c>
      <c r="E254" s="697" t="s">
        <v>3310</v>
      </c>
      <c r="F254" s="701">
        <v>8</v>
      </c>
      <c r="G254" s="701">
        <v>34519.279999999999</v>
      </c>
      <c r="H254" s="701"/>
      <c r="I254" s="701">
        <v>4314.91</v>
      </c>
      <c r="J254" s="701"/>
      <c r="K254" s="701"/>
      <c r="L254" s="701"/>
      <c r="M254" s="701"/>
      <c r="N254" s="701"/>
      <c r="O254" s="701"/>
      <c r="P254" s="723"/>
      <c r="Q254" s="702"/>
    </row>
    <row r="255" spans="1:17" ht="14.4" customHeight="1" x14ac:dyDescent="0.3">
      <c r="A255" s="696" t="s">
        <v>505</v>
      </c>
      <c r="B255" s="697" t="s">
        <v>2852</v>
      </c>
      <c r="C255" s="697" t="s">
        <v>3252</v>
      </c>
      <c r="D255" s="697" t="s">
        <v>3311</v>
      </c>
      <c r="E255" s="697" t="s">
        <v>1495</v>
      </c>
      <c r="F255" s="701"/>
      <c r="G255" s="701"/>
      <c r="H255" s="701"/>
      <c r="I255" s="701"/>
      <c r="J255" s="701">
        <v>1</v>
      </c>
      <c r="K255" s="701">
        <v>386.6</v>
      </c>
      <c r="L255" s="701">
        <v>1</v>
      </c>
      <c r="M255" s="701">
        <v>386.6</v>
      </c>
      <c r="N255" s="701"/>
      <c r="O255" s="701"/>
      <c r="P255" s="723"/>
      <c r="Q255" s="702"/>
    </row>
    <row r="256" spans="1:17" ht="14.4" customHeight="1" x14ac:dyDescent="0.3">
      <c r="A256" s="696" t="s">
        <v>505</v>
      </c>
      <c r="B256" s="697" t="s">
        <v>2852</v>
      </c>
      <c r="C256" s="697" t="s">
        <v>3252</v>
      </c>
      <c r="D256" s="697" t="s">
        <v>3311</v>
      </c>
      <c r="E256" s="697"/>
      <c r="F256" s="701">
        <v>0.79999999999999993</v>
      </c>
      <c r="G256" s="701">
        <v>309.27999999999997</v>
      </c>
      <c r="H256" s="701"/>
      <c r="I256" s="701">
        <v>386.6</v>
      </c>
      <c r="J256" s="701"/>
      <c r="K256" s="701"/>
      <c r="L256" s="701"/>
      <c r="M256" s="701"/>
      <c r="N256" s="701"/>
      <c r="O256" s="701"/>
      <c r="P256" s="723"/>
      <c r="Q256" s="702"/>
    </row>
    <row r="257" spans="1:17" ht="14.4" customHeight="1" x14ac:dyDescent="0.3">
      <c r="A257" s="696" t="s">
        <v>505</v>
      </c>
      <c r="B257" s="697" t="s">
        <v>2852</v>
      </c>
      <c r="C257" s="697" t="s">
        <v>3252</v>
      </c>
      <c r="D257" s="697" t="s">
        <v>3312</v>
      </c>
      <c r="E257" s="697" t="s">
        <v>1115</v>
      </c>
      <c r="F257" s="701">
        <v>2.1</v>
      </c>
      <c r="G257" s="701">
        <v>2628.36</v>
      </c>
      <c r="H257" s="701">
        <v>1.4</v>
      </c>
      <c r="I257" s="701">
        <v>1251.5999999999999</v>
      </c>
      <c r="J257" s="701">
        <v>1.5</v>
      </c>
      <c r="K257" s="701">
        <v>1877.4</v>
      </c>
      <c r="L257" s="701">
        <v>1</v>
      </c>
      <c r="M257" s="701">
        <v>1251.6000000000001</v>
      </c>
      <c r="N257" s="701">
        <v>1.5</v>
      </c>
      <c r="O257" s="701">
        <v>1841.55</v>
      </c>
      <c r="P257" s="723">
        <v>0.98090444231383822</v>
      </c>
      <c r="Q257" s="702">
        <v>1227.7</v>
      </c>
    </row>
    <row r="258" spans="1:17" ht="14.4" customHeight="1" x14ac:dyDescent="0.3">
      <c r="A258" s="696" t="s">
        <v>505</v>
      </c>
      <c r="B258" s="697" t="s">
        <v>2852</v>
      </c>
      <c r="C258" s="697" t="s">
        <v>3252</v>
      </c>
      <c r="D258" s="697" t="s">
        <v>3313</v>
      </c>
      <c r="E258" s="697" t="s">
        <v>3314</v>
      </c>
      <c r="F258" s="701">
        <v>25</v>
      </c>
      <c r="G258" s="701">
        <v>2740</v>
      </c>
      <c r="H258" s="701"/>
      <c r="I258" s="701">
        <v>109.6</v>
      </c>
      <c r="J258" s="701"/>
      <c r="K258" s="701"/>
      <c r="L258" s="701"/>
      <c r="M258" s="701"/>
      <c r="N258" s="701"/>
      <c r="O258" s="701"/>
      <c r="P258" s="723"/>
      <c r="Q258" s="702"/>
    </row>
    <row r="259" spans="1:17" ht="14.4" customHeight="1" x14ac:dyDescent="0.3">
      <c r="A259" s="696" t="s">
        <v>505</v>
      </c>
      <c r="B259" s="697" t="s">
        <v>2852</v>
      </c>
      <c r="C259" s="697" t="s">
        <v>3252</v>
      </c>
      <c r="D259" s="697" t="s">
        <v>3315</v>
      </c>
      <c r="E259" s="697" t="s">
        <v>3314</v>
      </c>
      <c r="F259" s="701">
        <v>67</v>
      </c>
      <c r="G259" s="701">
        <v>14686.4</v>
      </c>
      <c r="H259" s="701"/>
      <c r="I259" s="701">
        <v>219.2</v>
      </c>
      <c r="J259" s="701"/>
      <c r="K259" s="701"/>
      <c r="L259" s="701"/>
      <c r="M259" s="701"/>
      <c r="N259" s="701"/>
      <c r="O259" s="701"/>
      <c r="P259" s="723"/>
      <c r="Q259" s="702"/>
    </row>
    <row r="260" spans="1:17" ht="14.4" customHeight="1" x14ac:dyDescent="0.3">
      <c r="A260" s="696" t="s">
        <v>505</v>
      </c>
      <c r="B260" s="697" t="s">
        <v>2852</v>
      </c>
      <c r="C260" s="697" t="s">
        <v>3252</v>
      </c>
      <c r="D260" s="697" t="s">
        <v>3316</v>
      </c>
      <c r="E260" s="697" t="s">
        <v>3317</v>
      </c>
      <c r="F260" s="701">
        <v>4.9000000000000004</v>
      </c>
      <c r="G260" s="701">
        <v>1016.9100000000001</v>
      </c>
      <c r="H260" s="701"/>
      <c r="I260" s="701">
        <v>207.53265306122449</v>
      </c>
      <c r="J260" s="701"/>
      <c r="K260" s="701"/>
      <c r="L260" s="701"/>
      <c r="M260" s="701"/>
      <c r="N260" s="701">
        <v>3.3</v>
      </c>
      <c r="O260" s="701">
        <v>1416.3600000000001</v>
      </c>
      <c r="P260" s="723"/>
      <c r="Q260" s="702">
        <v>429.20000000000005</v>
      </c>
    </row>
    <row r="261" spans="1:17" ht="14.4" customHeight="1" x14ac:dyDescent="0.3">
      <c r="A261" s="696" t="s">
        <v>505</v>
      </c>
      <c r="B261" s="697" t="s">
        <v>2852</v>
      </c>
      <c r="C261" s="697" t="s">
        <v>3252</v>
      </c>
      <c r="D261" s="697" t="s">
        <v>3316</v>
      </c>
      <c r="E261" s="697" t="s">
        <v>1390</v>
      </c>
      <c r="F261" s="701"/>
      <c r="G261" s="701"/>
      <c r="H261" s="701"/>
      <c r="I261" s="701"/>
      <c r="J261" s="701">
        <v>0.79999999999999993</v>
      </c>
      <c r="K261" s="701">
        <v>343.36</v>
      </c>
      <c r="L261" s="701">
        <v>1</v>
      </c>
      <c r="M261" s="701">
        <v>429.20000000000005</v>
      </c>
      <c r="N261" s="701">
        <v>2</v>
      </c>
      <c r="O261" s="701">
        <v>858.40000000000009</v>
      </c>
      <c r="P261" s="723">
        <v>2.5</v>
      </c>
      <c r="Q261" s="702">
        <v>429.20000000000005</v>
      </c>
    </row>
    <row r="262" spans="1:17" ht="14.4" customHeight="1" x14ac:dyDescent="0.3">
      <c r="A262" s="696" t="s">
        <v>505</v>
      </c>
      <c r="B262" s="697" t="s">
        <v>2852</v>
      </c>
      <c r="C262" s="697" t="s">
        <v>3252</v>
      </c>
      <c r="D262" s="697" t="s">
        <v>3318</v>
      </c>
      <c r="E262" s="697" t="s">
        <v>1804</v>
      </c>
      <c r="F262" s="701">
        <v>160</v>
      </c>
      <c r="G262" s="701">
        <v>10520</v>
      </c>
      <c r="H262" s="701">
        <v>1.0709537392777373</v>
      </c>
      <c r="I262" s="701">
        <v>65.75</v>
      </c>
      <c r="J262" s="701">
        <v>150</v>
      </c>
      <c r="K262" s="701">
        <v>9823.02</v>
      </c>
      <c r="L262" s="701">
        <v>1</v>
      </c>
      <c r="M262" s="701">
        <v>65.486800000000002</v>
      </c>
      <c r="N262" s="701">
        <v>77</v>
      </c>
      <c r="O262" s="701">
        <v>4983.79</v>
      </c>
      <c r="P262" s="723">
        <v>0.50735822588165347</v>
      </c>
      <c r="Q262" s="702">
        <v>64.724545454545449</v>
      </c>
    </row>
    <row r="263" spans="1:17" ht="14.4" customHeight="1" x14ac:dyDescent="0.3">
      <c r="A263" s="696" t="s">
        <v>505</v>
      </c>
      <c r="B263" s="697" t="s">
        <v>2852</v>
      </c>
      <c r="C263" s="697" t="s">
        <v>3252</v>
      </c>
      <c r="D263" s="697" t="s">
        <v>3319</v>
      </c>
      <c r="E263" s="697" t="s">
        <v>1459</v>
      </c>
      <c r="F263" s="701">
        <v>8.7999999999999989</v>
      </c>
      <c r="G263" s="701">
        <v>816.17</v>
      </c>
      <c r="H263" s="701">
        <v>0.69049915397631134</v>
      </c>
      <c r="I263" s="701">
        <v>92.746590909090912</v>
      </c>
      <c r="J263" s="701">
        <v>15</v>
      </c>
      <c r="K263" s="701">
        <v>1182</v>
      </c>
      <c r="L263" s="701">
        <v>1</v>
      </c>
      <c r="M263" s="701">
        <v>78.8</v>
      </c>
      <c r="N263" s="701">
        <v>2.2000000000000002</v>
      </c>
      <c r="O263" s="701">
        <v>173.36</v>
      </c>
      <c r="P263" s="723">
        <v>0.14666666666666667</v>
      </c>
      <c r="Q263" s="702">
        <v>78.8</v>
      </c>
    </row>
    <row r="264" spans="1:17" ht="14.4" customHeight="1" x14ac:dyDescent="0.3">
      <c r="A264" s="696" t="s">
        <v>505</v>
      </c>
      <c r="B264" s="697" t="s">
        <v>2852</v>
      </c>
      <c r="C264" s="697" t="s">
        <v>3252</v>
      </c>
      <c r="D264" s="697" t="s">
        <v>3319</v>
      </c>
      <c r="E264" s="697" t="s">
        <v>3320</v>
      </c>
      <c r="F264" s="701">
        <v>4.75</v>
      </c>
      <c r="G264" s="701">
        <v>440.55</v>
      </c>
      <c r="H264" s="701">
        <v>1.4335220616946507</v>
      </c>
      <c r="I264" s="701">
        <v>92.747368421052627</v>
      </c>
      <c r="J264" s="701">
        <v>3.9000000000000004</v>
      </c>
      <c r="K264" s="701">
        <v>307.32</v>
      </c>
      <c r="L264" s="701">
        <v>1</v>
      </c>
      <c r="M264" s="701">
        <v>78.8</v>
      </c>
      <c r="N264" s="701"/>
      <c r="O264" s="701"/>
      <c r="P264" s="723"/>
      <c r="Q264" s="702"/>
    </row>
    <row r="265" spans="1:17" ht="14.4" customHeight="1" x14ac:dyDescent="0.3">
      <c r="A265" s="696" t="s">
        <v>505</v>
      </c>
      <c r="B265" s="697" t="s">
        <v>2852</v>
      </c>
      <c r="C265" s="697" t="s">
        <v>3252</v>
      </c>
      <c r="D265" s="697" t="s">
        <v>3321</v>
      </c>
      <c r="E265" s="697" t="s">
        <v>1851</v>
      </c>
      <c r="F265" s="701">
        <v>729.8</v>
      </c>
      <c r="G265" s="701">
        <v>51195.320000000007</v>
      </c>
      <c r="H265" s="701">
        <v>0.50054723026397485</v>
      </c>
      <c r="I265" s="701">
        <v>70.149794464236791</v>
      </c>
      <c r="J265" s="701">
        <v>1458</v>
      </c>
      <c r="K265" s="701">
        <v>102278.70000000001</v>
      </c>
      <c r="L265" s="701">
        <v>1</v>
      </c>
      <c r="M265" s="701">
        <v>70.150000000000006</v>
      </c>
      <c r="N265" s="701">
        <v>1945</v>
      </c>
      <c r="O265" s="701">
        <v>94367.41</v>
      </c>
      <c r="P265" s="723">
        <v>0.92264968170303296</v>
      </c>
      <c r="Q265" s="702">
        <v>48.517948586118251</v>
      </c>
    </row>
    <row r="266" spans="1:17" ht="14.4" customHeight="1" x14ac:dyDescent="0.3">
      <c r="A266" s="696" t="s">
        <v>505</v>
      </c>
      <c r="B266" s="697" t="s">
        <v>2852</v>
      </c>
      <c r="C266" s="697" t="s">
        <v>3252</v>
      </c>
      <c r="D266" s="697" t="s">
        <v>3322</v>
      </c>
      <c r="E266" s="697" t="s">
        <v>1372</v>
      </c>
      <c r="F266" s="701">
        <v>1</v>
      </c>
      <c r="G266" s="701">
        <v>1287.3599999999999</v>
      </c>
      <c r="H266" s="701">
        <v>0.33333333333333331</v>
      </c>
      <c r="I266" s="701">
        <v>1287.3599999999999</v>
      </c>
      <c r="J266" s="701">
        <v>3</v>
      </c>
      <c r="K266" s="701">
        <v>3862.08</v>
      </c>
      <c r="L266" s="701">
        <v>1</v>
      </c>
      <c r="M266" s="701">
        <v>1287.3599999999999</v>
      </c>
      <c r="N266" s="701">
        <v>3</v>
      </c>
      <c r="O266" s="701">
        <v>3862.08</v>
      </c>
      <c r="P266" s="723">
        <v>1</v>
      </c>
      <c r="Q266" s="702">
        <v>1287.3599999999999</v>
      </c>
    </row>
    <row r="267" spans="1:17" ht="14.4" customHeight="1" x14ac:dyDescent="0.3">
      <c r="A267" s="696" t="s">
        <v>505</v>
      </c>
      <c r="B267" s="697" t="s">
        <v>2852</v>
      </c>
      <c r="C267" s="697" t="s">
        <v>3252</v>
      </c>
      <c r="D267" s="697" t="s">
        <v>3323</v>
      </c>
      <c r="E267" s="697" t="s">
        <v>1371</v>
      </c>
      <c r="F267" s="701"/>
      <c r="G267" s="701"/>
      <c r="H267" s="701"/>
      <c r="I267" s="701"/>
      <c r="J267" s="701"/>
      <c r="K267" s="701"/>
      <c r="L267" s="701"/>
      <c r="M267" s="701"/>
      <c r="N267" s="701">
        <v>7</v>
      </c>
      <c r="O267" s="701">
        <v>9011.52</v>
      </c>
      <c r="P267" s="723"/>
      <c r="Q267" s="702">
        <v>1287.3600000000001</v>
      </c>
    </row>
    <row r="268" spans="1:17" ht="14.4" customHeight="1" x14ac:dyDescent="0.3">
      <c r="A268" s="696" t="s">
        <v>505</v>
      </c>
      <c r="B268" s="697" t="s">
        <v>2852</v>
      </c>
      <c r="C268" s="697" t="s">
        <v>3252</v>
      </c>
      <c r="D268" s="697" t="s">
        <v>3324</v>
      </c>
      <c r="E268" s="697" t="s">
        <v>3325</v>
      </c>
      <c r="F268" s="701">
        <v>14.499999999999998</v>
      </c>
      <c r="G268" s="701">
        <v>11095.399999999998</v>
      </c>
      <c r="H268" s="701">
        <v>0.76476803791513603</v>
      </c>
      <c r="I268" s="701">
        <v>765.19999999999993</v>
      </c>
      <c r="J268" s="701">
        <v>18.990000000000002</v>
      </c>
      <c r="K268" s="701">
        <v>14508.19</v>
      </c>
      <c r="L268" s="701">
        <v>1</v>
      </c>
      <c r="M268" s="701">
        <v>763.99104791995785</v>
      </c>
      <c r="N268" s="701">
        <v>15.950000000000001</v>
      </c>
      <c r="O268" s="701">
        <v>12204.939999999999</v>
      </c>
      <c r="P268" s="723">
        <v>0.8412448417066497</v>
      </c>
      <c r="Q268" s="702">
        <v>765.19999999999982</v>
      </c>
    </row>
    <row r="269" spans="1:17" ht="14.4" customHeight="1" x14ac:dyDescent="0.3">
      <c r="A269" s="696" t="s">
        <v>505</v>
      </c>
      <c r="B269" s="697" t="s">
        <v>2852</v>
      </c>
      <c r="C269" s="697" t="s">
        <v>3252</v>
      </c>
      <c r="D269" s="697" t="s">
        <v>3326</v>
      </c>
      <c r="E269" s="697" t="s">
        <v>3325</v>
      </c>
      <c r="F269" s="701">
        <v>0.2</v>
      </c>
      <c r="G269" s="701">
        <v>76.36</v>
      </c>
      <c r="H269" s="701"/>
      <c r="I269" s="701">
        <v>381.79999999999995</v>
      </c>
      <c r="J269" s="701"/>
      <c r="K269" s="701"/>
      <c r="L269" s="701"/>
      <c r="M269" s="701"/>
      <c r="N269" s="701">
        <v>4.95</v>
      </c>
      <c r="O269" s="701">
        <v>1864.42</v>
      </c>
      <c r="P269" s="723"/>
      <c r="Q269" s="702">
        <v>376.65050505050505</v>
      </c>
    </row>
    <row r="270" spans="1:17" ht="14.4" customHeight="1" x14ac:dyDescent="0.3">
      <c r="A270" s="696" t="s">
        <v>505</v>
      </c>
      <c r="B270" s="697" t="s">
        <v>2852</v>
      </c>
      <c r="C270" s="697" t="s">
        <v>3252</v>
      </c>
      <c r="D270" s="697" t="s">
        <v>3327</v>
      </c>
      <c r="E270" s="697" t="s">
        <v>3328</v>
      </c>
      <c r="F270" s="701"/>
      <c r="G270" s="701"/>
      <c r="H270" s="701"/>
      <c r="I270" s="701"/>
      <c r="J270" s="701"/>
      <c r="K270" s="701"/>
      <c r="L270" s="701"/>
      <c r="M270" s="701"/>
      <c r="N270" s="701">
        <v>1.3</v>
      </c>
      <c r="O270" s="701">
        <v>1184.21</v>
      </c>
      <c r="P270" s="723"/>
      <c r="Q270" s="702">
        <v>910.93076923076922</v>
      </c>
    </row>
    <row r="271" spans="1:17" ht="14.4" customHeight="1" x14ac:dyDescent="0.3">
      <c r="A271" s="696" t="s">
        <v>505</v>
      </c>
      <c r="B271" s="697" t="s">
        <v>2852</v>
      </c>
      <c r="C271" s="697" t="s">
        <v>3252</v>
      </c>
      <c r="D271" s="697" t="s">
        <v>3329</v>
      </c>
      <c r="E271" s="697" t="s">
        <v>3330</v>
      </c>
      <c r="F271" s="701">
        <v>2.7</v>
      </c>
      <c r="G271" s="701">
        <v>1619.46</v>
      </c>
      <c r="H271" s="701"/>
      <c r="I271" s="701">
        <v>599.79999999999995</v>
      </c>
      <c r="J271" s="701"/>
      <c r="K271" s="701"/>
      <c r="L271" s="701"/>
      <c r="M271" s="701"/>
      <c r="N271" s="701">
        <v>2.5</v>
      </c>
      <c r="O271" s="701">
        <v>1499.5</v>
      </c>
      <c r="P271" s="723"/>
      <c r="Q271" s="702">
        <v>599.79999999999995</v>
      </c>
    </row>
    <row r="272" spans="1:17" ht="14.4" customHeight="1" x14ac:dyDescent="0.3">
      <c r="A272" s="696" t="s">
        <v>505</v>
      </c>
      <c r="B272" s="697" t="s">
        <v>2852</v>
      </c>
      <c r="C272" s="697" t="s">
        <v>3252</v>
      </c>
      <c r="D272" s="697" t="s">
        <v>3331</v>
      </c>
      <c r="E272" s="697" t="s">
        <v>3330</v>
      </c>
      <c r="F272" s="701">
        <v>19.600000000000001</v>
      </c>
      <c r="G272" s="701">
        <v>15675.05</v>
      </c>
      <c r="H272" s="701">
        <v>1.593475463097564</v>
      </c>
      <c r="I272" s="701">
        <v>799.7474489795917</v>
      </c>
      <c r="J272" s="701">
        <v>12.3</v>
      </c>
      <c r="K272" s="701">
        <v>9837.02</v>
      </c>
      <c r="L272" s="701">
        <v>1</v>
      </c>
      <c r="M272" s="701">
        <v>799.75772357723577</v>
      </c>
      <c r="N272" s="701">
        <v>6.6</v>
      </c>
      <c r="O272" s="701">
        <v>5278.3</v>
      </c>
      <c r="P272" s="723">
        <v>0.53657510099603334</v>
      </c>
      <c r="Q272" s="702">
        <v>799.74242424242436</v>
      </c>
    </row>
    <row r="273" spans="1:17" ht="14.4" customHeight="1" x14ac:dyDescent="0.3">
      <c r="A273" s="696" t="s">
        <v>505</v>
      </c>
      <c r="B273" s="697" t="s">
        <v>2852</v>
      </c>
      <c r="C273" s="697" t="s">
        <v>3252</v>
      </c>
      <c r="D273" s="697" t="s">
        <v>3332</v>
      </c>
      <c r="E273" s="697" t="s">
        <v>3333</v>
      </c>
      <c r="F273" s="701">
        <v>4</v>
      </c>
      <c r="G273" s="701">
        <v>13528.44</v>
      </c>
      <c r="H273" s="701"/>
      <c r="I273" s="701">
        <v>3382.11</v>
      </c>
      <c r="J273" s="701"/>
      <c r="K273" s="701"/>
      <c r="L273" s="701"/>
      <c r="M273" s="701"/>
      <c r="N273" s="701"/>
      <c r="O273" s="701"/>
      <c r="P273" s="723"/>
      <c r="Q273" s="702"/>
    </row>
    <row r="274" spans="1:17" ht="14.4" customHeight="1" x14ac:dyDescent="0.3">
      <c r="A274" s="696" t="s">
        <v>505</v>
      </c>
      <c r="B274" s="697" t="s">
        <v>2852</v>
      </c>
      <c r="C274" s="697" t="s">
        <v>3252</v>
      </c>
      <c r="D274" s="697" t="s">
        <v>3334</v>
      </c>
      <c r="E274" s="697" t="s">
        <v>1364</v>
      </c>
      <c r="F274" s="701">
        <v>98</v>
      </c>
      <c r="G274" s="701">
        <v>126161.28</v>
      </c>
      <c r="H274" s="701">
        <v>1.7192982456140349</v>
      </c>
      <c r="I274" s="701">
        <v>1287.3599999999999</v>
      </c>
      <c r="J274" s="701">
        <v>57</v>
      </c>
      <c r="K274" s="701">
        <v>73379.520000000004</v>
      </c>
      <c r="L274" s="701">
        <v>1</v>
      </c>
      <c r="M274" s="701">
        <v>1287.3600000000001</v>
      </c>
      <c r="N274" s="701">
        <v>209.2</v>
      </c>
      <c r="O274" s="701">
        <v>269315.70999999996</v>
      </c>
      <c r="P274" s="723">
        <v>3.6701754113409293</v>
      </c>
      <c r="Q274" s="702">
        <v>1287.3599904397704</v>
      </c>
    </row>
    <row r="275" spans="1:17" ht="14.4" customHeight="1" x14ac:dyDescent="0.3">
      <c r="A275" s="696" t="s">
        <v>505</v>
      </c>
      <c r="B275" s="697" t="s">
        <v>2852</v>
      </c>
      <c r="C275" s="697" t="s">
        <v>3252</v>
      </c>
      <c r="D275" s="697" t="s">
        <v>3335</v>
      </c>
      <c r="E275" s="697" t="s">
        <v>1484</v>
      </c>
      <c r="F275" s="701">
        <v>46</v>
      </c>
      <c r="G275" s="701">
        <v>93550.69</v>
      </c>
      <c r="H275" s="701">
        <v>5.6203343458471711</v>
      </c>
      <c r="I275" s="701">
        <v>2033.7106521739131</v>
      </c>
      <c r="J275" s="701">
        <v>10.199999999999999</v>
      </c>
      <c r="K275" s="701">
        <v>16645.04</v>
      </c>
      <c r="L275" s="701">
        <v>1</v>
      </c>
      <c r="M275" s="701">
        <v>1631.8666666666668</v>
      </c>
      <c r="N275" s="701">
        <v>12.100000000000001</v>
      </c>
      <c r="O275" s="701">
        <v>19745.559999999998</v>
      </c>
      <c r="P275" s="723">
        <v>1.1862729077250638</v>
      </c>
      <c r="Q275" s="702">
        <v>1631.8644628099169</v>
      </c>
    </row>
    <row r="276" spans="1:17" ht="14.4" customHeight="1" x14ac:dyDescent="0.3">
      <c r="A276" s="696" t="s">
        <v>505</v>
      </c>
      <c r="B276" s="697" t="s">
        <v>2852</v>
      </c>
      <c r="C276" s="697" t="s">
        <v>3252</v>
      </c>
      <c r="D276" s="697" t="s">
        <v>3336</v>
      </c>
      <c r="E276" s="697" t="s">
        <v>3337</v>
      </c>
      <c r="F276" s="701">
        <v>7.7</v>
      </c>
      <c r="G276" s="701">
        <v>3016.86</v>
      </c>
      <c r="H276" s="701">
        <v>0.49201277955271572</v>
      </c>
      <c r="I276" s="701">
        <v>391.8</v>
      </c>
      <c r="J276" s="701">
        <v>15.649999999999999</v>
      </c>
      <c r="K276" s="701">
        <v>6131.6699999999992</v>
      </c>
      <c r="L276" s="701">
        <v>1</v>
      </c>
      <c r="M276" s="701">
        <v>391.79999999999995</v>
      </c>
      <c r="N276" s="701">
        <v>3.9000000000000004</v>
      </c>
      <c r="O276" s="701">
        <v>1528.02</v>
      </c>
      <c r="P276" s="723">
        <v>0.24920127795527158</v>
      </c>
      <c r="Q276" s="702">
        <v>391.79999999999995</v>
      </c>
    </row>
    <row r="277" spans="1:17" ht="14.4" customHeight="1" x14ac:dyDescent="0.3">
      <c r="A277" s="696" t="s">
        <v>505</v>
      </c>
      <c r="B277" s="697" t="s">
        <v>2852</v>
      </c>
      <c r="C277" s="697" t="s">
        <v>3252</v>
      </c>
      <c r="D277" s="697" t="s">
        <v>3338</v>
      </c>
      <c r="E277" s="697" t="s">
        <v>878</v>
      </c>
      <c r="F277" s="701">
        <v>0.5</v>
      </c>
      <c r="G277" s="701">
        <v>495.1</v>
      </c>
      <c r="H277" s="701">
        <v>0.58789303695259809</v>
      </c>
      <c r="I277" s="701">
        <v>990.2</v>
      </c>
      <c r="J277" s="701">
        <v>1.1000000000000001</v>
      </c>
      <c r="K277" s="701">
        <v>842.16000000000008</v>
      </c>
      <c r="L277" s="701">
        <v>1</v>
      </c>
      <c r="M277" s="701">
        <v>765.6</v>
      </c>
      <c r="N277" s="701">
        <v>1.7000000000000002</v>
      </c>
      <c r="O277" s="701">
        <v>1286.0500000000002</v>
      </c>
      <c r="P277" s="723">
        <v>1.5270851144675597</v>
      </c>
      <c r="Q277" s="702">
        <v>756.5</v>
      </c>
    </row>
    <row r="278" spans="1:17" ht="14.4" customHeight="1" x14ac:dyDescent="0.3">
      <c r="A278" s="696" t="s">
        <v>505</v>
      </c>
      <c r="B278" s="697" t="s">
        <v>2852</v>
      </c>
      <c r="C278" s="697" t="s">
        <v>3252</v>
      </c>
      <c r="D278" s="697" t="s">
        <v>3339</v>
      </c>
      <c r="E278" s="697" t="s">
        <v>1433</v>
      </c>
      <c r="F278" s="701">
        <v>9.9</v>
      </c>
      <c r="G278" s="701">
        <v>3822.05</v>
      </c>
      <c r="H278" s="701">
        <v>5.4398662112154854</v>
      </c>
      <c r="I278" s="701">
        <v>386.06565656565658</v>
      </c>
      <c r="J278" s="701">
        <v>1.8200000000000003</v>
      </c>
      <c r="K278" s="701">
        <v>702.6</v>
      </c>
      <c r="L278" s="701">
        <v>1</v>
      </c>
      <c r="M278" s="701">
        <v>386.04395604395597</v>
      </c>
      <c r="N278" s="701">
        <v>3.5200000000000005</v>
      </c>
      <c r="O278" s="701">
        <v>1358.8700000000001</v>
      </c>
      <c r="P278" s="723">
        <v>1.9340592086535726</v>
      </c>
      <c r="Q278" s="702">
        <v>386.04261363636363</v>
      </c>
    </row>
    <row r="279" spans="1:17" ht="14.4" customHeight="1" x14ac:dyDescent="0.3">
      <c r="A279" s="696" t="s">
        <v>505</v>
      </c>
      <c r="B279" s="697" t="s">
        <v>2852</v>
      </c>
      <c r="C279" s="697" t="s">
        <v>3252</v>
      </c>
      <c r="D279" s="697" t="s">
        <v>3340</v>
      </c>
      <c r="E279" s="697" t="s">
        <v>1435</v>
      </c>
      <c r="F279" s="701">
        <v>27.400000000000002</v>
      </c>
      <c r="G279" s="701">
        <v>21156.7</v>
      </c>
      <c r="H279" s="701">
        <v>0.81305408998100404</v>
      </c>
      <c r="I279" s="701">
        <v>772.14233576642334</v>
      </c>
      <c r="J279" s="701">
        <v>33.700000000000003</v>
      </c>
      <c r="K279" s="701">
        <v>26021.27</v>
      </c>
      <c r="L279" s="701">
        <v>1</v>
      </c>
      <c r="M279" s="701">
        <v>772.14451038575658</v>
      </c>
      <c r="N279" s="701">
        <v>41.210000000000008</v>
      </c>
      <c r="O279" s="701">
        <v>31820.07</v>
      </c>
      <c r="P279" s="723">
        <v>1.2228484620466256</v>
      </c>
      <c r="Q279" s="702">
        <v>772.14438243144855</v>
      </c>
    </row>
    <row r="280" spans="1:17" ht="14.4" customHeight="1" x14ac:dyDescent="0.3">
      <c r="A280" s="696" t="s">
        <v>505</v>
      </c>
      <c r="B280" s="697" t="s">
        <v>2852</v>
      </c>
      <c r="C280" s="697" t="s">
        <v>3252</v>
      </c>
      <c r="D280" s="697" t="s">
        <v>3341</v>
      </c>
      <c r="E280" s="697" t="s">
        <v>3342</v>
      </c>
      <c r="F280" s="701"/>
      <c r="G280" s="701"/>
      <c r="H280" s="701"/>
      <c r="I280" s="701"/>
      <c r="J280" s="701">
        <v>1</v>
      </c>
      <c r="K280" s="701">
        <v>863.17</v>
      </c>
      <c r="L280" s="701">
        <v>1</v>
      </c>
      <c r="M280" s="701">
        <v>863.17</v>
      </c>
      <c r="N280" s="701">
        <v>6</v>
      </c>
      <c r="O280" s="701">
        <v>4912.68</v>
      </c>
      <c r="P280" s="723">
        <v>5.6914396932238152</v>
      </c>
      <c r="Q280" s="702">
        <v>818.78000000000009</v>
      </c>
    </row>
    <row r="281" spans="1:17" ht="14.4" customHeight="1" x14ac:dyDescent="0.3">
      <c r="A281" s="696" t="s">
        <v>505</v>
      </c>
      <c r="B281" s="697" t="s">
        <v>2852</v>
      </c>
      <c r="C281" s="697" t="s">
        <v>3252</v>
      </c>
      <c r="D281" s="697" t="s">
        <v>3341</v>
      </c>
      <c r="E281" s="697" t="s">
        <v>3343</v>
      </c>
      <c r="F281" s="701"/>
      <c r="G281" s="701"/>
      <c r="H281" s="701"/>
      <c r="I281" s="701"/>
      <c r="J281" s="701">
        <v>6</v>
      </c>
      <c r="K281" s="701">
        <v>5179.0199999999995</v>
      </c>
      <c r="L281" s="701">
        <v>1</v>
      </c>
      <c r="M281" s="701">
        <v>863.17</v>
      </c>
      <c r="N281" s="701"/>
      <c r="O281" s="701"/>
      <c r="P281" s="723"/>
      <c r="Q281" s="702"/>
    </row>
    <row r="282" spans="1:17" ht="14.4" customHeight="1" x14ac:dyDescent="0.3">
      <c r="A282" s="696" t="s">
        <v>505</v>
      </c>
      <c r="B282" s="697" t="s">
        <v>2852</v>
      </c>
      <c r="C282" s="697" t="s">
        <v>3252</v>
      </c>
      <c r="D282" s="697" t="s">
        <v>3344</v>
      </c>
      <c r="E282" s="697" t="s">
        <v>3345</v>
      </c>
      <c r="F282" s="701">
        <v>16.16</v>
      </c>
      <c r="G282" s="701">
        <v>52645.570000000007</v>
      </c>
      <c r="H282" s="701"/>
      <c r="I282" s="701">
        <v>3257.7704207920797</v>
      </c>
      <c r="J282" s="701"/>
      <c r="K282" s="701"/>
      <c r="L282" s="701"/>
      <c r="M282" s="701"/>
      <c r="N282" s="701"/>
      <c r="O282" s="701"/>
      <c r="P282" s="723"/>
      <c r="Q282" s="702"/>
    </row>
    <row r="283" spans="1:17" ht="14.4" customHeight="1" x14ac:dyDescent="0.3">
      <c r="A283" s="696" t="s">
        <v>505</v>
      </c>
      <c r="B283" s="697" t="s">
        <v>2852</v>
      </c>
      <c r="C283" s="697" t="s">
        <v>3252</v>
      </c>
      <c r="D283" s="697" t="s">
        <v>3346</v>
      </c>
      <c r="E283" s="697" t="s">
        <v>1858</v>
      </c>
      <c r="F283" s="701">
        <v>90.749999999999986</v>
      </c>
      <c r="G283" s="701">
        <v>38909.219999999994</v>
      </c>
      <c r="H283" s="701">
        <v>0.85052271800245771</v>
      </c>
      <c r="I283" s="701">
        <v>428.75173553719009</v>
      </c>
      <c r="J283" s="701">
        <v>110.89</v>
      </c>
      <c r="K283" s="701">
        <v>45747.42</v>
      </c>
      <c r="L283" s="701">
        <v>1</v>
      </c>
      <c r="M283" s="701">
        <v>412.54775002254485</v>
      </c>
      <c r="N283" s="701">
        <v>67.099999999999994</v>
      </c>
      <c r="O283" s="701">
        <v>27485.94</v>
      </c>
      <c r="P283" s="723">
        <v>0.60081945604801323</v>
      </c>
      <c r="Q283" s="702">
        <v>409.6265275707899</v>
      </c>
    </row>
    <row r="284" spans="1:17" ht="14.4" customHeight="1" x14ac:dyDescent="0.3">
      <c r="A284" s="696" t="s">
        <v>505</v>
      </c>
      <c r="B284" s="697" t="s">
        <v>2852</v>
      </c>
      <c r="C284" s="697" t="s">
        <v>3252</v>
      </c>
      <c r="D284" s="697" t="s">
        <v>3347</v>
      </c>
      <c r="E284" s="697" t="s">
        <v>1842</v>
      </c>
      <c r="F284" s="701">
        <v>216.6</v>
      </c>
      <c r="G284" s="701">
        <v>47478.719999999994</v>
      </c>
      <c r="H284" s="701">
        <v>0.82861514919663359</v>
      </c>
      <c r="I284" s="701">
        <v>219.2</v>
      </c>
      <c r="J284" s="701">
        <v>261.39999999999998</v>
      </c>
      <c r="K284" s="701">
        <v>57298.87999999999</v>
      </c>
      <c r="L284" s="701">
        <v>1</v>
      </c>
      <c r="M284" s="701">
        <v>219.2</v>
      </c>
      <c r="N284" s="701">
        <v>201</v>
      </c>
      <c r="O284" s="701">
        <v>44059.199999999997</v>
      </c>
      <c r="P284" s="723">
        <v>0.76893649579188994</v>
      </c>
      <c r="Q284" s="702">
        <v>219.2</v>
      </c>
    </row>
    <row r="285" spans="1:17" ht="14.4" customHeight="1" x14ac:dyDescent="0.3">
      <c r="A285" s="696" t="s">
        <v>505</v>
      </c>
      <c r="B285" s="697" t="s">
        <v>2852</v>
      </c>
      <c r="C285" s="697" t="s">
        <v>3252</v>
      </c>
      <c r="D285" s="697" t="s">
        <v>3348</v>
      </c>
      <c r="E285" s="697" t="s">
        <v>1883</v>
      </c>
      <c r="F285" s="701"/>
      <c r="G285" s="701"/>
      <c r="H285" s="701"/>
      <c r="I285" s="701"/>
      <c r="J285" s="701">
        <v>0.2</v>
      </c>
      <c r="K285" s="701">
        <v>1346.29</v>
      </c>
      <c r="L285" s="701">
        <v>1</v>
      </c>
      <c r="M285" s="701">
        <v>6731.45</v>
      </c>
      <c r="N285" s="701"/>
      <c r="O285" s="701"/>
      <c r="P285" s="723"/>
      <c r="Q285" s="702"/>
    </row>
    <row r="286" spans="1:17" ht="14.4" customHeight="1" x14ac:dyDescent="0.3">
      <c r="A286" s="696" t="s">
        <v>505</v>
      </c>
      <c r="B286" s="697" t="s">
        <v>2852</v>
      </c>
      <c r="C286" s="697" t="s">
        <v>3252</v>
      </c>
      <c r="D286" s="697" t="s">
        <v>3349</v>
      </c>
      <c r="E286" s="697" t="s">
        <v>3350</v>
      </c>
      <c r="F286" s="701"/>
      <c r="G286" s="701"/>
      <c r="H286" s="701"/>
      <c r="I286" s="701"/>
      <c r="J286" s="701">
        <v>44.5</v>
      </c>
      <c r="K286" s="701">
        <v>459662.3</v>
      </c>
      <c r="L286" s="701">
        <v>1</v>
      </c>
      <c r="M286" s="701">
        <v>10329.48988764045</v>
      </c>
      <c r="N286" s="701">
        <v>96</v>
      </c>
      <c r="O286" s="701">
        <v>948163.64</v>
      </c>
      <c r="P286" s="723">
        <v>2.062739624285046</v>
      </c>
      <c r="Q286" s="702">
        <v>9876.7045833333341</v>
      </c>
    </row>
    <row r="287" spans="1:17" ht="14.4" customHeight="1" x14ac:dyDescent="0.3">
      <c r="A287" s="696" t="s">
        <v>505</v>
      </c>
      <c r="B287" s="697" t="s">
        <v>2852</v>
      </c>
      <c r="C287" s="697" t="s">
        <v>3252</v>
      </c>
      <c r="D287" s="697" t="s">
        <v>3351</v>
      </c>
      <c r="E287" s="697" t="s">
        <v>1366</v>
      </c>
      <c r="F287" s="701">
        <v>15</v>
      </c>
      <c r="G287" s="701">
        <v>47591.7</v>
      </c>
      <c r="H287" s="701">
        <v>0.4838709677419355</v>
      </c>
      <c r="I287" s="701">
        <v>3172.7799999999997</v>
      </c>
      <c r="J287" s="701">
        <v>31</v>
      </c>
      <c r="K287" s="701">
        <v>98356.18</v>
      </c>
      <c r="L287" s="701">
        <v>1</v>
      </c>
      <c r="M287" s="701">
        <v>3172.7799999999997</v>
      </c>
      <c r="N287" s="701">
        <v>36</v>
      </c>
      <c r="O287" s="701">
        <v>114220.08</v>
      </c>
      <c r="P287" s="723">
        <v>1.1612903225806452</v>
      </c>
      <c r="Q287" s="702">
        <v>3172.78</v>
      </c>
    </row>
    <row r="288" spans="1:17" ht="14.4" customHeight="1" x14ac:dyDescent="0.3">
      <c r="A288" s="696" t="s">
        <v>505</v>
      </c>
      <c r="B288" s="697" t="s">
        <v>2852</v>
      </c>
      <c r="C288" s="697" t="s">
        <v>3252</v>
      </c>
      <c r="D288" s="697" t="s">
        <v>3352</v>
      </c>
      <c r="E288" s="697" t="s">
        <v>1858</v>
      </c>
      <c r="F288" s="701">
        <v>1.5</v>
      </c>
      <c r="G288" s="701">
        <v>1286.32</v>
      </c>
      <c r="H288" s="701"/>
      <c r="I288" s="701">
        <v>857.54666666666662</v>
      </c>
      <c r="J288" s="701"/>
      <c r="K288" s="701"/>
      <c r="L288" s="701"/>
      <c r="M288" s="701"/>
      <c r="N288" s="701">
        <v>30.699999999999996</v>
      </c>
      <c r="O288" s="701">
        <v>24507.31</v>
      </c>
      <c r="P288" s="723"/>
      <c r="Q288" s="702">
        <v>798.28371335504903</v>
      </c>
    </row>
    <row r="289" spans="1:17" ht="14.4" customHeight="1" x14ac:dyDescent="0.3">
      <c r="A289" s="696" t="s">
        <v>505</v>
      </c>
      <c r="B289" s="697" t="s">
        <v>2852</v>
      </c>
      <c r="C289" s="697" t="s">
        <v>3252</v>
      </c>
      <c r="D289" s="697" t="s">
        <v>3353</v>
      </c>
      <c r="E289" s="697" t="s">
        <v>1480</v>
      </c>
      <c r="F289" s="701"/>
      <c r="G289" s="701"/>
      <c r="H289" s="701"/>
      <c r="I289" s="701"/>
      <c r="J289" s="701">
        <v>82</v>
      </c>
      <c r="K289" s="701">
        <v>5391.5</v>
      </c>
      <c r="L289" s="701">
        <v>1</v>
      </c>
      <c r="M289" s="701">
        <v>65.75</v>
      </c>
      <c r="N289" s="701"/>
      <c r="O289" s="701"/>
      <c r="P289" s="723"/>
      <c r="Q289" s="702"/>
    </row>
    <row r="290" spans="1:17" ht="14.4" customHeight="1" x14ac:dyDescent="0.3">
      <c r="A290" s="696" t="s">
        <v>505</v>
      </c>
      <c r="B290" s="697" t="s">
        <v>2852</v>
      </c>
      <c r="C290" s="697" t="s">
        <v>3252</v>
      </c>
      <c r="D290" s="697" t="s">
        <v>3354</v>
      </c>
      <c r="E290" s="697" t="s">
        <v>1366</v>
      </c>
      <c r="F290" s="701"/>
      <c r="G290" s="701"/>
      <c r="H290" s="701"/>
      <c r="I290" s="701"/>
      <c r="J290" s="701"/>
      <c r="K290" s="701"/>
      <c r="L290" s="701"/>
      <c r="M290" s="701"/>
      <c r="N290" s="701">
        <v>23</v>
      </c>
      <c r="O290" s="701">
        <v>145948.10999999999</v>
      </c>
      <c r="P290" s="723"/>
      <c r="Q290" s="702">
        <v>6345.57</v>
      </c>
    </row>
    <row r="291" spans="1:17" ht="14.4" customHeight="1" x14ac:dyDescent="0.3">
      <c r="A291" s="696" t="s">
        <v>505</v>
      </c>
      <c r="B291" s="697" t="s">
        <v>2852</v>
      </c>
      <c r="C291" s="697" t="s">
        <v>3252</v>
      </c>
      <c r="D291" s="697" t="s">
        <v>3355</v>
      </c>
      <c r="E291" s="697" t="s">
        <v>3356</v>
      </c>
      <c r="F291" s="701"/>
      <c r="G291" s="701"/>
      <c r="H291" s="701"/>
      <c r="I291" s="701"/>
      <c r="J291" s="701">
        <v>7.3</v>
      </c>
      <c r="K291" s="701">
        <v>4262.71</v>
      </c>
      <c r="L291" s="701">
        <v>1</v>
      </c>
      <c r="M291" s="701">
        <v>583.93287671232883</v>
      </c>
      <c r="N291" s="701"/>
      <c r="O291" s="701"/>
      <c r="P291" s="723"/>
      <c r="Q291" s="702"/>
    </row>
    <row r="292" spans="1:17" ht="14.4" customHeight="1" x14ac:dyDescent="0.3">
      <c r="A292" s="696" t="s">
        <v>505</v>
      </c>
      <c r="B292" s="697" t="s">
        <v>2852</v>
      </c>
      <c r="C292" s="697" t="s">
        <v>3252</v>
      </c>
      <c r="D292" s="697" t="s">
        <v>3357</v>
      </c>
      <c r="E292" s="697" t="s">
        <v>3333</v>
      </c>
      <c r="F292" s="701">
        <v>7</v>
      </c>
      <c r="G292" s="701">
        <v>48164.34</v>
      </c>
      <c r="H292" s="701"/>
      <c r="I292" s="701">
        <v>6880.62</v>
      </c>
      <c r="J292" s="701"/>
      <c r="K292" s="701"/>
      <c r="L292" s="701"/>
      <c r="M292" s="701"/>
      <c r="N292" s="701"/>
      <c r="O292" s="701"/>
      <c r="P292" s="723"/>
      <c r="Q292" s="702"/>
    </row>
    <row r="293" spans="1:17" ht="14.4" customHeight="1" x14ac:dyDescent="0.3">
      <c r="A293" s="696" t="s">
        <v>505</v>
      </c>
      <c r="B293" s="697" t="s">
        <v>2852</v>
      </c>
      <c r="C293" s="697" t="s">
        <v>3252</v>
      </c>
      <c r="D293" s="697" t="s">
        <v>3358</v>
      </c>
      <c r="E293" s="697" t="s">
        <v>3359</v>
      </c>
      <c r="F293" s="701">
        <v>2</v>
      </c>
      <c r="G293" s="701">
        <v>5414</v>
      </c>
      <c r="H293" s="701"/>
      <c r="I293" s="701">
        <v>2707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505</v>
      </c>
      <c r="B294" s="697" t="s">
        <v>2852</v>
      </c>
      <c r="C294" s="697" t="s">
        <v>3252</v>
      </c>
      <c r="D294" s="697" t="s">
        <v>3360</v>
      </c>
      <c r="E294" s="697" t="s">
        <v>1801</v>
      </c>
      <c r="F294" s="701"/>
      <c r="G294" s="701"/>
      <c r="H294" s="701"/>
      <c r="I294" s="701"/>
      <c r="J294" s="701"/>
      <c r="K294" s="701"/>
      <c r="L294" s="701"/>
      <c r="M294" s="701"/>
      <c r="N294" s="701">
        <v>185</v>
      </c>
      <c r="O294" s="701">
        <v>12163.75</v>
      </c>
      <c r="P294" s="723"/>
      <c r="Q294" s="702">
        <v>65.75</v>
      </c>
    </row>
    <row r="295" spans="1:17" ht="14.4" customHeight="1" x14ac:dyDescent="0.3">
      <c r="A295" s="696" t="s">
        <v>505</v>
      </c>
      <c r="B295" s="697" t="s">
        <v>2852</v>
      </c>
      <c r="C295" s="697" t="s">
        <v>3252</v>
      </c>
      <c r="D295" s="697" t="s">
        <v>3361</v>
      </c>
      <c r="E295" s="697" t="s">
        <v>3362</v>
      </c>
      <c r="F295" s="701">
        <v>5.0999999999999996</v>
      </c>
      <c r="G295" s="701">
        <v>2497.96</v>
      </c>
      <c r="H295" s="701"/>
      <c r="I295" s="701">
        <v>489.79607843137256</v>
      </c>
      <c r="J295" s="701"/>
      <c r="K295" s="701"/>
      <c r="L295" s="701"/>
      <c r="M295" s="701"/>
      <c r="N295" s="701"/>
      <c r="O295" s="701"/>
      <c r="P295" s="723"/>
      <c r="Q295" s="702"/>
    </row>
    <row r="296" spans="1:17" ht="14.4" customHeight="1" x14ac:dyDescent="0.3">
      <c r="A296" s="696" t="s">
        <v>505</v>
      </c>
      <c r="B296" s="697" t="s">
        <v>2852</v>
      </c>
      <c r="C296" s="697" t="s">
        <v>3252</v>
      </c>
      <c r="D296" s="697" t="s">
        <v>3363</v>
      </c>
      <c r="E296" s="697" t="s">
        <v>3288</v>
      </c>
      <c r="F296" s="701"/>
      <c r="G296" s="701"/>
      <c r="H296" s="701"/>
      <c r="I296" s="701"/>
      <c r="J296" s="701"/>
      <c r="K296" s="701"/>
      <c r="L296" s="701"/>
      <c r="M296" s="701"/>
      <c r="N296" s="701">
        <v>0.1</v>
      </c>
      <c r="O296" s="701">
        <v>19.59</v>
      </c>
      <c r="P296" s="723"/>
      <c r="Q296" s="702">
        <v>195.89999999999998</v>
      </c>
    </row>
    <row r="297" spans="1:17" ht="14.4" customHeight="1" x14ac:dyDescent="0.3">
      <c r="A297" s="696" t="s">
        <v>505</v>
      </c>
      <c r="B297" s="697" t="s">
        <v>2852</v>
      </c>
      <c r="C297" s="697" t="s">
        <v>3252</v>
      </c>
      <c r="D297" s="697" t="s">
        <v>3364</v>
      </c>
      <c r="E297" s="697" t="s">
        <v>1789</v>
      </c>
      <c r="F297" s="701">
        <v>149.80000000000001</v>
      </c>
      <c r="G297" s="701">
        <v>318414.88</v>
      </c>
      <c r="H297" s="701">
        <v>0.77927484228742894</v>
      </c>
      <c r="I297" s="701">
        <v>2125.6</v>
      </c>
      <c r="J297" s="701">
        <v>192.23000000000002</v>
      </c>
      <c r="K297" s="701">
        <v>408604.08</v>
      </c>
      <c r="L297" s="701">
        <v>1</v>
      </c>
      <c r="M297" s="701">
        <v>2125.5999583831867</v>
      </c>
      <c r="N297" s="701">
        <v>203.52</v>
      </c>
      <c r="O297" s="701">
        <v>432602.11</v>
      </c>
      <c r="P297" s="723">
        <v>1.0587317434519987</v>
      </c>
      <c r="Q297" s="702">
        <v>2125.5999901729556</v>
      </c>
    </row>
    <row r="298" spans="1:17" ht="14.4" customHeight="1" x14ac:dyDescent="0.3">
      <c r="A298" s="696" t="s">
        <v>505</v>
      </c>
      <c r="B298" s="697" t="s">
        <v>2852</v>
      </c>
      <c r="C298" s="697" t="s">
        <v>3252</v>
      </c>
      <c r="D298" s="697" t="s">
        <v>3365</v>
      </c>
      <c r="E298" s="697" t="s">
        <v>3366</v>
      </c>
      <c r="F298" s="701">
        <v>5.4</v>
      </c>
      <c r="G298" s="701">
        <v>56118.630000000005</v>
      </c>
      <c r="H298" s="701">
        <v>0.33749963915764963</v>
      </c>
      <c r="I298" s="701">
        <v>10392.338888888889</v>
      </c>
      <c r="J298" s="701">
        <v>16</v>
      </c>
      <c r="K298" s="701">
        <v>166277.6</v>
      </c>
      <c r="L298" s="701">
        <v>1</v>
      </c>
      <c r="M298" s="701">
        <v>10392.35</v>
      </c>
      <c r="N298" s="701">
        <v>9</v>
      </c>
      <c r="O298" s="701">
        <v>89058.69</v>
      </c>
      <c r="P298" s="723">
        <v>0.53560245036012066</v>
      </c>
      <c r="Q298" s="702">
        <v>9895.41</v>
      </c>
    </row>
    <row r="299" spans="1:17" ht="14.4" customHeight="1" x14ac:dyDescent="0.3">
      <c r="A299" s="696" t="s">
        <v>505</v>
      </c>
      <c r="B299" s="697" t="s">
        <v>2852</v>
      </c>
      <c r="C299" s="697" t="s">
        <v>3252</v>
      </c>
      <c r="D299" s="697" t="s">
        <v>3367</v>
      </c>
      <c r="E299" s="697" t="s">
        <v>1808</v>
      </c>
      <c r="F299" s="701">
        <v>39.799999999999997</v>
      </c>
      <c r="G299" s="701">
        <v>149457.38</v>
      </c>
      <c r="H299" s="701"/>
      <c r="I299" s="701">
        <v>3755.2105527638196</v>
      </c>
      <c r="J299" s="701"/>
      <c r="K299" s="701"/>
      <c r="L299" s="701"/>
      <c r="M299" s="701"/>
      <c r="N299" s="701"/>
      <c r="O299" s="701"/>
      <c r="P299" s="723"/>
      <c r="Q299" s="702"/>
    </row>
    <row r="300" spans="1:17" ht="14.4" customHeight="1" x14ac:dyDescent="0.3">
      <c r="A300" s="696" t="s">
        <v>505</v>
      </c>
      <c r="B300" s="697" t="s">
        <v>2852</v>
      </c>
      <c r="C300" s="697" t="s">
        <v>3252</v>
      </c>
      <c r="D300" s="697" t="s">
        <v>3368</v>
      </c>
      <c r="E300" s="697" t="s">
        <v>3337</v>
      </c>
      <c r="F300" s="701">
        <v>1</v>
      </c>
      <c r="G300" s="701">
        <v>195.9</v>
      </c>
      <c r="H300" s="701">
        <v>3.333333333333333</v>
      </c>
      <c r="I300" s="701">
        <v>195.9</v>
      </c>
      <c r="J300" s="701">
        <v>0.3</v>
      </c>
      <c r="K300" s="701">
        <v>58.77</v>
      </c>
      <c r="L300" s="701">
        <v>1</v>
      </c>
      <c r="M300" s="701">
        <v>195.9</v>
      </c>
      <c r="N300" s="701">
        <v>0.5</v>
      </c>
      <c r="O300" s="701">
        <v>97.95</v>
      </c>
      <c r="P300" s="723">
        <v>1.6666666666666665</v>
      </c>
      <c r="Q300" s="702">
        <v>195.9</v>
      </c>
    </row>
    <row r="301" spans="1:17" ht="14.4" customHeight="1" x14ac:dyDescent="0.3">
      <c r="A301" s="696" t="s">
        <v>505</v>
      </c>
      <c r="B301" s="697" t="s">
        <v>2852</v>
      </c>
      <c r="C301" s="697" t="s">
        <v>3252</v>
      </c>
      <c r="D301" s="697" t="s">
        <v>3369</v>
      </c>
      <c r="E301" s="697" t="s">
        <v>1825</v>
      </c>
      <c r="F301" s="701">
        <v>1.4000000000000001</v>
      </c>
      <c r="G301" s="701">
        <v>882</v>
      </c>
      <c r="H301" s="701">
        <v>0.29264408241812939</v>
      </c>
      <c r="I301" s="701">
        <v>629.99999999999989</v>
      </c>
      <c r="J301" s="701">
        <v>7.2</v>
      </c>
      <c r="K301" s="701">
        <v>3013.8999999999996</v>
      </c>
      <c r="L301" s="701">
        <v>1</v>
      </c>
      <c r="M301" s="701">
        <v>418.59722222222217</v>
      </c>
      <c r="N301" s="701">
        <v>4.4000000000000004</v>
      </c>
      <c r="O301" s="701">
        <v>1761.76</v>
      </c>
      <c r="P301" s="723">
        <v>0.58454494176979999</v>
      </c>
      <c r="Q301" s="702">
        <v>400.4</v>
      </c>
    </row>
    <row r="302" spans="1:17" ht="14.4" customHeight="1" x14ac:dyDescent="0.3">
      <c r="A302" s="696" t="s">
        <v>505</v>
      </c>
      <c r="B302" s="697" t="s">
        <v>2852</v>
      </c>
      <c r="C302" s="697" t="s">
        <v>3252</v>
      </c>
      <c r="D302" s="697" t="s">
        <v>3370</v>
      </c>
      <c r="E302" s="697" t="s">
        <v>1825</v>
      </c>
      <c r="F302" s="701">
        <v>21.7</v>
      </c>
      <c r="G302" s="701">
        <v>24847.270000000004</v>
      </c>
      <c r="H302" s="701">
        <v>1.1557262176808796</v>
      </c>
      <c r="I302" s="701">
        <v>1145.0354838709679</v>
      </c>
      <c r="J302" s="701">
        <v>23.5</v>
      </c>
      <c r="K302" s="701">
        <v>21499.27</v>
      </c>
      <c r="L302" s="701">
        <v>1</v>
      </c>
      <c r="M302" s="701">
        <v>914.86255319148938</v>
      </c>
      <c r="N302" s="701">
        <v>23.4</v>
      </c>
      <c r="O302" s="701">
        <v>18738.72</v>
      </c>
      <c r="P302" s="723">
        <v>0.87159796588442306</v>
      </c>
      <c r="Q302" s="702">
        <v>800.80000000000007</v>
      </c>
    </row>
    <row r="303" spans="1:17" ht="14.4" customHeight="1" x14ac:dyDescent="0.3">
      <c r="A303" s="696" t="s">
        <v>505</v>
      </c>
      <c r="B303" s="697" t="s">
        <v>2852</v>
      </c>
      <c r="C303" s="697" t="s">
        <v>3252</v>
      </c>
      <c r="D303" s="697" t="s">
        <v>3371</v>
      </c>
      <c r="E303" s="697" t="s">
        <v>3372</v>
      </c>
      <c r="F303" s="701">
        <v>46.629999999999995</v>
      </c>
      <c r="G303" s="701">
        <v>167571.23000000001</v>
      </c>
      <c r="H303" s="701"/>
      <c r="I303" s="701">
        <v>3593.6356422903714</v>
      </c>
      <c r="J303" s="701"/>
      <c r="K303" s="701"/>
      <c r="L303" s="701"/>
      <c r="M303" s="701"/>
      <c r="N303" s="701"/>
      <c r="O303" s="701"/>
      <c r="P303" s="723"/>
      <c r="Q303" s="702"/>
    </row>
    <row r="304" spans="1:17" ht="14.4" customHeight="1" x14ac:dyDescent="0.3">
      <c r="A304" s="696" t="s">
        <v>505</v>
      </c>
      <c r="B304" s="697" t="s">
        <v>2852</v>
      </c>
      <c r="C304" s="697" t="s">
        <v>3252</v>
      </c>
      <c r="D304" s="697" t="s">
        <v>3373</v>
      </c>
      <c r="E304" s="697" t="s">
        <v>3374</v>
      </c>
      <c r="F304" s="701">
        <v>24</v>
      </c>
      <c r="G304" s="701">
        <v>30896.639999999999</v>
      </c>
      <c r="H304" s="701"/>
      <c r="I304" s="701">
        <v>1287.3599999999999</v>
      </c>
      <c r="J304" s="701"/>
      <c r="K304" s="701"/>
      <c r="L304" s="701"/>
      <c r="M304" s="701"/>
      <c r="N304" s="701"/>
      <c r="O304" s="701"/>
      <c r="P304" s="723"/>
      <c r="Q304" s="702"/>
    </row>
    <row r="305" spans="1:17" ht="14.4" customHeight="1" x14ac:dyDescent="0.3">
      <c r="A305" s="696" t="s">
        <v>505</v>
      </c>
      <c r="B305" s="697" t="s">
        <v>2852</v>
      </c>
      <c r="C305" s="697" t="s">
        <v>3252</v>
      </c>
      <c r="D305" s="697" t="s">
        <v>3375</v>
      </c>
      <c r="E305" s="697" t="s">
        <v>1842</v>
      </c>
      <c r="F305" s="701">
        <v>25</v>
      </c>
      <c r="G305" s="701">
        <v>2740</v>
      </c>
      <c r="H305" s="701">
        <v>1.2047874913158567</v>
      </c>
      <c r="I305" s="701">
        <v>109.6</v>
      </c>
      <c r="J305" s="701">
        <v>20</v>
      </c>
      <c r="K305" s="701">
        <v>2274.2599999999998</v>
      </c>
      <c r="L305" s="701">
        <v>1</v>
      </c>
      <c r="M305" s="701">
        <v>113.71299999999999</v>
      </c>
      <c r="N305" s="701">
        <v>47</v>
      </c>
      <c r="O305" s="701">
        <v>6385.0999999999995</v>
      </c>
      <c r="P305" s="723">
        <v>2.8075505878835312</v>
      </c>
      <c r="Q305" s="702">
        <v>135.85319148936168</v>
      </c>
    </row>
    <row r="306" spans="1:17" ht="14.4" customHeight="1" x14ac:dyDescent="0.3">
      <c r="A306" s="696" t="s">
        <v>505</v>
      </c>
      <c r="B306" s="697" t="s">
        <v>2852</v>
      </c>
      <c r="C306" s="697" t="s">
        <v>3252</v>
      </c>
      <c r="D306" s="697" t="s">
        <v>3376</v>
      </c>
      <c r="E306" s="697" t="s">
        <v>3307</v>
      </c>
      <c r="F306" s="701">
        <v>5</v>
      </c>
      <c r="G306" s="701">
        <v>64723.7</v>
      </c>
      <c r="H306" s="701"/>
      <c r="I306" s="701">
        <v>12944.74</v>
      </c>
      <c r="J306" s="701"/>
      <c r="K306" s="701"/>
      <c r="L306" s="701"/>
      <c r="M306" s="701"/>
      <c r="N306" s="701"/>
      <c r="O306" s="701"/>
      <c r="P306" s="723"/>
      <c r="Q306" s="702"/>
    </row>
    <row r="307" spans="1:17" ht="14.4" customHeight="1" x14ac:dyDescent="0.3">
      <c r="A307" s="696" t="s">
        <v>505</v>
      </c>
      <c r="B307" s="697" t="s">
        <v>2852</v>
      </c>
      <c r="C307" s="697" t="s">
        <v>3252</v>
      </c>
      <c r="D307" s="697" t="s">
        <v>3377</v>
      </c>
      <c r="E307" s="697" t="s">
        <v>3378</v>
      </c>
      <c r="F307" s="701">
        <v>14</v>
      </c>
      <c r="G307" s="701">
        <v>4639.6000000000004</v>
      </c>
      <c r="H307" s="701">
        <v>0.35532994923857864</v>
      </c>
      <c r="I307" s="701">
        <v>331.40000000000003</v>
      </c>
      <c r="J307" s="701">
        <v>39.4</v>
      </c>
      <c r="K307" s="701">
        <v>13057.160000000002</v>
      </c>
      <c r="L307" s="701">
        <v>1</v>
      </c>
      <c r="M307" s="701">
        <v>331.40000000000003</v>
      </c>
      <c r="N307" s="701">
        <v>33.809999999999995</v>
      </c>
      <c r="O307" s="701">
        <v>11204.630000000001</v>
      </c>
      <c r="P307" s="723">
        <v>0.85812152106583661</v>
      </c>
      <c r="Q307" s="702">
        <v>331.39988169180725</v>
      </c>
    </row>
    <row r="308" spans="1:17" ht="14.4" customHeight="1" x14ac:dyDescent="0.3">
      <c r="A308" s="696" t="s">
        <v>505</v>
      </c>
      <c r="B308" s="697" t="s">
        <v>2852</v>
      </c>
      <c r="C308" s="697" t="s">
        <v>3252</v>
      </c>
      <c r="D308" s="697" t="s">
        <v>3379</v>
      </c>
      <c r="E308" s="697" t="s">
        <v>1382</v>
      </c>
      <c r="F308" s="701"/>
      <c r="G308" s="701"/>
      <c r="H308" s="701"/>
      <c r="I308" s="701"/>
      <c r="J308" s="701"/>
      <c r="K308" s="701"/>
      <c r="L308" s="701"/>
      <c r="M308" s="701"/>
      <c r="N308" s="701">
        <v>16</v>
      </c>
      <c r="O308" s="701">
        <v>69038.559999999998</v>
      </c>
      <c r="P308" s="723"/>
      <c r="Q308" s="702">
        <v>4314.91</v>
      </c>
    </row>
    <row r="309" spans="1:17" ht="14.4" customHeight="1" x14ac:dyDescent="0.3">
      <c r="A309" s="696" t="s">
        <v>505</v>
      </c>
      <c r="B309" s="697" t="s">
        <v>2852</v>
      </c>
      <c r="C309" s="697" t="s">
        <v>3252</v>
      </c>
      <c r="D309" s="697" t="s">
        <v>3380</v>
      </c>
      <c r="E309" s="697" t="s">
        <v>3381</v>
      </c>
      <c r="F309" s="701">
        <v>2.7</v>
      </c>
      <c r="G309" s="701">
        <v>30493.360000000001</v>
      </c>
      <c r="H309" s="701">
        <v>0.69230744780794973</v>
      </c>
      <c r="I309" s="701">
        <v>11293.837037037036</v>
      </c>
      <c r="J309" s="701">
        <v>3.9</v>
      </c>
      <c r="K309" s="701">
        <v>44045.98</v>
      </c>
      <c r="L309" s="701">
        <v>1</v>
      </c>
      <c r="M309" s="701">
        <v>11293.841025641026</v>
      </c>
      <c r="N309" s="701"/>
      <c r="O309" s="701"/>
      <c r="P309" s="723"/>
      <c r="Q309" s="702"/>
    </row>
    <row r="310" spans="1:17" ht="14.4" customHeight="1" x14ac:dyDescent="0.3">
      <c r="A310" s="696" t="s">
        <v>505</v>
      </c>
      <c r="B310" s="697" t="s">
        <v>2852</v>
      </c>
      <c r="C310" s="697" t="s">
        <v>3252</v>
      </c>
      <c r="D310" s="697" t="s">
        <v>3382</v>
      </c>
      <c r="E310" s="697" t="s">
        <v>3383</v>
      </c>
      <c r="F310" s="701">
        <v>0.8</v>
      </c>
      <c r="G310" s="701">
        <v>1157.44</v>
      </c>
      <c r="H310" s="701"/>
      <c r="I310" s="701">
        <v>1446.8</v>
      </c>
      <c r="J310" s="701"/>
      <c r="K310" s="701"/>
      <c r="L310" s="701"/>
      <c r="M310" s="701"/>
      <c r="N310" s="701"/>
      <c r="O310" s="701"/>
      <c r="P310" s="723"/>
      <c r="Q310" s="702"/>
    </row>
    <row r="311" spans="1:17" ht="14.4" customHeight="1" x14ac:dyDescent="0.3">
      <c r="A311" s="696" t="s">
        <v>505</v>
      </c>
      <c r="B311" s="697" t="s">
        <v>2852</v>
      </c>
      <c r="C311" s="697" t="s">
        <v>3252</v>
      </c>
      <c r="D311" s="697" t="s">
        <v>3384</v>
      </c>
      <c r="E311" s="697" t="s">
        <v>1646</v>
      </c>
      <c r="F311" s="701">
        <v>11</v>
      </c>
      <c r="G311" s="701">
        <v>371656.56</v>
      </c>
      <c r="H311" s="701"/>
      <c r="I311" s="701">
        <v>33786.959999999999</v>
      </c>
      <c r="J311" s="701"/>
      <c r="K311" s="701"/>
      <c r="L311" s="701"/>
      <c r="M311" s="701"/>
      <c r="N311" s="701"/>
      <c r="O311" s="701"/>
      <c r="P311" s="723"/>
      <c r="Q311" s="702"/>
    </row>
    <row r="312" spans="1:17" ht="14.4" customHeight="1" x14ac:dyDescent="0.3">
      <c r="A312" s="696" t="s">
        <v>505</v>
      </c>
      <c r="B312" s="697" t="s">
        <v>2852</v>
      </c>
      <c r="C312" s="697" t="s">
        <v>3252</v>
      </c>
      <c r="D312" s="697" t="s">
        <v>3385</v>
      </c>
      <c r="E312" s="697" t="s">
        <v>1394</v>
      </c>
      <c r="F312" s="701"/>
      <c r="G312" s="701"/>
      <c r="H312" s="701"/>
      <c r="I312" s="701"/>
      <c r="J312" s="701">
        <v>11.5</v>
      </c>
      <c r="K312" s="701">
        <v>9083.25</v>
      </c>
      <c r="L312" s="701">
        <v>1</v>
      </c>
      <c r="M312" s="701">
        <v>789.8478260869565</v>
      </c>
      <c r="N312" s="701">
        <v>11</v>
      </c>
      <c r="O312" s="701">
        <v>8688.3700000000008</v>
      </c>
      <c r="P312" s="723">
        <v>0.9565265736382903</v>
      </c>
      <c r="Q312" s="702">
        <v>789.8518181818182</v>
      </c>
    </row>
    <row r="313" spans="1:17" ht="14.4" customHeight="1" x14ac:dyDescent="0.3">
      <c r="A313" s="696" t="s">
        <v>505</v>
      </c>
      <c r="B313" s="697" t="s">
        <v>2852</v>
      </c>
      <c r="C313" s="697" t="s">
        <v>3252</v>
      </c>
      <c r="D313" s="697" t="s">
        <v>3385</v>
      </c>
      <c r="E313" s="697" t="s">
        <v>1831</v>
      </c>
      <c r="F313" s="701"/>
      <c r="G313" s="701"/>
      <c r="H313" s="701"/>
      <c r="I313" s="701"/>
      <c r="J313" s="701">
        <v>9.5500000000000007</v>
      </c>
      <c r="K313" s="701">
        <v>7543.08</v>
      </c>
      <c r="L313" s="701">
        <v>1</v>
      </c>
      <c r="M313" s="701">
        <v>789.85130890052346</v>
      </c>
      <c r="N313" s="701">
        <v>6.3</v>
      </c>
      <c r="O313" s="701">
        <v>4976.0399999999991</v>
      </c>
      <c r="P313" s="723">
        <v>0.65968278209961961</v>
      </c>
      <c r="Q313" s="702">
        <v>789.84761904761888</v>
      </c>
    </row>
    <row r="314" spans="1:17" ht="14.4" customHeight="1" x14ac:dyDescent="0.3">
      <c r="A314" s="696" t="s">
        <v>505</v>
      </c>
      <c r="B314" s="697" t="s">
        <v>2852</v>
      </c>
      <c r="C314" s="697" t="s">
        <v>3252</v>
      </c>
      <c r="D314" s="697" t="s">
        <v>3386</v>
      </c>
      <c r="E314" s="697" t="s">
        <v>1811</v>
      </c>
      <c r="F314" s="701">
        <v>11.6</v>
      </c>
      <c r="G314" s="701">
        <v>37859.32</v>
      </c>
      <c r="H314" s="701">
        <v>0.11879144322272604</v>
      </c>
      <c r="I314" s="701">
        <v>3263.7344827586207</v>
      </c>
      <c r="J314" s="701">
        <v>97.65</v>
      </c>
      <c r="K314" s="701">
        <v>318704.09999999998</v>
      </c>
      <c r="L314" s="701">
        <v>1</v>
      </c>
      <c r="M314" s="701">
        <v>3263.7388632872498</v>
      </c>
      <c r="N314" s="701">
        <v>134.19999999999999</v>
      </c>
      <c r="O314" s="701">
        <v>437994.29999999993</v>
      </c>
      <c r="P314" s="723">
        <v>1.3742976635694362</v>
      </c>
      <c r="Q314" s="702">
        <v>3263.7429210134128</v>
      </c>
    </row>
    <row r="315" spans="1:17" ht="14.4" customHeight="1" x14ac:dyDescent="0.3">
      <c r="A315" s="696" t="s">
        <v>505</v>
      </c>
      <c r="B315" s="697" t="s">
        <v>2852</v>
      </c>
      <c r="C315" s="697" t="s">
        <v>3252</v>
      </c>
      <c r="D315" s="697" t="s">
        <v>3387</v>
      </c>
      <c r="E315" s="697" t="s">
        <v>1495</v>
      </c>
      <c r="F315" s="701"/>
      <c r="G315" s="701"/>
      <c r="H315" s="701"/>
      <c r="I315" s="701"/>
      <c r="J315" s="701">
        <v>0.2</v>
      </c>
      <c r="K315" s="701">
        <v>77.319999999999993</v>
      </c>
      <c r="L315" s="701">
        <v>1</v>
      </c>
      <c r="M315" s="701">
        <v>386.59999999999997</v>
      </c>
      <c r="N315" s="701">
        <v>7.11</v>
      </c>
      <c r="O315" s="701">
        <v>2748.73</v>
      </c>
      <c r="P315" s="723">
        <v>35.55005173305743</v>
      </c>
      <c r="Q315" s="702">
        <v>386.60056258790434</v>
      </c>
    </row>
    <row r="316" spans="1:17" ht="14.4" customHeight="1" x14ac:dyDescent="0.3">
      <c r="A316" s="696" t="s">
        <v>505</v>
      </c>
      <c r="B316" s="697" t="s">
        <v>2852</v>
      </c>
      <c r="C316" s="697" t="s">
        <v>3252</v>
      </c>
      <c r="D316" s="697" t="s">
        <v>3388</v>
      </c>
      <c r="E316" s="697" t="s">
        <v>3389</v>
      </c>
      <c r="F316" s="701">
        <v>0.2</v>
      </c>
      <c r="G316" s="701">
        <v>184.97</v>
      </c>
      <c r="H316" s="701"/>
      <c r="I316" s="701">
        <v>924.84999999999991</v>
      </c>
      <c r="J316" s="701"/>
      <c r="K316" s="701"/>
      <c r="L316" s="701"/>
      <c r="M316" s="701"/>
      <c r="N316" s="701"/>
      <c r="O316" s="701"/>
      <c r="P316" s="723"/>
      <c r="Q316" s="702"/>
    </row>
    <row r="317" spans="1:17" ht="14.4" customHeight="1" x14ac:dyDescent="0.3">
      <c r="A317" s="696" t="s">
        <v>505</v>
      </c>
      <c r="B317" s="697" t="s">
        <v>2852</v>
      </c>
      <c r="C317" s="697" t="s">
        <v>3252</v>
      </c>
      <c r="D317" s="697" t="s">
        <v>3390</v>
      </c>
      <c r="E317" s="697" t="s">
        <v>1867</v>
      </c>
      <c r="F317" s="701"/>
      <c r="G317" s="701"/>
      <c r="H317" s="701"/>
      <c r="I317" s="701"/>
      <c r="J317" s="701">
        <v>18</v>
      </c>
      <c r="K317" s="701">
        <v>42006.6</v>
      </c>
      <c r="L317" s="701">
        <v>1</v>
      </c>
      <c r="M317" s="701">
        <v>2333.6999999999998</v>
      </c>
      <c r="N317" s="701"/>
      <c r="O317" s="701"/>
      <c r="P317" s="723"/>
      <c r="Q317" s="702"/>
    </row>
    <row r="318" spans="1:17" ht="14.4" customHeight="1" x14ac:dyDescent="0.3">
      <c r="A318" s="696" t="s">
        <v>505</v>
      </c>
      <c r="B318" s="697" t="s">
        <v>2852</v>
      </c>
      <c r="C318" s="697" t="s">
        <v>3252</v>
      </c>
      <c r="D318" s="697" t="s">
        <v>3391</v>
      </c>
      <c r="E318" s="697" t="s">
        <v>1380</v>
      </c>
      <c r="F318" s="701"/>
      <c r="G318" s="701"/>
      <c r="H318" s="701"/>
      <c r="I318" s="701"/>
      <c r="J318" s="701"/>
      <c r="K318" s="701"/>
      <c r="L318" s="701"/>
      <c r="M318" s="701"/>
      <c r="N318" s="701">
        <v>35</v>
      </c>
      <c r="O318" s="701">
        <v>302044.05</v>
      </c>
      <c r="P318" s="723"/>
      <c r="Q318" s="702">
        <v>8629.83</v>
      </c>
    </row>
    <row r="319" spans="1:17" ht="14.4" customHeight="1" x14ac:dyDescent="0.3">
      <c r="A319" s="696" t="s">
        <v>505</v>
      </c>
      <c r="B319" s="697" t="s">
        <v>2852</v>
      </c>
      <c r="C319" s="697" t="s">
        <v>3252</v>
      </c>
      <c r="D319" s="697" t="s">
        <v>3392</v>
      </c>
      <c r="E319" s="697" t="s">
        <v>3393</v>
      </c>
      <c r="F319" s="701"/>
      <c r="G319" s="701"/>
      <c r="H319" s="701"/>
      <c r="I319" s="701"/>
      <c r="J319" s="701"/>
      <c r="K319" s="701"/>
      <c r="L319" s="701"/>
      <c r="M319" s="701"/>
      <c r="N319" s="701">
        <v>0.5</v>
      </c>
      <c r="O319" s="701">
        <v>93.62</v>
      </c>
      <c r="P319" s="723"/>
      <c r="Q319" s="702">
        <v>187.24</v>
      </c>
    </row>
    <row r="320" spans="1:17" ht="14.4" customHeight="1" x14ac:dyDescent="0.3">
      <c r="A320" s="696" t="s">
        <v>505</v>
      </c>
      <c r="B320" s="697" t="s">
        <v>2852</v>
      </c>
      <c r="C320" s="697" t="s">
        <v>3252</v>
      </c>
      <c r="D320" s="697" t="s">
        <v>3394</v>
      </c>
      <c r="E320" s="697" t="s">
        <v>1384</v>
      </c>
      <c r="F320" s="701"/>
      <c r="G320" s="701"/>
      <c r="H320" s="701"/>
      <c r="I320" s="701"/>
      <c r="J320" s="701"/>
      <c r="K320" s="701"/>
      <c r="L320" s="701"/>
      <c r="M320" s="701"/>
      <c r="N320" s="701">
        <v>3</v>
      </c>
      <c r="O320" s="701">
        <v>38262.33</v>
      </c>
      <c r="P320" s="723"/>
      <c r="Q320" s="702">
        <v>12754.11</v>
      </c>
    </row>
    <row r="321" spans="1:17" ht="14.4" customHeight="1" x14ac:dyDescent="0.3">
      <c r="A321" s="696" t="s">
        <v>505</v>
      </c>
      <c r="B321" s="697" t="s">
        <v>2852</v>
      </c>
      <c r="C321" s="697" t="s">
        <v>3252</v>
      </c>
      <c r="D321" s="697" t="s">
        <v>3395</v>
      </c>
      <c r="E321" s="697" t="s">
        <v>1387</v>
      </c>
      <c r="F321" s="701"/>
      <c r="G321" s="701"/>
      <c r="H321" s="701"/>
      <c r="I321" s="701"/>
      <c r="J321" s="701"/>
      <c r="K321" s="701"/>
      <c r="L321" s="701"/>
      <c r="M321" s="701"/>
      <c r="N321" s="701">
        <v>1</v>
      </c>
      <c r="O321" s="701">
        <v>12551.49</v>
      </c>
      <c r="P321" s="723"/>
      <c r="Q321" s="702">
        <v>12551.49</v>
      </c>
    </row>
    <row r="322" spans="1:17" ht="14.4" customHeight="1" x14ac:dyDescent="0.3">
      <c r="A322" s="696" t="s">
        <v>505</v>
      </c>
      <c r="B322" s="697" t="s">
        <v>2852</v>
      </c>
      <c r="C322" s="697" t="s">
        <v>3252</v>
      </c>
      <c r="D322" s="697" t="s">
        <v>3396</v>
      </c>
      <c r="E322" s="697" t="s">
        <v>1382</v>
      </c>
      <c r="F322" s="701"/>
      <c r="G322" s="701"/>
      <c r="H322" s="701"/>
      <c r="I322" s="701"/>
      <c r="J322" s="701"/>
      <c r="K322" s="701"/>
      <c r="L322" s="701"/>
      <c r="M322" s="701"/>
      <c r="N322" s="701">
        <v>3</v>
      </c>
      <c r="O322" s="701">
        <v>12944.73</v>
      </c>
      <c r="P322" s="723"/>
      <c r="Q322" s="702">
        <v>4314.91</v>
      </c>
    </row>
    <row r="323" spans="1:17" ht="14.4" customHeight="1" x14ac:dyDescent="0.3">
      <c r="A323" s="696" t="s">
        <v>505</v>
      </c>
      <c r="B323" s="697" t="s">
        <v>2852</v>
      </c>
      <c r="C323" s="697" t="s">
        <v>3252</v>
      </c>
      <c r="D323" s="697" t="s">
        <v>3397</v>
      </c>
      <c r="E323" s="697" t="s">
        <v>1384</v>
      </c>
      <c r="F323" s="701"/>
      <c r="G323" s="701"/>
      <c r="H323" s="701"/>
      <c r="I323" s="701"/>
      <c r="J323" s="701"/>
      <c r="K323" s="701"/>
      <c r="L323" s="701"/>
      <c r="M323" s="701"/>
      <c r="N323" s="701">
        <v>6</v>
      </c>
      <c r="O323" s="701">
        <v>38262.36</v>
      </c>
      <c r="P323" s="723"/>
      <c r="Q323" s="702">
        <v>6377.06</v>
      </c>
    </row>
    <row r="324" spans="1:17" ht="14.4" customHeight="1" x14ac:dyDescent="0.3">
      <c r="A324" s="696" t="s">
        <v>505</v>
      </c>
      <c r="B324" s="697" t="s">
        <v>2852</v>
      </c>
      <c r="C324" s="697" t="s">
        <v>3252</v>
      </c>
      <c r="D324" s="697" t="s">
        <v>3398</v>
      </c>
      <c r="E324" s="697" t="s">
        <v>1376</v>
      </c>
      <c r="F324" s="701"/>
      <c r="G324" s="701"/>
      <c r="H324" s="701"/>
      <c r="I324" s="701"/>
      <c r="J324" s="701"/>
      <c r="K324" s="701"/>
      <c r="L324" s="701"/>
      <c r="M324" s="701"/>
      <c r="N324" s="701">
        <v>5</v>
      </c>
      <c r="O324" s="701">
        <v>49620</v>
      </c>
      <c r="P324" s="723"/>
      <c r="Q324" s="702">
        <v>9924</v>
      </c>
    </row>
    <row r="325" spans="1:17" ht="14.4" customHeight="1" x14ac:dyDescent="0.3">
      <c r="A325" s="696" t="s">
        <v>505</v>
      </c>
      <c r="B325" s="697" t="s">
        <v>2852</v>
      </c>
      <c r="C325" s="697" t="s">
        <v>3252</v>
      </c>
      <c r="D325" s="697" t="s">
        <v>3399</v>
      </c>
      <c r="E325" s="697"/>
      <c r="F325" s="701">
        <v>0.4</v>
      </c>
      <c r="G325" s="701">
        <v>233.58</v>
      </c>
      <c r="H325" s="701"/>
      <c r="I325" s="701">
        <v>583.95000000000005</v>
      </c>
      <c r="J325" s="701"/>
      <c r="K325" s="701"/>
      <c r="L325" s="701"/>
      <c r="M325" s="701"/>
      <c r="N325" s="701"/>
      <c r="O325" s="701"/>
      <c r="P325" s="723"/>
      <c r="Q325" s="702"/>
    </row>
    <row r="326" spans="1:17" ht="14.4" customHeight="1" x14ac:dyDescent="0.3">
      <c r="A326" s="696" t="s">
        <v>505</v>
      </c>
      <c r="B326" s="697" t="s">
        <v>2852</v>
      </c>
      <c r="C326" s="697" t="s">
        <v>3252</v>
      </c>
      <c r="D326" s="697" t="s">
        <v>3399</v>
      </c>
      <c r="E326" s="697" t="s">
        <v>3400</v>
      </c>
      <c r="F326" s="701">
        <v>0.2</v>
      </c>
      <c r="G326" s="701">
        <v>116.79</v>
      </c>
      <c r="H326" s="701"/>
      <c r="I326" s="701">
        <v>583.95000000000005</v>
      </c>
      <c r="J326" s="701"/>
      <c r="K326" s="701"/>
      <c r="L326" s="701"/>
      <c r="M326" s="701"/>
      <c r="N326" s="701"/>
      <c r="O326" s="701"/>
      <c r="P326" s="723"/>
      <c r="Q326" s="702"/>
    </row>
    <row r="327" spans="1:17" ht="14.4" customHeight="1" x14ac:dyDescent="0.3">
      <c r="A327" s="696" t="s">
        <v>505</v>
      </c>
      <c r="B327" s="697" t="s">
        <v>2852</v>
      </c>
      <c r="C327" s="697" t="s">
        <v>3252</v>
      </c>
      <c r="D327" s="697" t="s">
        <v>3401</v>
      </c>
      <c r="E327" s="697" t="s">
        <v>1498</v>
      </c>
      <c r="F327" s="701"/>
      <c r="G327" s="701"/>
      <c r="H327" s="701"/>
      <c r="I327" s="701"/>
      <c r="J327" s="701"/>
      <c r="K327" s="701"/>
      <c r="L327" s="701"/>
      <c r="M327" s="701"/>
      <c r="N327" s="701">
        <v>3.4</v>
      </c>
      <c r="O327" s="701">
        <v>75225.259999999995</v>
      </c>
      <c r="P327" s="723"/>
      <c r="Q327" s="702">
        <v>22125.076470588236</v>
      </c>
    </row>
    <row r="328" spans="1:17" ht="14.4" customHeight="1" x14ac:dyDescent="0.3">
      <c r="A328" s="696" t="s">
        <v>505</v>
      </c>
      <c r="B328" s="697" t="s">
        <v>2852</v>
      </c>
      <c r="C328" s="697" t="s">
        <v>3252</v>
      </c>
      <c r="D328" s="697" t="s">
        <v>3402</v>
      </c>
      <c r="E328" s="697" t="s">
        <v>3403</v>
      </c>
      <c r="F328" s="701">
        <v>2</v>
      </c>
      <c r="G328" s="701">
        <v>363.86</v>
      </c>
      <c r="H328" s="701"/>
      <c r="I328" s="701">
        <v>181.93</v>
      </c>
      <c r="J328" s="701"/>
      <c r="K328" s="701"/>
      <c r="L328" s="701"/>
      <c r="M328" s="701"/>
      <c r="N328" s="701">
        <v>13</v>
      </c>
      <c r="O328" s="701">
        <v>2737.41</v>
      </c>
      <c r="P328" s="723"/>
      <c r="Q328" s="702">
        <v>210.57</v>
      </c>
    </row>
    <row r="329" spans="1:17" ht="14.4" customHeight="1" x14ac:dyDescent="0.3">
      <c r="A329" s="696" t="s">
        <v>505</v>
      </c>
      <c r="B329" s="697" t="s">
        <v>2852</v>
      </c>
      <c r="C329" s="697" t="s">
        <v>3404</v>
      </c>
      <c r="D329" s="697" t="s">
        <v>3405</v>
      </c>
      <c r="E329" s="697" t="s">
        <v>3406</v>
      </c>
      <c r="F329" s="701">
        <v>2</v>
      </c>
      <c r="G329" s="701">
        <v>2431.6999999999998</v>
      </c>
      <c r="H329" s="701">
        <v>0.15505284689703014</v>
      </c>
      <c r="I329" s="701">
        <v>1215.8499999999999</v>
      </c>
      <c r="J329" s="701">
        <v>12</v>
      </c>
      <c r="K329" s="701">
        <v>15683.04</v>
      </c>
      <c r="L329" s="701">
        <v>1</v>
      </c>
      <c r="M329" s="701">
        <v>1306.92</v>
      </c>
      <c r="N329" s="701">
        <v>4</v>
      </c>
      <c r="O329" s="701">
        <v>5626.44</v>
      </c>
      <c r="P329" s="723">
        <v>0.35875952621430535</v>
      </c>
      <c r="Q329" s="702">
        <v>1406.61</v>
      </c>
    </row>
    <row r="330" spans="1:17" ht="14.4" customHeight="1" x14ac:dyDescent="0.3">
      <c r="A330" s="696" t="s">
        <v>505</v>
      </c>
      <c r="B330" s="697" t="s">
        <v>2852</v>
      </c>
      <c r="C330" s="697" t="s">
        <v>3404</v>
      </c>
      <c r="D330" s="697" t="s">
        <v>3407</v>
      </c>
      <c r="E330" s="697" t="s">
        <v>3408</v>
      </c>
      <c r="F330" s="701">
        <v>1210</v>
      </c>
      <c r="G330" s="701">
        <v>2257351.8000000003</v>
      </c>
      <c r="H330" s="701">
        <v>0.87021288701317312</v>
      </c>
      <c r="I330" s="701">
        <v>1865.5800000000002</v>
      </c>
      <c r="J330" s="701">
        <v>1293</v>
      </c>
      <c r="K330" s="701">
        <v>2594022.4900000002</v>
      </c>
      <c r="L330" s="701">
        <v>1</v>
      </c>
      <c r="M330" s="701">
        <v>2006.2045552977572</v>
      </c>
      <c r="N330" s="701">
        <v>885</v>
      </c>
      <c r="O330" s="701">
        <v>1910913.33</v>
      </c>
      <c r="P330" s="723">
        <v>0.73666027853135529</v>
      </c>
      <c r="Q330" s="702">
        <v>2159.2241016949151</v>
      </c>
    </row>
    <row r="331" spans="1:17" ht="14.4" customHeight="1" x14ac:dyDescent="0.3">
      <c r="A331" s="696" t="s">
        <v>505</v>
      </c>
      <c r="B331" s="697" t="s">
        <v>2852</v>
      </c>
      <c r="C331" s="697" t="s">
        <v>3404</v>
      </c>
      <c r="D331" s="697" t="s">
        <v>3409</v>
      </c>
      <c r="E331" s="697" t="s">
        <v>3410</v>
      </c>
      <c r="F331" s="701">
        <v>51</v>
      </c>
      <c r="G331" s="701">
        <v>128987.04999999999</v>
      </c>
      <c r="H331" s="701">
        <v>0.40563330275578452</v>
      </c>
      <c r="I331" s="701">
        <v>2529.1578431372545</v>
      </c>
      <c r="J331" s="701">
        <v>129</v>
      </c>
      <c r="K331" s="701">
        <v>317989.3</v>
      </c>
      <c r="L331" s="701">
        <v>1</v>
      </c>
      <c r="M331" s="701">
        <v>2465.0333333333333</v>
      </c>
      <c r="N331" s="701">
        <v>319</v>
      </c>
      <c r="O331" s="701">
        <v>842526.85</v>
      </c>
      <c r="P331" s="723">
        <v>2.6495446544899468</v>
      </c>
      <c r="Q331" s="702">
        <v>2641.15</v>
      </c>
    </row>
    <row r="332" spans="1:17" ht="14.4" customHeight="1" x14ac:dyDescent="0.3">
      <c r="A332" s="696" t="s">
        <v>505</v>
      </c>
      <c r="B332" s="697" t="s">
        <v>2852</v>
      </c>
      <c r="C332" s="697" t="s">
        <v>3404</v>
      </c>
      <c r="D332" s="697" t="s">
        <v>3411</v>
      </c>
      <c r="E332" s="697" t="s">
        <v>3410</v>
      </c>
      <c r="F332" s="701">
        <v>1</v>
      </c>
      <c r="G332" s="701">
        <v>1469.22</v>
      </c>
      <c r="H332" s="701">
        <v>0.49918118005205109</v>
      </c>
      <c r="I332" s="701">
        <v>1469.22</v>
      </c>
      <c r="J332" s="701">
        <v>2</v>
      </c>
      <c r="K332" s="701">
        <v>2943.26</v>
      </c>
      <c r="L332" s="701">
        <v>1</v>
      </c>
      <c r="M332" s="701">
        <v>1471.63</v>
      </c>
      <c r="N332" s="701">
        <v>1</v>
      </c>
      <c r="O332" s="701">
        <v>1660.26</v>
      </c>
      <c r="P332" s="723">
        <v>0.56408879949443813</v>
      </c>
      <c r="Q332" s="702">
        <v>1660.26</v>
      </c>
    </row>
    <row r="333" spans="1:17" ht="14.4" customHeight="1" x14ac:dyDescent="0.3">
      <c r="A333" s="696" t="s">
        <v>505</v>
      </c>
      <c r="B333" s="697" t="s">
        <v>2852</v>
      </c>
      <c r="C333" s="697" t="s">
        <v>3404</v>
      </c>
      <c r="D333" s="697" t="s">
        <v>3412</v>
      </c>
      <c r="E333" s="697" t="s">
        <v>3413</v>
      </c>
      <c r="F333" s="701">
        <v>9</v>
      </c>
      <c r="G333" s="701">
        <v>16790.22</v>
      </c>
      <c r="H333" s="701">
        <v>1.0459840718461408</v>
      </c>
      <c r="I333" s="701">
        <v>1865.5800000000002</v>
      </c>
      <c r="J333" s="701">
        <v>8</v>
      </c>
      <c r="K333" s="701">
        <v>16052.08</v>
      </c>
      <c r="L333" s="701">
        <v>1</v>
      </c>
      <c r="M333" s="701">
        <v>2006.51</v>
      </c>
      <c r="N333" s="701">
        <v>8</v>
      </c>
      <c r="O333" s="701">
        <v>17276.560000000001</v>
      </c>
      <c r="P333" s="723">
        <v>1.076281703056551</v>
      </c>
      <c r="Q333" s="702">
        <v>2159.5700000000002</v>
      </c>
    </row>
    <row r="334" spans="1:17" ht="14.4" customHeight="1" x14ac:dyDescent="0.3">
      <c r="A334" s="696" t="s">
        <v>505</v>
      </c>
      <c r="B334" s="697" t="s">
        <v>2852</v>
      </c>
      <c r="C334" s="697" t="s">
        <v>3404</v>
      </c>
      <c r="D334" s="697" t="s">
        <v>3414</v>
      </c>
      <c r="E334" s="697" t="s">
        <v>3415</v>
      </c>
      <c r="F334" s="701">
        <v>54</v>
      </c>
      <c r="G334" s="701">
        <v>436015.43999999994</v>
      </c>
      <c r="H334" s="701">
        <v>0.69189650940415914</v>
      </c>
      <c r="I334" s="701">
        <v>8074.3599999999988</v>
      </c>
      <c r="J334" s="701">
        <v>76</v>
      </c>
      <c r="K334" s="701">
        <v>630174.36</v>
      </c>
      <c r="L334" s="701">
        <v>1</v>
      </c>
      <c r="M334" s="701">
        <v>8291.7678947368422</v>
      </c>
      <c r="N334" s="701">
        <v>31</v>
      </c>
      <c r="O334" s="701">
        <v>275973.16000000003</v>
      </c>
      <c r="P334" s="723">
        <v>0.43793143218330882</v>
      </c>
      <c r="Q334" s="702">
        <v>8902.36</v>
      </c>
    </row>
    <row r="335" spans="1:17" ht="14.4" customHeight="1" x14ac:dyDescent="0.3">
      <c r="A335" s="696" t="s">
        <v>505</v>
      </c>
      <c r="B335" s="697" t="s">
        <v>2852</v>
      </c>
      <c r="C335" s="697" t="s">
        <v>3404</v>
      </c>
      <c r="D335" s="697" t="s">
        <v>3416</v>
      </c>
      <c r="E335" s="697" t="s">
        <v>3417</v>
      </c>
      <c r="F335" s="701">
        <v>83</v>
      </c>
      <c r="G335" s="701">
        <v>803946.29999999993</v>
      </c>
      <c r="H335" s="701">
        <v>0.5877900482515741</v>
      </c>
      <c r="I335" s="701">
        <v>9686.0999999999985</v>
      </c>
      <c r="J335" s="701">
        <v>138</v>
      </c>
      <c r="K335" s="701">
        <v>1367743.98</v>
      </c>
      <c r="L335" s="701">
        <v>1</v>
      </c>
      <c r="M335" s="701">
        <v>9911.1882608695651</v>
      </c>
      <c r="N335" s="701">
        <v>47.1</v>
      </c>
      <c r="O335" s="701">
        <v>485560.95999999996</v>
      </c>
      <c r="P335" s="723">
        <v>0.35500866178186358</v>
      </c>
      <c r="Q335" s="702">
        <v>10309.149893842887</v>
      </c>
    </row>
    <row r="336" spans="1:17" ht="14.4" customHeight="1" x14ac:dyDescent="0.3">
      <c r="A336" s="696" t="s">
        <v>505</v>
      </c>
      <c r="B336" s="697" t="s">
        <v>2852</v>
      </c>
      <c r="C336" s="697" t="s">
        <v>3404</v>
      </c>
      <c r="D336" s="697" t="s">
        <v>3418</v>
      </c>
      <c r="E336" s="697" t="s">
        <v>3419</v>
      </c>
      <c r="F336" s="701">
        <v>582</v>
      </c>
      <c r="G336" s="701">
        <v>538681.74</v>
      </c>
      <c r="H336" s="701">
        <v>0.78814887649351373</v>
      </c>
      <c r="I336" s="701">
        <v>925.56999999999994</v>
      </c>
      <c r="J336" s="701">
        <v>643</v>
      </c>
      <c r="K336" s="701">
        <v>683477.14</v>
      </c>
      <c r="L336" s="701">
        <v>1</v>
      </c>
      <c r="M336" s="701">
        <v>1062.9504510108866</v>
      </c>
      <c r="N336" s="701">
        <v>376</v>
      </c>
      <c r="O336" s="701">
        <v>455565.36</v>
      </c>
      <c r="P336" s="723">
        <v>0.66654074194785795</v>
      </c>
      <c r="Q336" s="702">
        <v>1211.6099999999999</v>
      </c>
    </row>
    <row r="337" spans="1:17" ht="14.4" customHeight="1" x14ac:dyDescent="0.3">
      <c r="A337" s="696" t="s">
        <v>505</v>
      </c>
      <c r="B337" s="697" t="s">
        <v>2852</v>
      </c>
      <c r="C337" s="697" t="s">
        <v>3404</v>
      </c>
      <c r="D337" s="697" t="s">
        <v>3420</v>
      </c>
      <c r="E337" s="697" t="s">
        <v>3421</v>
      </c>
      <c r="F337" s="701">
        <v>1</v>
      </c>
      <c r="G337" s="701">
        <v>14463.67</v>
      </c>
      <c r="H337" s="701">
        <v>0.4889781327397667</v>
      </c>
      <c r="I337" s="701">
        <v>14463.67</v>
      </c>
      <c r="J337" s="701">
        <v>2</v>
      </c>
      <c r="K337" s="701">
        <v>29579.38</v>
      </c>
      <c r="L337" s="701">
        <v>1</v>
      </c>
      <c r="M337" s="701">
        <v>14789.69</v>
      </c>
      <c r="N337" s="701"/>
      <c r="O337" s="701"/>
      <c r="P337" s="723"/>
      <c r="Q337" s="702"/>
    </row>
    <row r="338" spans="1:17" ht="14.4" customHeight="1" x14ac:dyDescent="0.3">
      <c r="A338" s="696" t="s">
        <v>505</v>
      </c>
      <c r="B338" s="697" t="s">
        <v>2852</v>
      </c>
      <c r="C338" s="697" t="s">
        <v>3404</v>
      </c>
      <c r="D338" s="697" t="s">
        <v>3422</v>
      </c>
      <c r="E338" s="697" t="s">
        <v>3423</v>
      </c>
      <c r="F338" s="701">
        <v>74</v>
      </c>
      <c r="G338" s="701">
        <v>17662.32</v>
      </c>
      <c r="H338" s="701">
        <v>0.44270893254739002</v>
      </c>
      <c r="I338" s="701">
        <v>238.68</v>
      </c>
      <c r="J338" s="701">
        <v>165</v>
      </c>
      <c r="K338" s="701">
        <v>39896.01</v>
      </c>
      <c r="L338" s="701">
        <v>1</v>
      </c>
      <c r="M338" s="701">
        <v>241.79400000000001</v>
      </c>
      <c r="N338" s="701">
        <v>100</v>
      </c>
      <c r="O338" s="701">
        <v>24561</v>
      </c>
      <c r="P338" s="723">
        <v>0.6156254723216682</v>
      </c>
      <c r="Q338" s="702">
        <v>245.61</v>
      </c>
    </row>
    <row r="339" spans="1:17" ht="14.4" customHeight="1" x14ac:dyDescent="0.3">
      <c r="A339" s="696" t="s">
        <v>505</v>
      </c>
      <c r="B339" s="697" t="s">
        <v>2852</v>
      </c>
      <c r="C339" s="697" t="s">
        <v>3404</v>
      </c>
      <c r="D339" s="697" t="s">
        <v>3424</v>
      </c>
      <c r="E339" s="697" t="s">
        <v>3425</v>
      </c>
      <c r="F339" s="701"/>
      <c r="G339" s="701"/>
      <c r="H339" s="701"/>
      <c r="I339" s="701"/>
      <c r="J339" s="701"/>
      <c r="K339" s="701"/>
      <c r="L339" s="701"/>
      <c r="M339" s="701"/>
      <c r="N339" s="701">
        <v>8</v>
      </c>
      <c r="O339" s="701">
        <v>21129.200000000001</v>
      </c>
      <c r="P339" s="723"/>
      <c r="Q339" s="702">
        <v>2641.15</v>
      </c>
    </row>
    <row r="340" spans="1:17" ht="14.4" customHeight="1" x14ac:dyDescent="0.3">
      <c r="A340" s="696" t="s">
        <v>505</v>
      </c>
      <c r="B340" s="697" t="s">
        <v>2852</v>
      </c>
      <c r="C340" s="697" t="s">
        <v>3426</v>
      </c>
      <c r="D340" s="697" t="s">
        <v>3427</v>
      </c>
      <c r="E340" s="697" t="s">
        <v>3428</v>
      </c>
      <c r="F340" s="701">
        <v>27</v>
      </c>
      <c r="G340" s="701">
        <v>8909.4599999999991</v>
      </c>
      <c r="H340" s="701">
        <v>0.58695652173913038</v>
      </c>
      <c r="I340" s="701">
        <v>329.97999999999996</v>
      </c>
      <c r="J340" s="701">
        <v>46</v>
      </c>
      <c r="K340" s="701">
        <v>15179.08</v>
      </c>
      <c r="L340" s="701">
        <v>1</v>
      </c>
      <c r="M340" s="701">
        <v>329.98</v>
      </c>
      <c r="N340" s="701">
        <v>33</v>
      </c>
      <c r="O340" s="701">
        <v>10889.34</v>
      </c>
      <c r="P340" s="723">
        <v>0.71739130434782605</v>
      </c>
      <c r="Q340" s="702">
        <v>329.98</v>
      </c>
    </row>
    <row r="341" spans="1:17" ht="14.4" customHeight="1" x14ac:dyDescent="0.3">
      <c r="A341" s="696" t="s">
        <v>505</v>
      </c>
      <c r="B341" s="697" t="s">
        <v>2852</v>
      </c>
      <c r="C341" s="697" t="s">
        <v>3426</v>
      </c>
      <c r="D341" s="697" t="s">
        <v>3429</v>
      </c>
      <c r="E341" s="697" t="s">
        <v>3428</v>
      </c>
      <c r="F341" s="701">
        <v>5</v>
      </c>
      <c r="G341" s="701">
        <v>2167.0500000000002</v>
      </c>
      <c r="H341" s="701">
        <v>0.38461538461538464</v>
      </c>
      <c r="I341" s="701">
        <v>433.41</v>
      </c>
      <c r="J341" s="701">
        <v>13</v>
      </c>
      <c r="K341" s="701">
        <v>5634.33</v>
      </c>
      <c r="L341" s="701">
        <v>1</v>
      </c>
      <c r="M341" s="701">
        <v>433.40999999999997</v>
      </c>
      <c r="N341" s="701">
        <v>10</v>
      </c>
      <c r="O341" s="701">
        <v>4334.1000000000004</v>
      </c>
      <c r="P341" s="723">
        <v>0.76923076923076927</v>
      </c>
      <c r="Q341" s="702">
        <v>433.41</v>
      </c>
    </row>
    <row r="342" spans="1:17" ht="14.4" customHeight="1" x14ac:dyDescent="0.3">
      <c r="A342" s="696" t="s">
        <v>505</v>
      </c>
      <c r="B342" s="697" t="s">
        <v>2852</v>
      </c>
      <c r="C342" s="697" t="s">
        <v>3426</v>
      </c>
      <c r="D342" s="697" t="s">
        <v>3430</v>
      </c>
      <c r="E342" s="697" t="s">
        <v>3431</v>
      </c>
      <c r="F342" s="701">
        <v>2</v>
      </c>
      <c r="G342" s="701">
        <v>2870.72</v>
      </c>
      <c r="H342" s="701">
        <v>0.5</v>
      </c>
      <c r="I342" s="701">
        <v>1435.36</v>
      </c>
      <c r="J342" s="701">
        <v>4</v>
      </c>
      <c r="K342" s="701">
        <v>5741.44</v>
      </c>
      <c r="L342" s="701">
        <v>1</v>
      </c>
      <c r="M342" s="701">
        <v>1435.36</v>
      </c>
      <c r="N342" s="701">
        <v>3.4</v>
      </c>
      <c r="O342" s="701">
        <v>4880.2199999999993</v>
      </c>
      <c r="P342" s="723">
        <v>0.84999930331066764</v>
      </c>
      <c r="Q342" s="702">
        <v>1435.3588235294117</v>
      </c>
    </row>
    <row r="343" spans="1:17" ht="14.4" customHeight="1" x14ac:dyDescent="0.3">
      <c r="A343" s="696" t="s">
        <v>505</v>
      </c>
      <c r="B343" s="697" t="s">
        <v>2852</v>
      </c>
      <c r="C343" s="697" t="s">
        <v>3426</v>
      </c>
      <c r="D343" s="697" t="s">
        <v>3432</v>
      </c>
      <c r="E343" s="697" t="s">
        <v>3431</v>
      </c>
      <c r="F343" s="701"/>
      <c r="G343" s="701"/>
      <c r="H343" s="701"/>
      <c r="I343" s="701"/>
      <c r="J343" s="701">
        <v>1</v>
      </c>
      <c r="K343" s="701">
        <v>1697.77</v>
      </c>
      <c r="L343" s="701">
        <v>1</v>
      </c>
      <c r="M343" s="701">
        <v>1697.77</v>
      </c>
      <c r="N343" s="701"/>
      <c r="O343" s="701"/>
      <c r="P343" s="723"/>
      <c r="Q343" s="702"/>
    </row>
    <row r="344" spans="1:17" ht="14.4" customHeight="1" x14ac:dyDescent="0.3">
      <c r="A344" s="696" t="s">
        <v>505</v>
      </c>
      <c r="B344" s="697" t="s">
        <v>2852</v>
      </c>
      <c r="C344" s="697" t="s">
        <v>3426</v>
      </c>
      <c r="D344" s="697" t="s">
        <v>3433</v>
      </c>
      <c r="E344" s="697" t="s">
        <v>3434</v>
      </c>
      <c r="F344" s="701"/>
      <c r="G344" s="701"/>
      <c r="H344" s="701"/>
      <c r="I344" s="701"/>
      <c r="J344" s="701">
        <v>0.1</v>
      </c>
      <c r="K344" s="701">
        <v>18.34</v>
      </c>
      <c r="L344" s="701">
        <v>1</v>
      </c>
      <c r="M344" s="701">
        <v>183.39999999999998</v>
      </c>
      <c r="N344" s="701"/>
      <c r="O344" s="701"/>
      <c r="P344" s="723"/>
      <c r="Q344" s="702"/>
    </row>
    <row r="345" spans="1:17" ht="14.4" customHeight="1" x14ac:dyDescent="0.3">
      <c r="A345" s="696" t="s">
        <v>505</v>
      </c>
      <c r="B345" s="697" t="s">
        <v>2852</v>
      </c>
      <c r="C345" s="697" t="s">
        <v>3426</v>
      </c>
      <c r="D345" s="697" t="s">
        <v>3435</v>
      </c>
      <c r="E345" s="697" t="s">
        <v>3434</v>
      </c>
      <c r="F345" s="701"/>
      <c r="G345" s="701"/>
      <c r="H345" s="701"/>
      <c r="I345" s="701"/>
      <c r="J345" s="701">
        <v>1</v>
      </c>
      <c r="K345" s="701">
        <v>1265.81</v>
      </c>
      <c r="L345" s="701">
        <v>1</v>
      </c>
      <c r="M345" s="701">
        <v>1265.81</v>
      </c>
      <c r="N345" s="701">
        <v>0.1</v>
      </c>
      <c r="O345" s="701">
        <v>126.58</v>
      </c>
      <c r="P345" s="723">
        <v>9.9999209992020929E-2</v>
      </c>
      <c r="Q345" s="702">
        <v>1265.8</v>
      </c>
    </row>
    <row r="346" spans="1:17" ht="14.4" customHeight="1" x14ac:dyDescent="0.3">
      <c r="A346" s="696" t="s">
        <v>505</v>
      </c>
      <c r="B346" s="697" t="s">
        <v>2852</v>
      </c>
      <c r="C346" s="697" t="s">
        <v>3426</v>
      </c>
      <c r="D346" s="697" t="s">
        <v>3436</v>
      </c>
      <c r="E346" s="697" t="s">
        <v>3437</v>
      </c>
      <c r="F346" s="701"/>
      <c r="G346" s="701"/>
      <c r="H346" s="701"/>
      <c r="I346" s="701"/>
      <c r="J346" s="701">
        <v>12</v>
      </c>
      <c r="K346" s="701">
        <v>1044.5999999999999</v>
      </c>
      <c r="L346" s="701">
        <v>1</v>
      </c>
      <c r="M346" s="701">
        <v>87.05</v>
      </c>
      <c r="N346" s="701">
        <v>3</v>
      </c>
      <c r="O346" s="701">
        <v>261.14999999999998</v>
      </c>
      <c r="P346" s="723">
        <v>0.25</v>
      </c>
      <c r="Q346" s="702">
        <v>87.05</v>
      </c>
    </row>
    <row r="347" spans="1:17" ht="14.4" customHeight="1" x14ac:dyDescent="0.3">
      <c r="A347" s="696" t="s">
        <v>505</v>
      </c>
      <c r="B347" s="697" t="s">
        <v>2852</v>
      </c>
      <c r="C347" s="697" t="s">
        <v>3426</v>
      </c>
      <c r="D347" s="697" t="s">
        <v>3438</v>
      </c>
      <c r="E347" s="697" t="s">
        <v>3437</v>
      </c>
      <c r="F347" s="701"/>
      <c r="G347" s="701"/>
      <c r="H347" s="701"/>
      <c r="I347" s="701"/>
      <c r="J347" s="701">
        <v>9</v>
      </c>
      <c r="K347" s="701">
        <v>1161.27</v>
      </c>
      <c r="L347" s="701">
        <v>1</v>
      </c>
      <c r="M347" s="701">
        <v>129.03</v>
      </c>
      <c r="N347" s="701"/>
      <c r="O347" s="701"/>
      <c r="P347" s="723"/>
      <c r="Q347" s="702"/>
    </row>
    <row r="348" spans="1:17" ht="14.4" customHeight="1" x14ac:dyDescent="0.3">
      <c r="A348" s="696" t="s">
        <v>505</v>
      </c>
      <c r="B348" s="697" t="s">
        <v>2852</v>
      </c>
      <c r="C348" s="697" t="s">
        <v>3426</v>
      </c>
      <c r="D348" s="697" t="s">
        <v>3439</v>
      </c>
      <c r="E348" s="697" t="s">
        <v>3440</v>
      </c>
      <c r="F348" s="701">
        <v>0.8</v>
      </c>
      <c r="G348" s="701">
        <v>770.22</v>
      </c>
      <c r="H348" s="701"/>
      <c r="I348" s="701">
        <v>962.77499999999998</v>
      </c>
      <c r="J348" s="701"/>
      <c r="K348" s="701"/>
      <c r="L348" s="701"/>
      <c r="M348" s="701"/>
      <c r="N348" s="701"/>
      <c r="O348" s="701"/>
      <c r="P348" s="723"/>
      <c r="Q348" s="702"/>
    </row>
    <row r="349" spans="1:17" ht="14.4" customHeight="1" x14ac:dyDescent="0.3">
      <c r="A349" s="696" t="s">
        <v>505</v>
      </c>
      <c r="B349" s="697" t="s">
        <v>2852</v>
      </c>
      <c r="C349" s="697" t="s">
        <v>3426</v>
      </c>
      <c r="D349" s="697" t="s">
        <v>3441</v>
      </c>
      <c r="E349" s="697" t="s">
        <v>3442</v>
      </c>
      <c r="F349" s="701">
        <v>3.7</v>
      </c>
      <c r="G349" s="701">
        <v>2329.46</v>
      </c>
      <c r="H349" s="701">
        <v>0.38144221857612115</v>
      </c>
      <c r="I349" s="701">
        <v>629.58378378378382</v>
      </c>
      <c r="J349" s="701">
        <v>9.7000000000000011</v>
      </c>
      <c r="K349" s="701">
        <v>6106.98</v>
      </c>
      <c r="L349" s="701">
        <v>1</v>
      </c>
      <c r="M349" s="701">
        <v>629.58556701030921</v>
      </c>
      <c r="N349" s="701">
        <v>2.8000000000000003</v>
      </c>
      <c r="O349" s="701">
        <v>1762.8200000000002</v>
      </c>
      <c r="P349" s="723">
        <v>0.28865658639785957</v>
      </c>
      <c r="Q349" s="702">
        <v>629.57857142857142</v>
      </c>
    </row>
    <row r="350" spans="1:17" ht="14.4" customHeight="1" x14ac:dyDescent="0.3">
      <c r="A350" s="696" t="s">
        <v>505</v>
      </c>
      <c r="B350" s="697" t="s">
        <v>2852</v>
      </c>
      <c r="C350" s="697" t="s">
        <v>3426</v>
      </c>
      <c r="D350" s="697" t="s">
        <v>3441</v>
      </c>
      <c r="E350" s="697" t="s">
        <v>3443</v>
      </c>
      <c r="F350" s="701"/>
      <c r="G350" s="701"/>
      <c r="H350" s="701"/>
      <c r="I350" s="701"/>
      <c r="J350" s="701"/>
      <c r="K350" s="701"/>
      <c r="L350" s="701"/>
      <c r="M350" s="701"/>
      <c r="N350" s="701">
        <v>0.9</v>
      </c>
      <c r="O350" s="701">
        <v>566.63</v>
      </c>
      <c r="P350" s="723"/>
      <c r="Q350" s="702">
        <v>629.58888888888885</v>
      </c>
    </row>
    <row r="351" spans="1:17" ht="14.4" customHeight="1" x14ac:dyDescent="0.3">
      <c r="A351" s="696" t="s">
        <v>505</v>
      </c>
      <c r="B351" s="697" t="s">
        <v>2852</v>
      </c>
      <c r="C351" s="697" t="s">
        <v>3426</v>
      </c>
      <c r="D351" s="697" t="s">
        <v>3444</v>
      </c>
      <c r="E351" s="697" t="s">
        <v>3445</v>
      </c>
      <c r="F351" s="701"/>
      <c r="G351" s="701"/>
      <c r="H351" s="701"/>
      <c r="I351" s="701"/>
      <c r="J351" s="701">
        <v>1</v>
      </c>
      <c r="K351" s="701">
        <v>2111.8000000000002</v>
      </c>
      <c r="L351" s="701">
        <v>1</v>
      </c>
      <c r="M351" s="701">
        <v>2111.8000000000002</v>
      </c>
      <c r="N351" s="701"/>
      <c r="O351" s="701"/>
      <c r="P351" s="723"/>
      <c r="Q351" s="702"/>
    </row>
    <row r="352" spans="1:17" ht="14.4" customHeight="1" x14ac:dyDescent="0.3">
      <c r="A352" s="696" t="s">
        <v>505</v>
      </c>
      <c r="B352" s="697" t="s">
        <v>2852</v>
      </c>
      <c r="C352" s="697" t="s">
        <v>3426</v>
      </c>
      <c r="D352" s="697" t="s">
        <v>3446</v>
      </c>
      <c r="E352" s="697" t="s">
        <v>3447</v>
      </c>
      <c r="F352" s="701"/>
      <c r="G352" s="701"/>
      <c r="H352" s="701"/>
      <c r="I352" s="701"/>
      <c r="J352" s="701">
        <v>7</v>
      </c>
      <c r="K352" s="701">
        <v>7240.03</v>
      </c>
      <c r="L352" s="701">
        <v>1</v>
      </c>
      <c r="M352" s="701">
        <v>1034.29</v>
      </c>
      <c r="N352" s="701">
        <v>11</v>
      </c>
      <c r="O352" s="701">
        <v>11377.189999999999</v>
      </c>
      <c r="P352" s="723">
        <v>1.5714285714285714</v>
      </c>
      <c r="Q352" s="702">
        <v>1034.29</v>
      </c>
    </row>
    <row r="353" spans="1:17" ht="14.4" customHeight="1" x14ac:dyDescent="0.3">
      <c r="A353" s="696" t="s">
        <v>505</v>
      </c>
      <c r="B353" s="697" t="s">
        <v>2852</v>
      </c>
      <c r="C353" s="697" t="s">
        <v>3426</v>
      </c>
      <c r="D353" s="697" t="s">
        <v>3448</v>
      </c>
      <c r="E353" s="697" t="s">
        <v>3447</v>
      </c>
      <c r="F353" s="701"/>
      <c r="G353" s="701"/>
      <c r="H353" s="701"/>
      <c r="I353" s="701"/>
      <c r="J353" s="701">
        <v>4</v>
      </c>
      <c r="K353" s="701">
        <v>4398.32</v>
      </c>
      <c r="L353" s="701">
        <v>1</v>
      </c>
      <c r="M353" s="701">
        <v>1099.58</v>
      </c>
      <c r="N353" s="701">
        <v>4</v>
      </c>
      <c r="O353" s="701">
        <v>4398.32</v>
      </c>
      <c r="P353" s="723">
        <v>1</v>
      </c>
      <c r="Q353" s="702">
        <v>1099.58</v>
      </c>
    </row>
    <row r="354" spans="1:17" ht="14.4" customHeight="1" x14ac:dyDescent="0.3">
      <c r="A354" s="696" t="s">
        <v>505</v>
      </c>
      <c r="B354" s="697" t="s">
        <v>2852</v>
      </c>
      <c r="C354" s="697" t="s">
        <v>3426</v>
      </c>
      <c r="D354" s="697" t="s">
        <v>3449</v>
      </c>
      <c r="E354" s="697" t="s">
        <v>3447</v>
      </c>
      <c r="F354" s="701"/>
      <c r="G354" s="701"/>
      <c r="H354" s="701"/>
      <c r="I354" s="701"/>
      <c r="J354" s="701">
        <v>9</v>
      </c>
      <c r="K354" s="701">
        <v>10623.78</v>
      </c>
      <c r="L354" s="701">
        <v>1</v>
      </c>
      <c r="M354" s="701">
        <v>1180.42</v>
      </c>
      <c r="N354" s="701"/>
      <c r="O354" s="701"/>
      <c r="P354" s="723"/>
      <c r="Q354" s="702"/>
    </row>
    <row r="355" spans="1:17" ht="14.4" customHeight="1" x14ac:dyDescent="0.3">
      <c r="A355" s="696" t="s">
        <v>505</v>
      </c>
      <c r="B355" s="697" t="s">
        <v>2852</v>
      </c>
      <c r="C355" s="697" t="s">
        <v>3426</v>
      </c>
      <c r="D355" s="697" t="s">
        <v>3450</v>
      </c>
      <c r="E355" s="697" t="s">
        <v>3447</v>
      </c>
      <c r="F355" s="701"/>
      <c r="G355" s="701"/>
      <c r="H355" s="701"/>
      <c r="I355" s="701"/>
      <c r="J355" s="701">
        <v>3</v>
      </c>
      <c r="K355" s="701">
        <v>3743.34</v>
      </c>
      <c r="L355" s="701">
        <v>1</v>
      </c>
      <c r="M355" s="701">
        <v>1247.78</v>
      </c>
      <c r="N355" s="701">
        <v>4</v>
      </c>
      <c r="O355" s="701">
        <v>4991.12</v>
      </c>
      <c r="P355" s="723">
        <v>1.3333333333333333</v>
      </c>
      <c r="Q355" s="702">
        <v>1247.78</v>
      </c>
    </row>
    <row r="356" spans="1:17" ht="14.4" customHeight="1" x14ac:dyDescent="0.3">
      <c r="A356" s="696" t="s">
        <v>505</v>
      </c>
      <c r="B356" s="697" t="s">
        <v>2852</v>
      </c>
      <c r="C356" s="697" t="s">
        <v>3426</v>
      </c>
      <c r="D356" s="697" t="s">
        <v>3451</v>
      </c>
      <c r="E356" s="697" t="s">
        <v>3447</v>
      </c>
      <c r="F356" s="701"/>
      <c r="G356" s="701"/>
      <c r="H356" s="701"/>
      <c r="I356" s="701"/>
      <c r="J356" s="701">
        <v>3</v>
      </c>
      <c r="K356" s="701">
        <v>4128.87</v>
      </c>
      <c r="L356" s="701">
        <v>1</v>
      </c>
      <c r="M356" s="701">
        <v>1376.29</v>
      </c>
      <c r="N356" s="701"/>
      <c r="O356" s="701"/>
      <c r="P356" s="723"/>
      <c r="Q356" s="702"/>
    </row>
    <row r="357" spans="1:17" ht="14.4" customHeight="1" x14ac:dyDescent="0.3">
      <c r="A357" s="696" t="s">
        <v>505</v>
      </c>
      <c r="B357" s="697" t="s">
        <v>2852</v>
      </c>
      <c r="C357" s="697" t="s">
        <v>3426</v>
      </c>
      <c r="D357" s="697" t="s">
        <v>3452</v>
      </c>
      <c r="E357" s="697" t="s">
        <v>3453</v>
      </c>
      <c r="F357" s="701">
        <v>4</v>
      </c>
      <c r="G357" s="701">
        <v>2748</v>
      </c>
      <c r="H357" s="701">
        <v>4</v>
      </c>
      <c r="I357" s="701">
        <v>687</v>
      </c>
      <c r="J357" s="701">
        <v>1</v>
      </c>
      <c r="K357" s="701">
        <v>687</v>
      </c>
      <c r="L357" s="701">
        <v>1</v>
      </c>
      <c r="M357" s="701">
        <v>687</v>
      </c>
      <c r="N357" s="701">
        <v>2</v>
      </c>
      <c r="O357" s="701">
        <v>1374</v>
      </c>
      <c r="P357" s="723">
        <v>2</v>
      </c>
      <c r="Q357" s="702">
        <v>687</v>
      </c>
    </row>
    <row r="358" spans="1:17" ht="14.4" customHeight="1" x14ac:dyDescent="0.3">
      <c r="A358" s="696" t="s">
        <v>505</v>
      </c>
      <c r="B358" s="697" t="s">
        <v>2852</v>
      </c>
      <c r="C358" s="697" t="s">
        <v>3426</v>
      </c>
      <c r="D358" s="697" t="s">
        <v>3454</v>
      </c>
      <c r="E358" s="697" t="s">
        <v>3455</v>
      </c>
      <c r="F358" s="701">
        <v>3</v>
      </c>
      <c r="G358" s="701">
        <v>1498.59</v>
      </c>
      <c r="H358" s="701">
        <v>0.42857142857142855</v>
      </c>
      <c r="I358" s="701">
        <v>499.53</v>
      </c>
      <c r="J358" s="701">
        <v>7</v>
      </c>
      <c r="K358" s="701">
        <v>3496.71</v>
      </c>
      <c r="L358" s="701">
        <v>1</v>
      </c>
      <c r="M358" s="701">
        <v>499.53000000000003</v>
      </c>
      <c r="N358" s="701">
        <v>2</v>
      </c>
      <c r="O358" s="701">
        <v>999.06</v>
      </c>
      <c r="P358" s="723">
        <v>0.2857142857142857</v>
      </c>
      <c r="Q358" s="702">
        <v>499.53</v>
      </c>
    </row>
    <row r="359" spans="1:17" ht="14.4" customHeight="1" x14ac:dyDescent="0.3">
      <c r="A359" s="696" t="s">
        <v>505</v>
      </c>
      <c r="B359" s="697" t="s">
        <v>2852</v>
      </c>
      <c r="C359" s="697" t="s">
        <v>3426</v>
      </c>
      <c r="D359" s="697" t="s">
        <v>3456</v>
      </c>
      <c r="E359" s="697" t="s">
        <v>3455</v>
      </c>
      <c r="F359" s="701"/>
      <c r="G359" s="701"/>
      <c r="H359" s="701"/>
      <c r="I359" s="701"/>
      <c r="J359" s="701">
        <v>2</v>
      </c>
      <c r="K359" s="701">
        <v>853.96</v>
      </c>
      <c r="L359" s="701">
        <v>1</v>
      </c>
      <c r="M359" s="701">
        <v>426.98</v>
      </c>
      <c r="N359" s="701"/>
      <c r="O359" s="701"/>
      <c r="P359" s="723"/>
      <c r="Q359" s="702"/>
    </row>
    <row r="360" spans="1:17" ht="14.4" customHeight="1" x14ac:dyDescent="0.3">
      <c r="A360" s="696" t="s">
        <v>505</v>
      </c>
      <c r="B360" s="697" t="s">
        <v>2852</v>
      </c>
      <c r="C360" s="697" t="s">
        <v>3426</v>
      </c>
      <c r="D360" s="697" t="s">
        <v>3457</v>
      </c>
      <c r="E360" s="697" t="s">
        <v>3458</v>
      </c>
      <c r="F360" s="701">
        <v>1</v>
      </c>
      <c r="G360" s="701">
        <v>9657.8700000000008</v>
      </c>
      <c r="H360" s="701">
        <v>0.5</v>
      </c>
      <c r="I360" s="701">
        <v>9657.8700000000008</v>
      </c>
      <c r="J360" s="701">
        <v>2</v>
      </c>
      <c r="K360" s="701">
        <v>19315.740000000002</v>
      </c>
      <c r="L360" s="701">
        <v>1</v>
      </c>
      <c r="M360" s="701">
        <v>9657.8700000000008</v>
      </c>
      <c r="N360" s="701">
        <v>1</v>
      </c>
      <c r="O360" s="701">
        <v>9657.8700000000008</v>
      </c>
      <c r="P360" s="723">
        <v>0.5</v>
      </c>
      <c r="Q360" s="702">
        <v>9657.8700000000008</v>
      </c>
    </row>
    <row r="361" spans="1:17" ht="14.4" customHeight="1" x14ac:dyDescent="0.3">
      <c r="A361" s="696" t="s">
        <v>505</v>
      </c>
      <c r="B361" s="697" t="s">
        <v>2852</v>
      </c>
      <c r="C361" s="697" t="s">
        <v>3426</v>
      </c>
      <c r="D361" s="697" t="s">
        <v>3459</v>
      </c>
      <c r="E361" s="697" t="s">
        <v>3437</v>
      </c>
      <c r="F361" s="701"/>
      <c r="G361" s="701"/>
      <c r="H361" s="701"/>
      <c r="I361" s="701"/>
      <c r="J361" s="701">
        <v>10.1</v>
      </c>
      <c r="K361" s="701">
        <v>697.1</v>
      </c>
      <c r="L361" s="701">
        <v>1</v>
      </c>
      <c r="M361" s="701">
        <v>69.019801980198025</v>
      </c>
      <c r="N361" s="701">
        <v>11</v>
      </c>
      <c r="O361" s="701">
        <v>759.22</v>
      </c>
      <c r="P361" s="723">
        <v>1.0891120355759576</v>
      </c>
      <c r="Q361" s="702">
        <v>69.02</v>
      </c>
    </row>
    <row r="362" spans="1:17" ht="14.4" customHeight="1" x14ac:dyDescent="0.3">
      <c r="A362" s="696" t="s">
        <v>505</v>
      </c>
      <c r="B362" s="697" t="s">
        <v>2852</v>
      </c>
      <c r="C362" s="697" t="s">
        <v>3426</v>
      </c>
      <c r="D362" s="697" t="s">
        <v>3460</v>
      </c>
      <c r="E362" s="697" t="s">
        <v>3437</v>
      </c>
      <c r="F362" s="701"/>
      <c r="G362" s="701"/>
      <c r="H362" s="701"/>
      <c r="I362" s="701"/>
      <c r="J362" s="701">
        <v>1</v>
      </c>
      <c r="K362" s="701">
        <v>84.98</v>
      </c>
      <c r="L362" s="701">
        <v>1</v>
      </c>
      <c r="M362" s="701">
        <v>84.98</v>
      </c>
      <c r="N362" s="701"/>
      <c r="O362" s="701"/>
      <c r="P362" s="723"/>
      <c r="Q362" s="702"/>
    </row>
    <row r="363" spans="1:17" ht="14.4" customHeight="1" x14ac:dyDescent="0.3">
      <c r="A363" s="696" t="s">
        <v>505</v>
      </c>
      <c r="B363" s="697" t="s">
        <v>2852</v>
      </c>
      <c r="C363" s="697" t="s">
        <v>3426</v>
      </c>
      <c r="D363" s="697" t="s">
        <v>3461</v>
      </c>
      <c r="E363" s="697" t="s">
        <v>3462</v>
      </c>
      <c r="F363" s="701">
        <v>24</v>
      </c>
      <c r="G363" s="701">
        <v>5760</v>
      </c>
      <c r="H363" s="701"/>
      <c r="I363" s="701">
        <v>240</v>
      </c>
      <c r="J363" s="701"/>
      <c r="K363" s="701"/>
      <c r="L363" s="701"/>
      <c r="M363" s="701"/>
      <c r="N363" s="701">
        <v>6.34</v>
      </c>
      <c r="O363" s="701">
        <v>1521.6</v>
      </c>
      <c r="P363" s="723"/>
      <c r="Q363" s="702">
        <v>240</v>
      </c>
    </row>
    <row r="364" spans="1:17" ht="14.4" customHeight="1" x14ac:dyDescent="0.3">
      <c r="A364" s="696" t="s">
        <v>505</v>
      </c>
      <c r="B364" s="697" t="s">
        <v>2852</v>
      </c>
      <c r="C364" s="697" t="s">
        <v>3426</v>
      </c>
      <c r="D364" s="697" t="s">
        <v>3463</v>
      </c>
      <c r="E364" s="697" t="s">
        <v>3462</v>
      </c>
      <c r="F364" s="701">
        <v>1.31</v>
      </c>
      <c r="G364" s="701">
        <v>1592.96</v>
      </c>
      <c r="H364" s="701"/>
      <c r="I364" s="701">
        <v>1216</v>
      </c>
      <c r="J364" s="701"/>
      <c r="K364" s="701"/>
      <c r="L364" s="701"/>
      <c r="M364" s="701"/>
      <c r="N364" s="701">
        <v>0.34</v>
      </c>
      <c r="O364" s="701">
        <v>413.44</v>
      </c>
      <c r="P364" s="723"/>
      <c r="Q364" s="702">
        <v>1216</v>
      </c>
    </row>
    <row r="365" spans="1:17" ht="14.4" customHeight="1" x14ac:dyDescent="0.3">
      <c r="A365" s="696" t="s">
        <v>505</v>
      </c>
      <c r="B365" s="697" t="s">
        <v>2852</v>
      </c>
      <c r="C365" s="697" t="s">
        <v>3426</v>
      </c>
      <c r="D365" s="697" t="s">
        <v>3464</v>
      </c>
      <c r="E365" s="697" t="s">
        <v>3465</v>
      </c>
      <c r="F365" s="701"/>
      <c r="G365" s="701"/>
      <c r="H365" s="701"/>
      <c r="I365" s="701"/>
      <c r="J365" s="701">
        <v>1</v>
      </c>
      <c r="K365" s="701">
        <v>14345.35</v>
      </c>
      <c r="L365" s="701">
        <v>1</v>
      </c>
      <c r="M365" s="701">
        <v>14345.35</v>
      </c>
      <c r="N365" s="701"/>
      <c r="O365" s="701"/>
      <c r="P365" s="723"/>
      <c r="Q365" s="702"/>
    </row>
    <row r="366" spans="1:17" ht="14.4" customHeight="1" x14ac:dyDescent="0.3">
      <c r="A366" s="696" t="s">
        <v>505</v>
      </c>
      <c r="B366" s="697" t="s">
        <v>2852</v>
      </c>
      <c r="C366" s="697" t="s">
        <v>3426</v>
      </c>
      <c r="D366" s="697" t="s">
        <v>3466</v>
      </c>
      <c r="E366" s="697" t="s">
        <v>3467</v>
      </c>
      <c r="F366" s="701"/>
      <c r="G366" s="701"/>
      <c r="H366" s="701"/>
      <c r="I366" s="701"/>
      <c r="J366" s="701">
        <v>5</v>
      </c>
      <c r="K366" s="701">
        <v>21742.400000000001</v>
      </c>
      <c r="L366" s="701">
        <v>1</v>
      </c>
      <c r="M366" s="701">
        <v>4348.4800000000005</v>
      </c>
      <c r="N366" s="701"/>
      <c r="O366" s="701"/>
      <c r="P366" s="723"/>
      <c r="Q366" s="702"/>
    </row>
    <row r="367" spans="1:17" ht="14.4" customHeight="1" x14ac:dyDescent="0.3">
      <c r="A367" s="696" t="s">
        <v>505</v>
      </c>
      <c r="B367" s="697" t="s">
        <v>2852</v>
      </c>
      <c r="C367" s="697" t="s">
        <v>3426</v>
      </c>
      <c r="D367" s="697" t="s">
        <v>3468</v>
      </c>
      <c r="E367" s="697" t="s">
        <v>3469</v>
      </c>
      <c r="F367" s="701"/>
      <c r="G367" s="701"/>
      <c r="H367" s="701"/>
      <c r="I367" s="701"/>
      <c r="J367" s="701">
        <v>5</v>
      </c>
      <c r="K367" s="701">
        <v>27204.55</v>
      </c>
      <c r="L367" s="701">
        <v>1</v>
      </c>
      <c r="M367" s="701">
        <v>5440.91</v>
      </c>
      <c r="N367" s="701"/>
      <c r="O367" s="701"/>
      <c r="P367" s="723"/>
      <c r="Q367" s="702"/>
    </row>
    <row r="368" spans="1:17" ht="14.4" customHeight="1" x14ac:dyDescent="0.3">
      <c r="A368" s="696" t="s">
        <v>505</v>
      </c>
      <c r="B368" s="697" t="s">
        <v>2852</v>
      </c>
      <c r="C368" s="697" t="s">
        <v>3426</v>
      </c>
      <c r="D368" s="697" t="s">
        <v>3470</v>
      </c>
      <c r="E368" s="697" t="s">
        <v>3471</v>
      </c>
      <c r="F368" s="701"/>
      <c r="G368" s="701"/>
      <c r="H368" s="701"/>
      <c r="I368" s="701"/>
      <c r="J368" s="701">
        <v>1</v>
      </c>
      <c r="K368" s="701">
        <v>6847</v>
      </c>
      <c r="L368" s="701">
        <v>1</v>
      </c>
      <c r="M368" s="701">
        <v>6847</v>
      </c>
      <c r="N368" s="701"/>
      <c r="O368" s="701"/>
      <c r="P368" s="723"/>
      <c r="Q368" s="702"/>
    </row>
    <row r="369" spans="1:17" ht="14.4" customHeight="1" x14ac:dyDescent="0.3">
      <c r="A369" s="696" t="s">
        <v>505</v>
      </c>
      <c r="B369" s="697" t="s">
        <v>2852</v>
      </c>
      <c r="C369" s="697" t="s">
        <v>3426</v>
      </c>
      <c r="D369" s="697" t="s">
        <v>3472</v>
      </c>
      <c r="E369" s="697" t="s">
        <v>3473</v>
      </c>
      <c r="F369" s="701">
        <v>2</v>
      </c>
      <c r="G369" s="701">
        <v>13665.5</v>
      </c>
      <c r="H369" s="701">
        <v>1</v>
      </c>
      <c r="I369" s="701">
        <v>6832.75</v>
      </c>
      <c r="J369" s="701">
        <v>2</v>
      </c>
      <c r="K369" s="701">
        <v>13665.5</v>
      </c>
      <c r="L369" s="701">
        <v>1</v>
      </c>
      <c r="M369" s="701">
        <v>6832.75</v>
      </c>
      <c r="N369" s="701">
        <v>2</v>
      </c>
      <c r="O369" s="701">
        <v>13118.8</v>
      </c>
      <c r="P369" s="723">
        <v>0.95999414584171816</v>
      </c>
      <c r="Q369" s="702">
        <v>6559.4</v>
      </c>
    </row>
    <row r="370" spans="1:17" ht="14.4" customHeight="1" x14ac:dyDescent="0.3">
      <c r="A370" s="696" t="s">
        <v>505</v>
      </c>
      <c r="B370" s="697" t="s">
        <v>2852</v>
      </c>
      <c r="C370" s="697" t="s">
        <v>3426</v>
      </c>
      <c r="D370" s="697" t="s">
        <v>3474</v>
      </c>
      <c r="E370" s="697" t="s">
        <v>3475</v>
      </c>
      <c r="F370" s="701">
        <v>1</v>
      </c>
      <c r="G370" s="701">
        <v>5083.3599999999997</v>
      </c>
      <c r="H370" s="701">
        <v>0.5</v>
      </c>
      <c r="I370" s="701">
        <v>5083.3599999999997</v>
      </c>
      <c r="J370" s="701">
        <v>2</v>
      </c>
      <c r="K370" s="701">
        <v>10166.719999999999</v>
      </c>
      <c r="L370" s="701">
        <v>1</v>
      </c>
      <c r="M370" s="701">
        <v>5083.3599999999997</v>
      </c>
      <c r="N370" s="701"/>
      <c r="O370" s="701"/>
      <c r="P370" s="723"/>
      <c r="Q370" s="702"/>
    </row>
    <row r="371" spans="1:17" ht="14.4" customHeight="1" x14ac:dyDescent="0.3">
      <c r="A371" s="696" t="s">
        <v>505</v>
      </c>
      <c r="B371" s="697" t="s">
        <v>2852</v>
      </c>
      <c r="C371" s="697" t="s">
        <v>3426</v>
      </c>
      <c r="D371" s="697" t="s">
        <v>3476</v>
      </c>
      <c r="E371" s="697" t="s">
        <v>3477</v>
      </c>
      <c r="F371" s="701">
        <v>3</v>
      </c>
      <c r="G371" s="701">
        <v>19711.650000000001</v>
      </c>
      <c r="H371" s="701">
        <v>1</v>
      </c>
      <c r="I371" s="701">
        <v>6570.55</v>
      </c>
      <c r="J371" s="701">
        <v>3</v>
      </c>
      <c r="K371" s="701">
        <v>19711.650000000001</v>
      </c>
      <c r="L371" s="701">
        <v>1</v>
      </c>
      <c r="M371" s="701">
        <v>6570.55</v>
      </c>
      <c r="N371" s="701"/>
      <c r="O371" s="701"/>
      <c r="P371" s="723"/>
      <c r="Q371" s="702"/>
    </row>
    <row r="372" spans="1:17" ht="14.4" customHeight="1" x14ac:dyDescent="0.3">
      <c r="A372" s="696" t="s">
        <v>505</v>
      </c>
      <c r="B372" s="697" t="s">
        <v>2852</v>
      </c>
      <c r="C372" s="697" t="s">
        <v>3426</v>
      </c>
      <c r="D372" s="697" t="s">
        <v>3478</v>
      </c>
      <c r="E372" s="697" t="s">
        <v>3479</v>
      </c>
      <c r="F372" s="701">
        <v>1</v>
      </c>
      <c r="G372" s="701">
        <v>713.02</v>
      </c>
      <c r="H372" s="701"/>
      <c r="I372" s="701">
        <v>713.02</v>
      </c>
      <c r="J372" s="701"/>
      <c r="K372" s="701"/>
      <c r="L372" s="701"/>
      <c r="M372" s="701"/>
      <c r="N372" s="701"/>
      <c r="O372" s="701"/>
      <c r="P372" s="723"/>
      <c r="Q372" s="702"/>
    </row>
    <row r="373" spans="1:17" ht="14.4" customHeight="1" x14ac:dyDescent="0.3">
      <c r="A373" s="696" t="s">
        <v>505</v>
      </c>
      <c r="B373" s="697" t="s">
        <v>2852</v>
      </c>
      <c r="C373" s="697" t="s">
        <v>3426</v>
      </c>
      <c r="D373" s="697" t="s">
        <v>3480</v>
      </c>
      <c r="E373" s="697" t="s">
        <v>3481</v>
      </c>
      <c r="F373" s="701">
        <v>1</v>
      </c>
      <c r="G373" s="701">
        <v>230.07</v>
      </c>
      <c r="H373" s="701"/>
      <c r="I373" s="701">
        <v>230.07</v>
      </c>
      <c r="J373" s="701"/>
      <c r="K373" s="701"/>
      <c r="L373" s="701"/>
      <c r="M373" s="701"/>
      <c r="N373" s="701"/>
      <c r="O373" s="701"/>
      <c r="P373" s="723"/>
      <c r="Q373" s="702"/>
    </row>
    <row r="374" spans="1:17" ht="14.4" customHeight="1" x14ac:dyDescent="0.3">
      <c r="A374" s="696" t="s">
        <v>505</v>
      </c>
      <c r="B374" s="697" t="s">
        <v>2852</v>
      </c>
      <c r="C374" s="697" t="s">
        <v>3426</v>
      </c>
      <c r="D374" s="697" t="s">
        <v>3482</v>
      </c>
      <c r="E374" s="697" t="s">
        <v>3483</v>
      </c>
      <c r="F374" s="701"/>
      <c r="G374" s="701"/>
      <c r="H374" s="701"/>
      <c r="I374" s="701"/>
      <c r="J374" s="701">
        <v>7</v>
      </c>
      <c r="K374" s="701">
        <v>1523.48</v>
      </c>
      <c r="L374" s="701">
        <v>1</v>
      </c>
      <c r="M374" s="701">
        <v>217.64000000000001</v>
      </c>
      <c r="N374" s="701"/>
      <c r="O374" s="701"/>
      <c r="P374" s="723"/>
      <c r="Q374" s="702"/>
    </row>
    <row r="375" spans="1:17" ht="14.4" customHeight="1" x14ac:dyDescent="0.3">
      <c r="A375" s="696" t="s">
        <v>505</v>
      </c>
      <c r="B375" s="697" t="s">
        <v>2852</v>
      </c>
      <c r="C375" s="697" t="s">
        <v>3426</v>
      </c>
      <c r="D375" s="697" t="s">
        <v>3484</v>
      </c>
      <c r="E375" s="697" t="s">
        <v>3485</v>
      </c>
      <c r="F375" s="701">
        <v>1</v>
      </c>
      <c r="G375" s="701">
        <v>518.17999999999995</v>
      </c>
      <c r="H375" s="701">
        <v>0.5</v>
      </c>
      <c r="I375" s="701">
        <v>518.17999999999995</v>
      </c>
      <c r="J375" s="701">
        <v>2</v>
      </c>
      <c r="K375" s="701">
        <v>1036.3599999999999</v>
      </c>
      <c r="L375" s="701">
        <v>1</v>
      </c>
      <c r="M375" s="701">
        <v>518.17999999999995</v>
      </c>
      <c r="N375" s="701"/>
      <c r="O375" s="701"/>
      <c r="P375" s="723"/>
      <c r="Q375" s="702"/>
    </row>
    <row r="376" spans="1:17" ht="14.4" customHeight="1" x14ac:dyDescent="0.3">
      <c r="A376" s="696" t="s">
        <v>505</v>
      </c>
      <c r="B376" s="697" t="s">
        <v>2852</v>
      </c>
      <c r="C376" s="697" t="s">
        <v>3426</v>
      </c>
      <c r="D376" s="697" t="s">
        <v>3486</v>
      </c>
      <c r="E376" s="697" t="s">
        <v>3437</v>
      </c>
      <c r="F376" s="701">
        <v>1</v>
      </c>
      <c r="G376" s="701">
        <v>96.38</v>
      </c>
      <c r="H376" s="701"/>
      <c r="I376" s="701">
        <v>96.38</v>
      </c>
      <c r="J376" s="701"/>
      <c r="K376" s="701"/>
      <c r="L376" s="701"/>
      <c r="M376" s="701"/>
      <c r="N376" s="701"/>
      <c r="O376" s="701"/>
      <c r="P376" s="723"/>
      <c r="Q376" s="702"/>
    </row>
    <row r="377" spans="1:17" ht="14.4" customHeight="1" x14ac:dyDescent="0.3">
      <c r="A377" s="696" t="s">
        <v>505</v>
      </c>
      <c r="B377" s="697" t="s">
        <v>2852</v>
      </c>
      <c r="C377" s="697" t="s">
        <v>3426</v>
      </c>
      <c r="D377" s="697" t="s">
        <v>3487</v>
      </c>
      <c r="E377" s="697" t="s">
        <v>3437</v>
      </c>
      <c r="F377" s="701">
        <v>2</v>
      </c>
      <c r="G377" s="701">
        <v>242.5</v>
      </c>
      <c r="H377" s="701">
        <v>0.33333333333333331</v>
      </c>
      <c r="I377" s="701">
        <v>121.25</v>
      </c>
      <c r="J377" s="701">
        <v>6</v>
      </c>
      <c r="K377" s="701">
        <v>727.5</v>
      </c>
      <c r="L377" s="701">
        <v>1</v>
      </c>
      <c r="M377" s="701">
        <v>121.25</v>
      </c>
      <c r="N377" s="701"/>
      <c r="O377" s="701"/>
      <c r="P377" s="723"/>
      <c r="Q377" s="702"/>
    </row>
    <row r="378" spans="1:17" ht="14.4" customHeight="1" x14ac:dyDescent="0.3">
      <c r="A378" s="696" t="s">
        <v>505</v>
      </c>
      <c r="B378" s="697" t="s">
        <v>2852</v>
      </c>
      <c r="C378" s="697" t="s">
        <v>3426</v>
      </c>
      <c r="D378" s="697" t="s">
        <v>3488</v>
      </c>
      <c r="E378" s="697" t="s">
        <v>3437</v>
      </c>
      <c r="F378" s="701">
        <v>6</v>
      </c>
      <c r="G378" s="701">
        <v>621.84</v>
      </c>
      <c r="H378" s="701"/>
      <c r="I378" s="701">
        <v>103.64</v>
      </c>
      <c r="J378" s="701"/>
      <c r="K378" s="701"/>
      <c r="L378" s="701"/>
      <c r="M378" s="701"/>
      <c r="N378" s="701"/>
      <c r="O378" s="701"/>
      <c r="P378" s="723"/>
      <c r="Q378" s="702"/>
    </row>
    <row r="379" spans="1:17" ht="14.4" customHeight="1" x14ac:dyDescent="0.3">
      <c r="A379" s="696" t="s">
        <v>505</v>
      </c>
      <c r="B379" s="697" t="s">
        <v>2852</v>
      </c>
      <c r="C379" s="697" t="s">
        <v>3426</v>
      </c>
      <c r="D379" s="697" t="s">
        <v>3489</v>
      </c>
      <c r="E379" s="697" t="s">
        <v>3437</v>
      </c>
      <c r="F379" s="701"/>
      <c r="G379" s="701"/>
      <c r="H379" s="701"/>
      <c r="I379" s="701"/>
      <c r="J379" s="701"/>
      <c r="K379" s="701"/>
      <c r="L379" s="701"/>
      <c r="M379" s="701"/>
      <c r="N379" s="701">
        <v>1</v>
      </c>
      <c r="O379" s="701">
        <v>172.04</v>
      </c>
      <c r="P379" s="723"/>
      <c r="Q379" s="702">
        <v>172.04</v>
      </c>
    </row>
    <row r="380" spans="1:17" ht="14.4" customHeight="1" x14ac:dyDescent="0.3">
      <c r="A380" s="696" t="s">
        <v>505</v>
      </c>
      <c r="B380" s="697" t="s">
        <v>2852</v>
      </c>
      <c r="C380" s="697" t="s">
        <v>3426</v>
      </c>
      <c r="D380" s="697" t="s">
        <v>3490</v>
      </c>
      <c r="E380" s="697" t="s">
        <v>3437</v>
      </c>
      <c r="F380" s="701">
        <v>10</v>
      </c>
      <c r="G380" s="701">
        <v>901.6</v>
      </c>
      <c r="H380" s="701"/>
      <c r="I380" s="701">
        <v>90.16</v>
      </c>
      <c r="J380" s="701"/>
      <c r="K380" s="701"/>
      <c r="L380" s="701"/>
      <c r="M380" s="701"/>
      <c r="N380" s="701">
        <v>5</v>
      </c>
      <c r="O380" s="701">
        <v>450.8</v>
      </c>
      <c r="P380" s="723"/>
      <c r="Q380" s="702">
        <v>90.16</v>
      </c>
    </row>
    <row r="381" spans="1:17" ht="14.4" customHeight="1" x14ac:dyDescent="0.3">
      <c r="A381" s="696" t="s">
        <v>505</v>
      </c>
      <c r="B381" s="697" t="s">
        <v>2852</v>
      </c>
      <c r="C381" s="697" t="s">
        <v>3426</v>
      </c>
      <c r="D381" s="697" t="s">
        <v>3491</v>
      </c>
      <c r="E381" s="697" t="s">
        <v>3492</v>
      </c>
      <c r="F381" s="701"/>
      <c r="G381" s="701"/>
      <c r="H381" s="701"/>
      <c r="I381" s="701"/>
      <c r="J381" s="701">
        <v>1</v>
      </c>
      <c r="K381" s="701">
        <v>1831.25</v>
      </c>
      <c r="L381" s="701">
        <v>1</v>
      </c>
      <c r="M381" s="701">
        <v>1831.25</v>
      </c>
      <c r="N381" s="701"/>
      <c r="O381" s="701"/>
      <c r="P381" s="723"/>
      <c r="Q381" s="702"/>
    </row>
    <row r="382" spans="1:17" ht="14.4" customHeight="1" x14ac:dyDescent="0.3">
      <c r="A382" s="696" t="s">
        <v>505</v>
      </c>
      <c r="B382" s="697" t="s">
        <v>2852</v>
      </c>
      <c r="C382" s="697" t="s">
        <v>3426</v>
      </c>
      <c r="D382" s="697" t="s">
        <v>3493</v>
      </c>
      <c r="E382" s="697" t="s">
        <v>3494</v>
      </c>
      <c r="F382" s="701"/>
      <c r="G382" s="701"/>
      <c r="H382" s="701"/>
      <c r="I382" s="701"/>
      <c r="J382" s="701">
        <v>1</v>
      </c>
      <c r="K382" s="701">
        <v>12681.98</v>
      </c>
      <c r="L382" s="701">
        <v>1</v>
      </c>
      <c r="M382" s="701">
        <v>12681.98</v>
      </c>
      <c r="N382" s="701"/>
      <c r="O382" s="701"/>
      <c r="P382" s="723"/>
      <c r="Q382" s="702"/>
    </row>
    <row r="383" spans="1:17" ht="14.4" customHeight="1" x14ac:dyDescent="0.3">
      <c r="A383" s="696" t="s">
        <v>505</v>
      </c>
      <c r="B383" s="697" t="s">
        <v>2852</v>
      </c>
      <c r="C383" s="697" t="s">
        <v>3426</v>
      </c>
      <c r="D383" s="697" t="s">
        <v>3495</v>
      </c>
      <c r="E383" s="697" t="s">
        <v>3496</v>
      </c>
      <c r="F383" s="701"/>
      <c r="G383" s="701"/>
      <c r="H383" s="701"/>
      <c r="I383" s="701"/>
      <c r="J383" s="701">
        <v>1</v>
      </c>
      <c r="K383" s="701">
        <v>1486.15</v>
      </c>
      <c r="L383" s="701">
        <v>1</v>
      </c>
      <c r="M383" s="701">
        <v>1486.15</v>
      </c>
      <c r="N383" s="701">
        <v>2</v>
      </c>
      <c r="O383" s="701">
        <v>2972.3</v>
      </c>
      <c r="P383" s="723">
        <v>2</v>
      </c>
      <c r="Q383" s="702">
        <v>1486.15</v>
      </c>
    </row>
    <row r="384" spans="1:17" ht="14.4" customHeight="1" x14ac:dyDescent="0.3">
      <c r="A384" s="696" t="s">
        <v>505</v>
      </c>
      <c r="B384" s="697" t="s">
        <v>2852</v>
      </c>
      <c r="C384" s="697" t="s">
        <v>3426</v>
      </c>
      <c r="D384" s="697" t="s">
        <v>3497</v>
      </c>
      <c r="E384" s="697" t="s">
        <v>3498</v>
      </c>
      <c r="F384" s="701"/>
      <c r="G384" s="701"/>
      <c r="H384" s="701"/>
      <c r="I384" s="701"/>
      <c r="J384" s="701">
        <v>1</v>
      </c>
      <c r="K384" s="701">
        <v>2834.45</v>
      </c>
      <c r="L384" s="701">
        <v>1</v>
      </c>
      <c r="M384" s="701">
        <v>2834.45</v>
      </c>
      <c r="N384" s="701"/>
      <c r="O384" s="701"/>
      <c r="P384" s="723"/>
      <c r="Q384" s="702"/>
    </row>
    <row r="385" spans="1:17" ht="14.4" customHeight="1" x14ac:dyDescent="0.3">
      <c r="A385" s="696" t="s">
        <v>505</v>
      </c>
      <c r="B385" s="697" t="s">
        <v>2852</v>
      </c>
      <c r="C385" s="697" t="s">
        <v>3426</v>
      </c>
      <c r="D385" s="697" t="s">
        <v>3499</v>
      </c>
      <c r="E385" s="697" t="s">
        <v>3498</v>
      </c>
      <c r="F385" s="701"/>
      <c r="G385" s="701"/>
      <c r="H385" s="701"/>
      <c r="I385" s="701"/>
      <c r="J385" s="701">
        <v>1</v>
      </c>
      <c r="K385" s="701">
        <v>4301.95</v>
      </c>
      <c r="L385" s="701">
        <v>1</v>
      </c>
      <c r="M385" s="701">
        <v>4301.95</v>
      </c>
      <c r="N385" s="701"/>
      <c r="O385" s="701"/>
      <c r="P385" s="723"/>
      <c r="Q385" s="702"/>
    </row>
    <row r="386" spans="1:17" ht="14.4" customHeight="1" x14ac:dyDescent="0.3">
      <c r="A386" s="696" t="s">
        <v>505</v>
      </c>
      <c r="B386" s="697" t="s">
        <v>2852</v>
      </c>
      <c r="C386" s="697" t="s">
        <v>3426</v>
      </c>
      <c r="D386" s="697" t="s">
        <v>3500</v>
      </c>
      <c r="E386" s="697" t="s">
        <v>3501</v>
      </c>
      <c r="F386" s="701"/>
      <c r="G386" s="701"/>
      <c r="H386" s="701"/>
      <c r="I386" s="701"/>
      <c r="J386" s="701">
        <v>3</v>
      </c>
      <c r="K386" s="701">
        <v>7875.33</v>
      </c>
      <c r="L386" s="701">
        <v>1</v>
      </c>
      <c r="M386" s="701">
        <v>2625.11</v>
      </c>
      <c r="N386" s="701"/>
      <c r="O386" s="701"/>
      <c r="P386" s="723"/>
      <c r="Q386" s="702"/>
    </row>
    <row r="387" spans="1:17" ht="14.4" customHeight="1" x14ac:dyDescent="0.3">
      <c r="A387" s="696" t="s">
        <v>505</v>
      </c>
      <c r="B387" s="697" t="s">
        <v>2852</v>
      </c>
      <c r="C387" s="697" t="s">
        <v>3426</v>
      </c>
      <c r="D387" s="697" t="s">
        <v>3502</v>
      </c>
      <c r="E387" s="697" t="s">
        <v>3503</v>
      </c>
      <c r="F387" s="701"/>
      <c r="G387" s="701"/>
      <c r="H387" s="701"/>
      <c r="I387" s="701"/>
      <c r="J387" s="701">
        <v>2</v>
      </c>
      <c r="K387" s="701">
        <v>1448.84</v>
      </c>
      <c r="L387" s="701">
        <v>1</v>
      </c>
      <c r="M387" s="701">
        <v>724.42</v>
      </c>
      <c r="N387" s="701"/>
      <c r="O387" s="701"/>
      <c r="P387" s="723"/>
      <c r="Q387" s="702"/>
    </row>
    <row r="388" spans="1:17" ht="14.4" customHeight="1" x14ac:dyDescent="0.3">
      <c r="A388" s="696" t="s">
        <v>505</v>
      </c>
      <c r="B388" s="697" t="s">
        <v>2852</v>
      </c>
      <c r="C388" s="697" t="s">
        <v>3426</v>
      </c>
      <c r="D388" s="697" t="s">
        <v>3504</v>
      </c>
      <c r="E388" s="697" t="s">
        <v>3505</v>
      </c>
      <c r="F388" s="701"/>
      <c r="G388" s="701"/>
      <c r="H388" s="701"/>
      <c r="I388" s="701"/>
      <c r="J388" s="701">
        <v>1</v>
      </c>
      <c r="K388" s="701">
        <v>239.4</v>
      </c>
      <c r="L388" s="701">
        <v>1</v>
      </c>
      <c r="M388" s="701">
        <v>239.4</v>
      </c>
      <c r="N388" s="701"/>
      <c r="O388" s="701"/>
      <c r="P388" s="723"/>
      <c r="Q388" s="702"/>
    </row>
    <row r="389" spans="1:17" ht="14.4" customHeight="1" x14ac:dyDescent="0.3">
      <c r="A389" s="696" t="s">
        <v>505</v>
      </c>
      <c r="B389" s="697" t="s">
        <v>2852</v>
      </c>
      <c r="C389" s="697" t="s">
        <v>3426</v>
      </c>
      <c r="D389" s="697" t="s">
        <v>3506</v>
      </c>
      <c r="E389" s="697" t="s">
        <v>3507</v>
      </c>
      <c r="F389" s="701">
        <v>2</v>
      </c>
      <c r="G389" s="701">
        <v>2495.56</v>
      </c>
      <c r="H389" s="701">
        <v>0.66666666666666663</v>
      </c>
      <c r="I389" s="701">
        <v>1247.78</v>
      </c>
      <c r="J389" s="701">
        <v>3</v>
      </c>
      <c r="K389" s="701">
        <v>3743.34</v>
      </c>
      <c r="L389" s="701">
        <v>1</v>
      </c>
      <c r="M389" s="701">
        <v>1247.78</v>
      </c>
      <c r="N389" s="701"/>
      <c r="O389" s="701"/>
      <c r="P389" s="723"/>
      <c r="Q389" s="702"/>
    </row>
    <row r="390" spans="1:17" ht="14.4" customHeight="1" x14ac:dyDescent="0.3">
      <c r="A390" s="696" t="s">
        <v>505</v>
      </c>
      <c r="B390" s="697" t="s">
        <v>2852</v>
      </c>
      <c r="C390" s="697" t="s">
        <v>3426</v>
      </c>
      <c r="D390" s="697" t="s">
        <v>3508</v>
      </c>
      <c r="E390" s="697" t="s">
        <v>3507</v>
      </c>
      <c r="F390" s="701">
        <v>2</v>
      </c>
      <c r="G390" s="701">
        <v>2843.78</v>
      </c>
      <c r="H390" s="701">
        <v>0.25</v>
      </c>
      <c r="I390" s="701">
        <v>1421.89</v>
      </c>
      <c r="J390" s="701">
        <v>8</v>
      </c>
      <c r="K390" s="701">
        <v>11375.12</v>
      </c>
      <c r="L390" s="701">
        <v>1</v>
      </c>
      <c r="M390" s="701">
        <v>1421.89</v>
      </c>
      <c r="N390" s="701"/>
      <c r="O390" s="701"/>
      <c r="P390" s="723"/>
      <c r="Q390" s="702"/>
    </row>
    <row r="391" spans="1:17" ht="14.4" customHeight="1" x14ac:dyDescent="0.3">
      <c r="A391" s="696" t="s">
        <v>505</v>
      </c>
      <c r="B391" s="697" t="s">
        <v>2852</v>
      </c>
      <c r="C391" s="697" t="s">
        <v>3426</v>
      </c>
      <c r="D391" s="697" t="s">
        <v>3509</v>
      </c>
      <c r="E391" s="697" t="s">
        <v>3507</v>
      </c>
      <c r="F391" s="701">
        <v>1</v>
      </c>
      <c r="G391" s="701">
        <v>1656.11</v>
      </c>
      <c r="H391" s="701">
        <v>7.6923076923076913E-2</v>
      </c>
      <c r="I391" s="701">
        <v>1656.11</v>
      </c>
      <c r="J391" s="701">
        <v>13</v>
      </c>
      <c r="K391" s="701">
        <v>21529.43</v>
      </c>
      <c r="L391" s="701">
        <v>1</v>
      </c>
      <c r="M391" s="701">
        <v>1656.1100000000001</v>
      </c>
      <c r="N391" s="701"/>
      <c r="O391" s="701"/>
      <c r="P391" s="723"/>
      <c r="Q391" s="702"/>
    </row>
    <row r="392" spans="1:17" ht="14.4" customHeight="1" x14ac:dyDescent="0.3">
      <c r="A392" s="696" t="s">
        <v>505</v>
      </c>
      <c r="B392" s="697" t="s">
        <v>2852</v>
      </c>
      <c r="C392" s="697" t="s">
        <v>3426</v>
      </c>
      <c r="D392" s="697" t="s">
        <v>3510</v>
      </c>
      <c r="E392" s="697" t="s">
        <v>3511</v>
      </c>
      <c r="F392" s="701">
        <v>2</v>
      </c>
      <c r="G392" s="701">
        <v>2839.64</v>
      </c>
      <c r="H392" s="701">
        <v>0.39999999999999997</v>
      </c>
      <c r="I392" s="701">
        <v>1419.82</v>
      </c>
      <c r="J392" s="701">
        <v>5</v>
      </c>
      <c r="K392" s="701">
        <v>7099.1</v>
      </c>
      <c r="L392" s="701">
        <v>1</v>
      </c>
      <c r="M392" s="701">
        <v>1419.8200000000002</v>
      </c>
      <c r="N392" s="701">
        <v>3</v>
      </c>
      <c r="O392" s="701">
        <v>4259.46</v>
      </c>
      <c r="P392" s="723">
        <v>0.6</v>
      </c>
      <c r="Q392" s="702">
        <v>1419.82</v>
      </c>
    </row>
    <row r="393" spans="1:17" ht="14.4" customHeight="1" x14ac:dyDescent="0.3">
      <c r="A393" s="696" t="s">
        <v>505</v>
      </c>
      <c r="B393" s="697" t="s">
        <v>2852</v>
      </c>
      <c r="C393" s="697" t="s">
        <v>3426</v>
      </c>
      <c r="D393" s="697" t="s">
        <v>3512</v>
      </c>
      <c r="E393" s="697" t="s">
        <v>3511</v>
      </c>
      <c r="F393" s="701">
        <v>2</v>
      </c>
      <c r="G393" s="701">
        <v>3094.58</v>
      </c>
      <c r="H393" s="701">
        <v>2</v>
      </c>
      <c r="I393" s="701">
        <v>1547.29</v>
      </c>
      <c r="J393" s="701">
        <v>1</v>
      </c>
      <c r="K393" s="701">
        <v>1547.29</v>
      </c>
      <c r="L393" s="701">
        <v>1</v>
      </c>
      <c r="M393" s="701">
        <v>1547.29</v>
      </c>
      <c r="N393" s="701">
        <v>2</v>
      </c>
      <c r="O393" s="701">
        <v>3094.58</v>
      </c>
      <c r="P393" s="723">
        <v>2</v>
      </c>
      <c r="Q393" s="702">
        <v>1547.29</v>
      </c>
    </row>
    <row r="394" spans="1:17" ht="14.4" customHeight="1" x14ac:dyDescent="0.3">
      <c r="A394" s="696" t="s">
        <v>505</v>
      </c>
      <c r="B394" s="697" t="s">
        <v>2852</v>
      </c>
      <c r="C394" s="697" t="s">
        <v>3426</v>
      </c>
      <c r="D394" s="697" t="s">
        <v>3513</v>
      </c>
      <c r="E394" s="697" t="s">
        <v>3514</v>
      </c>
      <c r="F394" s="701">
        <v>7</v>
      </c>
      <c r="G394" s="701">
        <v>13203.26</v>
      </c>
      <c r="H394" s="701"/>
      <c r="I394" s="701">
        <v>1886.18</v>
      </c>
      <c r="J394" s="701"/>
      <c r="K394" s="701"/>
      <c r="L394" s="701"/>
      <c r="M394" s="701"/>
      <c r="N394" s="701"/>
      <c r="O394" s="701"/>
      <c r="P394" s="723"/>
      <c r="Q394" s="702"/>
    </row>
    <row r="395" spans="1:17" ht="14.4" customHeight="1" x14ac:dyDescent="0.3">
      <c r="A395" s="696" t="s">
        <v>505</v>
      </c>
      <c r="B395" s="697" t="s">
        <v>2852</v>
      </c>
      <c r="C395" s="697" t="s">
        <v>3426</v>
      </c>
      <c r="D395" s="697" t="s">
        <v>3515</v>
      </c>
      <c r="E395" s="697" t="s">
        <v>3514</v>
      </c>
      <c r="F395" s="701">
        <v>2</v>
      </c>
      <c r="G395" s="701">
        <v>4068.76</v>
      </c>
      <c r="H395" s="701"/>
      <c r="I395" s="701">
        <v>2034.38</v>
      </c>
      <c r="J395" s="701"/>
      <c r="K395" s="701"/>
      <c r="L395" s="701"/>
      <c r="M395" s="701"/>
      <c r="N395" s="701"/>
      <c r="O395" s="701"/>
      <c r="P395" s="723"/>
      <c r="Q395" s="702"/>
    </row>
    <row r="396" spans="1:17" ht="14.4" customHeight="1" x14ac:dyDescent="0.3">
      <c r="A396" s="696" t="s">
        <v>505</v>
      </c>
      <c r="B396" s="697" t="s">
        <v>2852</v>
      </c>
      <c r="C396" s="697" t="s">
        <v>3426</v>
      </c>
      <c r="D396" s="697" t="s">
        <v>3516</v>
      </c>
      <c r="E396" s="697" t="s">
        <v>3514</v>
      </c>
      <c r="F396" s="701">
        <v>2</v>
      </c>
      <c r="G396" s="701">
        <v>4456.3599999999997</v>
      </c>
      <c r="H396" s="701"/>
      <c r="I396" s="701">
        <v>2228.1799999999998</v>
      </c>
      <c r="J396" s="701"/>
      <c r="K396" s="701"/>
      <c r="L396" s="701"/>
      <c r="M396" s="701"/>
      <c r="N396" s="701"/>
      <c r="O396" s="701"/>
      <c r="P396" s="723"/>
      <c r="Q396" s="702"/>
    </row>
    <row r="397" spans="1:17" ht="14.4" customHeight="1" x14ac:dyDescent="0.3">
      <c r="A397" s="696" t="s">
        <v>505</v>
      </c>
      <c r="B397" s="697" t="s">
        <v>2852</v>
      </c>
      <c r="C397" s="697" t="s">
        <v>3426</v>
      </c>
      <c r="D397" s="697" t="s">
        <v>3517</v>
      </c>
      <c r="E397" s="697" t="s">
        <v>3518</v>
      </c>
      <c r="F397" s="701"/>
      <c r="G397" s="701"/>
      <c r="H397" s="701"/>
      <c r="I397" s="701"/>
      <c r="J397" s="701">
        <v>3</v>
      </c>
      <c r="K397" s="701">
        <v>14503.920000000002</v>
      </c>
      <c r="L397" s="701">
        <v>1</v>
      </c>
      <c r="M397" s="701">
        <v>4834.6400000000003</v>
      </c>
      <c r="N397" s="701"/>
      <c r="O397" s="701"/>
      <c r="P397" s="723"/>
      <c r="Q397" s="702"/>
    </row>
    <row r="398" spans="1:17" ht="14.4" customHeight="1" x14ac:dyDescent="0.3">
      <c r="A398" s="696" t="s">
        <v>505</v>
      </c>
      <c r="B398" s="697" t="s">
        <v>2852</v>
      </c>
      <c r="C398" s="697" t="s">
        <v>3426</v>
      </c>
      <c r="D398" s="697" t="s">
        <v>3519</v>
      </c>
      <c r="E398" s="697" t="s">
        <v>3520</v>
      </c>
      <c r="F398" s="701"/>
      <c r="G398" s="701"/>
      <c r="H398" s="701"/>
      <c r="I398" s="701"/>
      <c r="J398" s="701">
        <v>1</v>
      </c>
      <c r="K398" s="701">
        <v>5082.22</v>
      </c>
      <c r="L398" s="701">
        <v>1</v>
      </c>
      <c r="M398" s="701">
        <v>5082.22</v>
      </c>
      <c r="N398" s="701"/>
      <c r="O398" s="701"/>
      <c r="P398" s="723"/>
      <c r="Q398" s="702"/>
    </row>
    <row r="399" spans="1:17" ht="14.4" customHeight="1" x14ac:dyDescent="0.3">
      <c r="A399" s="696" t="s">
        <v>505</v>
      </c>
      <c r="B399" s="697" t="s">
        <v>2852</v>
      </c>
      <c r="C399" s="697" t="s">
        <v>3426</v>
      </c>
      <c r="D399" s="697" t="s">
        <v>3521</v>
      </c>
      <c r="E399" s="697" t="s">
        <v>3522</v>
      </c>
      <c r="F399" s="701">
        <v>8</v>
      </c>
      <c r="G399" s="701">
        <v>6314.32</v>
      </c>
      <c r="H399" s="701">
        <v>0.21390378679270339</v>
      </c>
      <c r="I399" s="701">
        <v>789.29</v>
      </c>
      <c r="J399" s="701">
        <v>37.4</v>
      </c>
      <c r="K399" s="701">
        <v>29519.439999999999</v>
      </c>
      <c r="L399" s="701">
        <v>1</v>
      </c>
      <c r="M399" s="701">
        <v>789.28983957219248</v>
      </c>
      <c r="N399" s="701">
        <v>16.100000000000001</v>
      </c>
      <c r="O399" s="701">
        <v>12707.559999999998</v>
      </c>
      <c r="P399" s="723">
        <v>0.43048106603648301</v>
      </c>
      <c r="Q399" s="702">
        <v>789.28944099378862</v>
      </c>
    </row>
    <row r="400" spans="1:17" ht="14.4" customHeight="1" x14ac:dyDescent="0.3">
      <c r="A400" s="696" t="s">
        <v>505</v>
      </c>
      <c r="B400" s="697" t="s">
        <v>2852</v>
      </c>
      <c r="C400" s="697" t="s">
        <v>3426</v>
      </c>
      <c r="D400" s="697" t="s">
        <v>3523</v>
      </c>
      <c r="E400" s="697" t="s">
        <v>3514</v>
      </c>
      <c r="F400" s="701">
        <v>8</v>
      </c>
      <c r="G400" s="701">
        <v>19831.84</v>
      </c>
      <c r="H400" s="701"/>
      <c r="I400" s="701">
        <v>2478.98</v>
      </c>
      <c r="J400" s="701"/>
      <c r="K400" s="701"/>
      <c r="L400" s="701"/>
      <c r="M400" s="701"/>
      <c r="N400" s="701"/>
      <c r="O400" s="701"/>
      <c r="P400" s="723"/>
      <c r="Q400" s="702"/>
    </row>
    <row r="401" spans="1:17" ht="14.4" customHeight="1" x14ac:dyDescent="0.3">
      <c r="A401" s="696" t="s">
        <v>505</v>
      </c>
      <c r="B401" s="697" t="s">
        <v>2852</v>
      </c>
      <c r="C401" s="697" t="s">
        <v>3426</v>
      </c>
      <c r="D401" s="697" t="s">
        <v>3524</v>
      </c>
      <c r="E401" s="697" t="s">
        <v>3525</v>
      </c>
      <c r="F401" s="701"/>
      <c r="G401" s="701"/>
      <c r="H401" s="701"/>
      <c r="I401" s="701"/>
      <c r="J401" s="701">
        <v>1</v>
      </c>
      <c r="K401" s="701">
        <v>8222.51</v>
      </c>
      <c r="L401" s="701">
        <v>1</v>
      </c>
      <c r="M401" s="701">
        <v>8222.51</v>
      </c>
      <c r="N401" s="701"/>
      <c r="O401" s="701"/>
      <c r="P401" s="723"/>
      <c r="Q401" s="702"/>
    </row>
    <row r="402" spans="1:17" ht="14.4" customHeight="1" x14ac:dyDescent="0.3">
      <c r="A402" s="696" t="s">
        <v>505</v>
      </c>
      <c r="B402" s="697" t="s">
        <v>2852</v>
      </c>
      <c r="C402" s="697" t="s">
        <v>3426</v>
      </c>
      <c r="D402" s="697" t="s">
        <v>3526</v>
      </c>
      <c r="E402" s="697" t="s">
        <v>3511</v>
      </c>
      <c r="F402" s="701"/>
      <c r="G402" s="701"/>
      <c r="H402" s="701"/>
      <c r="I402" s="701"/>
      <c r="J402" s="701">
        <v>4</v>
      </c>
      <c r="K402" s="701">
        <v>5098.92</v>
      </c>
      <c r="L402" s="701">
        <v>1</v>
      </c>
      <c r="M402" s="701">
        <v>1274.73</v>
      </c>
      <c r="N402" s="701">
        <v>2</v>
      </c>
      <c r="O402" s="701">
        <v>2549.46</v>
      </c>
      <c r="P402" s="723">
        <v>0.5</v>
      </c>
      <c r="Q402" s="702">
        <v>1274.73</v>
      </c>
    </row>
    <row r="403" spans="1:17" ht="14.4" customHeight="1" x14ac:dyDescent="0.3">
      <c r="A403" s="696" t="s">
        <v>505</v>
      </c>
      <c r="B403" s="697" t="s">
        <v>2852</v>
      </c>
      <c r="C403" s="697" t="s">
        <v>3426</v>
      </c>
      <c r="D403" s="697" t="s">
        <v>3527</v>
      </c>
      <c r="E403" s="697" t="s">
        <v>3528</v>
      </c>
      <c r="F403" s="701">
        <v>1</v>
      </c>
      <c r="G403" s="701">
        <v>12640.53</v>
      </c>
      <c r="H403" s="701"/>
      <c r="I403" s="701">
        <v>12640.53</v>
      </c>
      <c r="J403" s="701"/>
      <c r="K403" s="701"/>
      <c r="L403" s="701"/>
      <c r="M403" s="701"/>
      <c r="N403" s="701">
        <v>1</v>
      </c>
      <c r="O403" s="701">
        <v>12640.53</v>
      </c>
      <c r="P403" s="723"/>
      <c r="Q403" s="702">
        <v>12640.53</v>
      </c>
    </row>
    <row r="404" spans="1:17" ht="14.4" customHeight="1" x14ac:dyDescent="0.3">
      <c r="A404" s="696" t="s">
        <v>505</v>
      </c>
      <c r="B404" s="697" t="s">
        <v>2852</v>
      </c>
      <c r="C404" s="697" t="s">
        <v>3426</v>
      </c>
      <c r="D404" s="697" t="s">
        <v>3529</v>
      </c>
      <c r="E404" s="697" t="s">
        <v>3530</v>
      </c>
      <c r="F404" s="701"/>
      <c r="G404" s="701"/>
      <c r="H404" s="701"/>
      <c r="I404" s="701"/>
      <c r="J404" s="701">
        <v>1</v>
      </c>
      <c r="K404" s="701">
        <v>13282.04</v>
      </c>
      <c r="L404" s="701">
        <v>1</v>
      </c>
      <c r="M404" s="701">
        <v>13282.04</v>
      </c>
      <c r="N404" s="701"/>
      <c r="O404" s="701"/>
      <c r="P404" s="723"/>
      <c r="Q404" s="702"/>
    </row>
    <row r="405" spans="1:17" ht="14.4" customHeight="1" x14ac:dyDescent="0.3">
      <c r="A405" s="696" t="s">
        <v>505</v>
      </c>
      <c r="B405" s="697" t="s">
        <v>2852</v>
      </c>
      <c r="C405" s="697" t="s">
        <v>3426</v>
      </c>
      <c r="D405" s="697" t="s">
        <v>3531</v>
      </c>
      <c r="E405" s="697" t="s">
        <v>3532</v>
      </c>
      <c r="F405" s="701">
        <v>1</v>
      </c>
      <c r="G405" s="701">
        <v>10628.95</v>
      </c>
      <c r="H405" s="701">
        <v>0.5</v>
      </c>
      <c r="I405" s="701">
        <v>10628.95</v>
      </c>
      <c r="J405" s="701">
        <v>2</v>
      </c>
      <c r="K405" s="701">
        <v>21257.9</v>
      </c>
      <c r="L405" s="701">
        <v>1</v>
      </c>
      <c r="M405" s="701">
        <v>10628.95</v>
      </c>
      <c r="N405" s="701"/>
      <c r="O405" s="701"/>
      <c r="P405" s="723"/>
      <c r="Q405" s="702"/>
    </row>
    <row r="406" spans="1:17" ht="14.4" customHeight="1" x14ac:dyDescent="0.3">
      <c r="A406" s="696" t="s">
        <v>505</v>
      </c>
      <c r="B406" s="697" t="s">
        <v>2852</v>
      </c>
      <c r="C406" s="697" t="s">
        <v>3426</v>
      </c>
      <c r="D406" s="697" t="s">
        <v>3533</v>
      </c>
      <c r="E406" s="697" t="s">
        <v>3534</v>
      </c>
      <c r="F406" s="701"/>
      <c r="G406" s="701"/>
      <c r="H406" s="701"/>
      <c r="I406" s="701"/>
      <c r="J406" s="701">
        <v>2</v>
      </c>
      <c r="K406" s="701">
        <v>2190.46</v>
      </c>
      <c r="L406" s="701">
        <v>1</v>
      </c>
      <c r="M406" s="701">
        <v>1095.23</v>
      </c>
      <c r="N406" s="701"/>
      <c r="O406" s="701"/>
      <c r="P406" s="723"/>
      <c r="Q406" s="702"/>
    </row>
    <row r="407" spans="1:17" ht="14.4" customHeight="1" x14ac:dyDescent="0.3">
      <c r="A407" s="696" t="s">
        <v>505</v>
      </c>
      <c r="B407" s="697" t="s">
        <v>2852</v>
      </c>
      <c r="C407" s="697" t="s">
        <v>3426</v>
      </c>
      <c r="D407" s="697" t="s">
        <v>3535</v>
      </c>
      <c r="E407" s="697" t="s">
        <v>3536</v>
      </c>
      <c r="F407" s="701"/>
      <c r="G407" s="701"/>
      <c r="H407" s="701"/>
      <c r="I407" s="701"/>
      <c r="J407" s="701">
        <v>8</v>
      </c>
      <c r="K407" s="701">
        <v>7221.36</v>
      </c>
      <c r="L407" s="701">
        <v>1</v>
      </c>
      <c r="M407" s="701">
        <v>902.67</v>
      </c>
      <c r="N407" s="701"/>
      <c r="O407" s="701"/>
      <c r="P407" s="723"/>
      <c r="Q407" s="702"/>
    </row>
    <row r="408" spans="1:17" ht="14.4" customHeight="1" x14ac:dyDescent="0.3">
      <c r="A408" s="696" t="s">
        <v>505</v>
      </c>
      <c r="B408" s="697" t="s">
        <v>2852</v>
      </c>
      <c r="C408" s="697" t="s">
        <v>3426</v>
      </c>
      <c r="D408" s="697" t="s">
        <v>3537</v>
      </c>
      <c r="E408" s="697" t="s">
        <v>3536</v>
      </c>
      <c r="F408" s="701">
        <v>3</v>
      </c>
      <c r="G408" s="701">
        <v>3088.26</v>
      </c>
      <c r="H408" s="701">
        <v>0.5</v>
      </c>
      <c r="I408" s="701">
        <v>1029.42</v>
      </c>
      <c r="J408" s="701">
        <v>6</v>
      </c>
      <c r="K408" s="701">
        <v>6176.52</v>
      </c>
      <c r="L408" s="701">
        <v>1</v>
      </c>
      <c r="M408" s="701">
        <v>1029.42</v>
      </c>
      <c r="N408" s="701"/>
      <c r="O408" s="701"/>
      <c r="P408" s="723"/>
      <c r="Q408" s="702"/>
    </row>
    <row r="409" spans="1:17" ht="14.4" customHeight="1" x14ac:dyDescent="0.3">
      <c r="A409" s="696" t="s">
        <v>505</v>
      </c>
      <c r="B409" s="697" t="s">
        <v>2852</v>
      </c>
      <c r="C409" s="697" t="s">
        <v>3426</v>
      </c>
      <c r="D409" s="697" t="s">
        <v>3538</v>
      </c>
      <c r="E409" s="697" t="s">
        <v>3539</v>
      </c>
      <c r="F409" s="701"/>
      <c r="G409" s="701"/>
      <c r="H409" s="701"/>
      <c r="I409" s="701"/>
      <c r="J409" s="701">
        <v>2</v>
      </c>
      <c r="K409" s="701">
        <v>19008.98</v>
      </c>
      <c r="L409" s="701">
        <v>1</v>
      </c>
      <c r="M409" s="701">
        <v>9504.49</v>
      </c>
      <c r="N409" s="701"/>
      <c r="O409" s="701"/>
      <c r="P409" s="723"/>
      <c r="Q409" s="702"/>
    </row>
    <row r="410" spans="1:17" ht="14.4" customHeight="1" x14ac:dyDescent="0.3">
      <c r="A410" s="696" t="s">
        <v>505</v>
      </c>
      <c r="B410" s="697" t="s">
        <v>2852</v>
      </c>
      <c r="C410" s="697" t="s">
        <v>3426</v>
      </c>
      <c r="D410" s="697" t="s">
        <v>3540</v>
      </c>
      <c r="E410" s="697" t="s">
        <v>3541</v>
      </c>
      <c r="F410" s="701">
        <v>1</v>
      </c>
      <c r="G410" s="701">
        <v>28950</v>
      </c>
      <c r="H410" s="701">
        <v>1</v>
      </c>
      <c r="I410" s="701">
        <v>28950</v>
      </c>
      <c r="J410" s="701">
        <v>1</v>
      </c>
      <c r="K410" s="701">
        <v>28950</v>
      </c>
      <c r="L410" s="701">
        <v>1</v>
      </c>
      <c r="M410" s="701">
        <v>28950</v>
      </c>
      <c r="N410" s="701">
        <v>2</v>
      </c>
      <c r="O410" s="701">
        <v>57900</v>
      </c>
      <c r="P410" s="723">
        <v>2</v>
      </c>
      <c r="Q410" s="702">
        <v>28950</v>
      </c>
    </row>
    <row r="411" spans="1:17" ht="14.4" customHeight="1" x14ac:dyDescent="0.3">
      <c r="A411" s="696" t="s">
        <v>505</v>
      </c>
      <c r="B411" s="697" t="s">
        <v>2852</v>
      </c>
      <c r="C411" s="697" t="s">
        <v>3426</v>
      </c>
      <c r="D411" s="697" t="s">
        <v>3542</v>
      </c>
      <c r="E411" s="697" t="s">
        <v>3543</v>
      </c>
      <c r="F411" s="701"/>
      <c r="G411" s="701"/>
      <c r="H411" s="701"/>
      <c r="I411" s="701"/>
      <c r="J411" s="701">
        <v>1</v>
      </c>
      <c r="K411" s="701">
        <v>60099</v>
      </c>
      <c r="L411" s="701">
        <v>1</v>
      </c>
      <c r="M411" s="701">
        <v>60099</v>
      </c>
      <c r="N411" s="701">
        <v>2</v>
      </c>
      <c r="O411" s="701">
        <v>120198</v>
      </c>
      <c r="P411" s="723">
        <v>2</v>
      </c>
      <c r="Q411" s="702">
        <v>60099</v>
      </c>
    </row>
    <row r="412" spans="1:17" ht="14.4" customHeight="1" x14ac:dyDescent="0.3">
      <c r="A412" s="696" t="s">
        <v>505</v>
      </c>
      <c r="B412" s="697" t="s">
        <v>2852</v>
      </c>
      <c r="C412" s="697" t="s">
        <v>3426</v>
      </c>
      <c r="D412" s="697" t="s">
        <v>3544</v>
      </c>
      <c r="E412" s="697" t="s">
        <v>3545</v>
      </c>
      <c r="F412" s="701"/>
      <c r="G412" s="701"/>
      <c r="H412" s="701"/>
      <c r="I412" s="701"/>
      <c r="J412" s="701"/>
      <c r="K412" s="701"/>
      <c r="L412" s="701"/>
      <c r="M412" s="701"/>
      <c r="N412" s="701">
        <v>1</v>
      </c>
      <c r="O412" s="701">
        <v>1707.31</v>
      </c>
      <c r="P412" s="723"/>
      <c r="Q412" s="702">
        <v>1707.31</v>
      </c>
    </row>
    <row r="413" spans="1:17" ht="14.4" customHeight="1" x14ac:dyDescent="0.3">
      <c r="A413" s="696" t="s">
        <v>505</v>
      </c>
      <c r="B413" s="697" t="s">
        <v>2852</v>
      </c>
      <c r="C413" s="697" t="s">
        <v>3426</v>
      </c>
      <c r="D413" s="697" t="s">
        <v>3546</v>
      </c>
      <c r="E413" s="697" t="s">
        <v>3547</v>
      </c>
      <c r="F413" s="701"/>
      <c r="G413" s="701"/>
      <c r="H413" s="701"/>
      <c r="I413" s="701"/>
      <c r="J413" s="701"/>
      <c r="K413" s="701"/>
      <c r="L413" s="701"/>
      <c r="M413" s="701"/>
      <c r="N413" s="701">
        <v>6</v>
      </c>
      <c r="O413" s="701">
        <v>3824.16</v>
      </c>
      <c r="P413" s="723"/>
      <c r="Q413" s="702">
        <v>637.36</v>
      </c>
    </row>
    <row r="414" spans="1:17" ht="14.4" customHeight="1" x14ac:dyDescent="0.3">
      <c r="A414" s="696" t="s">
        <v>505</v>
      </c>
      <c r="B414" s="697" t="s">
        <v>2852</v>
      </c>
      <c r="C414" s="697" t="s">
        <v>3426</v>
      </c>
      <c r="D414" s="697" t="s">
        <v>3548</v>
      </c>
      <c r="E414" s="697" t="s">
        <v>3549</v>
      </c>
      <c r="F414" s="701"/>
      <c r="G414" s="701"/>
      <c r="H414" s="701"/>
      <c r="I414" s="701"/>
      <c r="J414" s="701"/>
      <c r="K414" s="701"/>
      <c r="L414" s="701"/>
      <c r="M414" s="701"/>
      <c r="N414" s="701">
        <v>1</v>
      </c>
      <c r="O414" s="701">
        <v>595</v>
      </c>
      <c r="P414" s="723"/>
      <c r="Q414" s="702">
        <v>595</v>
      </c>
    </row>
    <row r="415" spans="1:17" ht="14.4" customHeight="1" x14ac:dyDescent="0.3">
      <c r="A415" s="696" t="s">
        <v>505</v>
      </c>
      <c r="B415" s="697" t="s">
        <v>2852</v>
      </c>
      <c r="C415" s="697" t="s">
        <v>3426</v>
      </c>
      <c r="D415" s="697" t="s">
        <v>3550</v>
      </c>
      <c r="E415" s="697" t="s">
        <v>3551</v>
      </c>
      <c r="F415" s="701"/>
      <c r="G415" s="701"/>
      <c r="H415" s="701"/>
      <c r="I415" s="701"/>
      <c r="J415" s="701">
        <v>2</v>
      </c>
      <c r="K415" s="701">
        <v>1803.28</v>
      </c>
      <c r="L415" s="701">
        <v>1</v>
      </c>
      <c r="M415" s="701">
        <v>901.64</v>
      </c>
      <c r="N415" s="701"/>
      <c r="O415" s="701"/>
      <c r="P415" s="723"/>
      <c r="Q415" s="702"/>
    </row>
    <row r="416" spans="1:17" ht="14.4" customHeight="1" x14ac:dyDescent="0.3">
      <c r="A416" s="696" t="s">
        <v>505</v>
      </c>
      <c r="B416" s="697" t="s">
        <v>2852</v>
      </c>
      <c r="C416" s="697" t="s">
        <v>3426</v>
      </c>
      <c r="D416" s="697" t="s">
        <v>3552</v>
      </c>
      <c r="E416" s="697" t="s">
        <v>3553</v>
      </c>
      <c r="F416" s="701"/>
      <c r="G416" s="701"/>
      <c r="H416" s="701"/>
      <c r="I416" s="701"/>
      <c r="J416" s="701">
        <v>1</v>
      </c>
      <c r="K416" s="701">
        <v>11201.4</v>
      </c>
      <c r="L416" s="701">
        <v>1</v>
      </c>
      <c r="M416" s="701">
        <v>11201.4</v>
      </c>
      <c r="N416" s="701">
        <v>1</v>
      </c>
      <c r="O416" s="701">
        <v>11201.4</v>
      </c>
      <c r="P416" s="723">
        <v>1</v>
      </c>
      <c r="Q416" s="702">
        <v>11201.4</v>
      </c>
    </row>
    <row r="417" spans="1:17" ht="14.4" customHeight="1" x14ac:dyDescent="0.3">
      <c r="A417" s="696" t="s">
        <v>505</v>
      </c>
      <c r="B417" s="697" t="s">
        <v>2852</v>
      </c>
      <c r="C417" s="697" t="s">
        <v>3426</v>
      </c>
      <c r="D417" s="697" t="s">
        <v>3554</v>
      </c>
      <c r="E417" s="697" t="s">
        <v>3555</v>
      </c>
      <c r="F417" s="701"/>
      <c r="G417" s="701"/>
      <c r="H417" s="701"/>
      <c r="I417" s="701"/>
      <c r="J417" s="701"/>
      <c r="K417" s="701"/>
      <c r="L417" s="701"/>
      <c r="M417" s="701"/>
      <c r="N417" s="701">
        <v>1</v>
      </c>
      <c r="O417" s="701">
        <v>9701</v>
      </c>
      <c r="P417" s="723"/>
      <c r="Q417" s="702">
        <v>9701</v>
      </c>
    </row>
    <row r="418" spans="1:17" ht="14.4" customHeight="1" x14ac:dyDescent="0.3">
      <c r="A418" s="696" t="s">
        <v>505</v>
      </c>
      <c r="B418" s="697" t="s">
        <v>2852</v>
      </c>
      <c r="C418" s="697" t="s">
        <v>3426</v>
      </c>
      <c r="D418" s="697" t="s">
        <v>3556</v>
      </c>
      <c r="E418" s="697" t="s">
        <v>3557</v>
      </c>
      <c r="F418" s="701"/>
      <c r="G418" s="701"/>
      <c r="H418" s="701"/>
      <c r="I418" s="701"/>
      <c r="J418" s="701">
        <v>6</v>
      </c>
      <c r="K418" s="701">
        <v>141649.20000000001</v>
      </c>
      <c r="L418" s="701">
        <v>1</v>
      </c>
      <c r="M418" s="701">
        <v>23608.2</v>
      </c>
      <c r="N418" s="701">
        <v>1</v>
      </c>
      <c r="O418" s="701">
        <v>23608.2</v>
      </c>
      <c r="P418" s="723">
        <v>0.16666666666666666</v>
      </c>
      <c r="Q418" s="702">
        <v>23608.2</v>
      </c>
    </row>
    <row r="419" spans="1:17" ht="14.4" customHeight="1" x14ac:dyDescent="0.3">
      <c r="A419" s="696" t="s">
        <v>505</v>
      </c>
      <c r="B419" s="697" t="s">
        <v>2852</v>
      </c>
      <c r="C419" s="697" t="s">
        <v>3426</v>
      </c>
      <c r="D419" s="697" t="s">
        <v>3558</v>
      </c>
      <c r="E419" s="697" t="s">
        <v>3559</v>
      </c>
      <c r="F419" s="701">
        <v>3</v>
      </c>
      <c r="G419" s="701">
        <v>671.55</v>
      </c>
      <c r="H419" s="701">
        <v>3</v>
      </c>
      <c r="I419" s="701">
        <v>223.85</v>
      </c>
      <c r="J419" s="701">
        <v>1</v>
      </c>
      <c r="K419" s="701">
        <v>223.85</v>
      </c>
      <c r="L419" s="701">
        <v>1</v>
      </c>
      <c r="M419" s="701">
        <v>223.85</v>
      </c>
      <c r="N419" s="701">
        <v>2</v>
      </c>
      <c r="O419" s="701">
        <v>447.7</v>
      </c>
      <c r="P419" s="723">
        <v>2</v>
      </c>
      <c r="Q419" s="702">
        <v>223.85</v>
      </c>
    </row>
    <row r="420" spans="1:17" ht="14.4" customHeight="1" x14ac:dyDescent="0.3">
      <c r="A420" s="696" t="s">
        <v>505</v>
      </c>
      <c r="B420" s="697" t="s">
        <v>2852</v>
      </c>
      <c r="C420" s="697" t="s">
        <v>3426</v>
      </c>
      <c r="D420" s="697" t="s">
        <v>3560</v>
      </c>
      <c r="E420" s="697" t="s">
        <v>3561</v>
      </c>
      <c r="F420" s="701"/>
      <c r="G420" s="701"/>
      <c r="H420" s="701"/>
      <c r="I420" s="701"/>
      <c r="J420" s="701">
        <v>2</v>
      </c>
      <c r="K420" s="701">
        <v>13194.16</v>
      </c>
      <c r="L420" s="701">
        <v>1</v>
      </c>
      <c r="M420" s="701">
        <v>6597.08</v>
      </c>
      <c r="N420" s="701"/>
      <c r="O420" s="701"/>
      <c r="P420" s="723"/>
      <c r="Q420" s="702"/>
    </row>
    <row r="421" spans="1:17" ht="14.4" customHeight="1" x14ac:dyDescent="0.3">
      <c r="A421" s="696" t="s">
        <v>505</v>
      </c>
      <c r="B421" s="697" t="s">
        <v>2852</v>
      </c>
      <c r="C421" s="697" t="s">
        <v>3426</v>
      </c>
      <c r="D421" s="697" t="s">
        <v>3562</v>
      </c>
      <c r="E421" s="697" t="s">
        <v>3563</v>
      </c>
      <c r="F421" s="701">
        <v>2</v>
      </c>
      <c r="G421" s="701">
        <v>817.48</v>
      </c>
      <c r="H421" s="701">
        <v>2</v>
      </c>
      <c r="I421" s="701">
        <v>408.74</v>
      </c>
      <c r="J421" s="701">
        <v>1</v>
      </c>
      <c r="K421" s="701">
        <v>408.74</v>
      </c>
      <c r="L421" s="701">
        <v>1</v>
      </c>
      <c r="M421" s="701">
        <v>408.74</v>
      </c>
      <c r="N421" s="701"/>
      <c r="O421" s="701"/>
      <c r="P421" s="723"/>
      <c r="Q421" s="702"/>
    </row>
    <row r="422" spans="1:17" ht="14.4" customHeight="1" x14ac:dyDescent="0.3">
      <c r="A422" s="696" t="s">
        <v>505</v>
      </c>
      <c r="B422" s="697" t="s">
        <v>2852</v>
      </c>
      <c r="C422" s="697" t="s">
        <v>3426</v>
      </c>
      <c r="D422" s="697" t="s">
        <v>3564</v>
      </c>
      <c r="E422" s="697" t="s">
        <v>3565</v>
      </c>
      <c r="F422" s="701">
        <v>3</v>
      </c>
      <c r="G422" s="701">
        <v>11142.66</v>
      </c>
      <c r="H422" s="701">
        <v>0.5</v>
      </c>
      <c r="I422" s="701">
        <v>3714.22</v>
      </c>
      <c r="J422" s="701">
        <v>6</v>
      </c>
      <c r="K422" s="701">
        <v>22285.32</v>
      </c>
      <c r="L422" s="701">
        <v>1</v>
      </c>
      <c r="M422" s="701">
        <v>3714.22</v>
      </c>
      <c r="N422" s="701"/>
      <c r="O422" s="701"/>
      <c r="P422" s="723"/>
      <c r="Q422" s="702"/>
    </row>
    <row r="423" spans="1:17" ht="14.4" customHeight="1" x14ac:dyDescent="0.3">
      <c r="A423" s="696" t="s">
        <v>505</v>
      </c>
      <c r="B423" s="697" t="s">
        <v>2852</v>
      </c>
      <c r="C423" s="697" t="s">
        <v>3426</v>
      </c>
      <c r="D423" s="697" t="s">
        <v>3566</v>
      </c>
      <c r="E423" s="697" t="s">
        <v>3567</v>
      </c>
      <c r="F423" s="701"/>
      <c r="G423" s="701"/>
      <c r="H423" s="701"/>
      <c r="I423" s="701"/>
      <c r="J423" s="701">
        <v>1</v>
      </c>
      <c r="K423" s="701">
        <v>19196.8</v>
      </c>
      <c r="L423" s="701">
        <v>1</v>
      </c>
      <c r="M423" s="701">
        <v>19196.8</v>
      </c>
      <c r="N423" s="701"/>
      <c r="O423" s="701"/>
      <c r="P423" s="723"/>
      <c r="Q423" s="702"/>
    </row>
    <row r="424" spans="1:17" ht="14.4" customHeight="1" x14ac:dyDescent="0.3">
      <c r="A424" s="696" t="s">
        <v>505</v>
      </c>
      <c r="B424" s="697" t="s">
        <v>2852</v>
      </c>
      <c r="C424" s="697" t="s">
        <v>3426</v>
      </c>
      <c r="D424" s="697" t="s">
        <v>3568</v>
      </c>
      <c r="E424" s="697" t="s">
        <v>3569</v>
      </c>
      <c r="F424" s="701"/>
      <c r="G424" s="701"/>
      <c r="H424" s="701"/>
      <c r="I424" s="701"/>
      <c r="J424" s="701">
        <v>2</v>
      </c>
      <c r="K424" s="701">
        <v>3330</v>
      </c>
      <c r="L424" s="701">
        <v>1</v>
      </c>
      <c r="M424" s="701">
        <v>1665</v>
      </c>
      <c r="N424" s="701"/>
      <c r="O424" s="701"/>
      <c r="P424" s="723"/>
      <c r="Q424" s="702"/>
    </row>
    <row r="425" spans="1:17" ht="14.4" customHeight="1" x14ac:dyDescent="0.3">
      <c r="A425" s="696" t="s">
        <v>505</v>
      </c>
      <c r="B425" s="697" t="s">
        <v>2852</v>
      </c>
      <c r="C425" s="697" t="s">
        <v>3426</v>
      </c>
      <c r="D425" s="697" t="s">
        <v>3570</v>
      </c>
      <c r="E425" s="697" t="s">
        <v>3571</v>
      </c>
      <c r="F425" s="701"/>
      <c r="G425" s="701"/>
      <c r="H425" s="701"/>
      <c r="I425" s="701"/>
      <c r="J425" s="701">
        <v>5</v>
      </c>
      <c r="K425" s="701">
        <v>50621.2</v>
      </c>
      <c r="L425" s="701">
        <v>1</v>
      </c>
      <c r="M425" s="701">
        <v>10124.24</v>
      </c>
      <c r="N425" s="701">
        <v>1</v>
      </c>
      <c r="O425" s="701">
        <v>9719.2999999999993</v>
      </c>
      <c r="P425" s="723">
        <v>0.19200058473524925</v>
      </c>
      <c r="Q425" s="702">
        <v>9719.2999999999993</v>
      </c>
    </row>
    <row r="426" spans="1:17" ht="14.4" customHeight="1" x14ac:dyDescent="0.3">
      <c r="A426" s="696" t="s">
        <v>505</v>
      </c>
      <c r="B426" s="697" t="s">
        <v>2852</v>
      </c>
      <c r="C426" s="697" t="s">
        <v>3426</v>
      </c>
      <c r="D426" s="697" t="s">
        <v>3572</v>
      </c>
      <c r="E426" s="697" t="s">
        <v>3573</v>
      </c>
      <c r="F426" s="701"/>
      <c r="G426" s="701"/>
      <c r="H426" s="701"/>
      <c r="I426" s="701"/>
      <c r="J426" s="701">
        <v>3</v>
      </c>
      <c r="K426" s="701">
        <v>19991.13</v>
      </c>
      <c r="L426" s="701">
        <v>1</v>
      </c>
      <c r="M426" s="701">
        <v>6663.71</v>
      </c>
      <c r="N426" s="701"/>
      <c r="O426" s="701"/>
      <c r="P426" s="723"/>
      <c r="Q426" s="702"/>
    </row>
    <row r="427" spans="1:17" ht="14.4" customHeight="1" x14ac:dyDescent="0.3">
      <c r="A427" s="696" t="s">
        <v>505</v>
      </c>
      <c r="B427" s="697" t="s">
        <v>2852</v>
      </c>
      <c r="C427" s="697" t="s">
        <v>3426</v>
      </c>
      <c r="D427" s="697" t="s">
        <v>3574</v>
      </c>
      <c r="E427" s="697" t="s">
        <v>3575</v>
      </c>
      <c r="F427" s="701"/>
      <c r="G427" s="701"/>
      <c r="H427" s="701"/>
      <c r="I427" s="701"/>
      <c r="J427" s="701"/>
      <c r="K427" s="701"/>
      <c r="L427" s="701"/>
      <c r="M427" s="701"/>
      <c r="N427" s="701">
        <v>1</v>
      </c>
      <c r="O427" s="701">
        <v>69228.990000000005</v>
      </c>
      <c r="P427" s="723"/>
      <c r="Q427" s="702">
        <v>69228.990000000005</v>
      </c>
    </row>
    <row r="428" spans="1:17" ht="14.4" customHeight="1" x14ac:dyDescent="0.3">
      <c r="A428" s="696" t="s">
        <v>505</v>
      </c>
      <c r="B428" s="697" t="s">
        <v>2852</v>
      </c>
      <c r="C428" s="697" t="s">
        <v>3426</v>
      </c>
      <c r="D428" s="697" t="s">
        <v>3576</v>
      </c>
      <c r="E428" s="697" t="s">
        <v>3577</v>
      </c>
      <c r="F428" s="701">
        <v>1</v>
      </c>
      <c r="G428" s="701">
        <v>2156.67</v>
      </c>
      <c r="H428" s="701"/>
      <c r="I428" s="701">
        <v>2156.67</v>
      </c>
      <c r="J428" s="701"/>
      <c r="K428" s="701"/>
      <c r="L428" s="701"/>
      <c r="M428" s="701"/>
      <c r="N428" s="701"/>
      <c r="O428" s="701"/>
      <c r="P428" s="723"/>
      <c r="Q428" s="702"/>
    </row>
    <row r="429" spans="1:17" ht="14.4" customHeight="1" x14ac:dyDescent="0.3">
      <c r="A429" s="696" t="s">
        <v>505</v>
      </c>
      <c r="B429" s="697" t="s">
        <v>2852</v>
      </c>
      <c r="C429" s="697" t="s">
        <v>3426</v>
      </c>
      <c r="D429" s="697" t="s">
        <v>3578</v>
      </c>
      <c r="E429" s="697" t="s">
        <v>3579</v>
      </c>
      <c r="F429" s="701">
        <v>1</v>
      </c>
      <c r="G429" s="701">
        <v>3938.18</v>
      </c>
      <c r="H429" s="701"/>
      <c r="I429" s="701">
        <v>3938.18</v>
      </c>
      <c r="J429" s="701"/>
      <c r="K429" s="701"/>
      <c r="L429" s="701"/>
      <c r="M429" s="701"/>
      <c r="N429" s="701"/>
      <c r="O429" s="701"/>
      <c r="P429" s="723"/>
      <c r="Q429" s="702"/>
    </row>
    <row r="430" spans="1:17" ht="14.4" customHeight="1" x14ac:dyDescent="0.3">
      <c r="A430" s="696" t="s">
        <v>505</v>
      </c>
      <c r="B430" s="697" t="s">
        <v>2852</v>
      </c>
      <c r="C430" s="697" t="s">
        <v>3426</v>
      </c>
      <c r="D430" s="697" t="s">
        <v>3580</v>
      </c>
      <c r="E430" s="697" t="s">
        <v>3581</v>
      </c>
      <c r="F430" s="701">
        <v>3</v>
      </c>
      <c r="G430" s="701">
        <v>2220</v>
      </c>
      <c r="H430" s="701"/>
      <c r="I430" s="701">
        <v>740</v>
      </c>
      <c r="J430" s="701"/>
      <c r="K430" s="701"/>
      <c r="L430" s="701"/>
      <c r="M430" s="701"/>
      <c r="N430" s="701"/>
      <c r="O430" s="701"/>
      <c r="P430" s="723"/>
      <c r="Q430" s="702"/>
    </row>
    <row r="431" spans="1:17" ht="14.4" customHeight="1" x14ac:dyDescent="0.3">
      <c r="A431" s="696" t="s">
        <v>505</v>
      </c>
      <c r="B431" s="697" t="s">
        <v>2852</v>
      </c>
      <c r="C431" s="697" t="s">
        <v>3426</v>
      </c>
      <c r="D431" s="697" t="s">
        <v>3582</v>
      </c>
      <c r="E431" s="697" t="s">
        <v>3583</v>
      </c>
      <c r="F431" s="701">
        <v>1</v>
      </c>
      <c r="G431" s="701">
        <v>1796</v>
      </c>
      <c r="H431" s="701">
        <v>0.16666666666666666</v>
      </c>
      <c r="I431" s="701">
        <v>1796</v>
      </c>
      <c r="J431" s="701">
        <v>6</v>
      </c>
      <c r="K431" s="701">
        <v>10776</v>
      </c>
      <c r="L431" s="701">
        <v>1</v>
      </c>
      <c r="M431" s="701">
        <v>1796</v>
      </c>
      <c r="N431" s="701"/>
      <c r="O431" s="701"/>
      <c r="P431" s="723"/>
      <c r="Q431" s="702"/>
    </row>
    <row r="432" spans="1:17" ht="14.4" customHeight="1" x14ac:dyDescent="0.3">
      <c r="A432" s="696" t="s">
        <v>505</v>
      </c>
      <c r="B432" s="697" t="s">
        <v>2852</v>
      </c>
      <c r="C432" s="697" t="s">
        <v>3426</v>
      </c>
      <c r="D432" s="697" t="s">
        <v>3584</v>
      </c>
      <c r="E432" s="697" t="s">
        <v>3585</v>
      </c>
      <c r="F432" s="701">
        <v>1</v>
      </c>
      <c r="G432" s="701">
        <v>1796</v>
      </c>
      <c r="H432" s="701">
        <v>0.16666666666666666</v>
      </c>
      <c r="I432" s="701">
        <v>1796</v>
      </c>
      <c r="J432" s="701">
        <v>6</v>
      </c>
      <c r="K432" s="701">
        <v>10776</v>
      </c>
      <c r="L432" s="701">
        <v>1</v>
      </c>
      <c r="M432" s="701">
        <v>1796</v>
      </c>
      <c r="N432" s="701">
        <v>3</v>
      </c>
      <c r="O432" s="701">
        <v>5388</v>
      </c>
      <c r="P432" s="723">
        <v>0.5</v>
      </c>
      <c r="Q432" s="702">
        <v>1796</v>
      </c>
    </row>
    <row r="433" spans="1:17" ht="14.4" customHeight="1" x14ac:dyDescent="0.3">
      <c r="A433" s="696" t="s">
        <v>505</v>
      </c>
      <c r="B433" s="697" t="s">
        <v>2852</v>
      </c>
      <c r="C433" s="697" t="s">
        <v>3426</v>
      </c>
      <c r="D433" s="697" t="s">
        <v>3586</v>
      </c>
      <c r="E433" s="697" t="s">
        <v>3587</v>
      </c>
      <c r="F433" s="701"/>
      <c r="G433" s="701"/>
      <c r="H433" s="701"/>
      <c r="I433" s="701"/>
      <c r="J433" s="701">
        <v>1</v>
      </c>
      <c r="K433" s="701">
        <v>1796</v>
      </c>
      <c r="L433" s="701">
        <v>1</v>
      </c>
      <c r="M433" s="701">
        <v>1796</v>
      </c>
      <c r="N433" s="701"/>
      <c r="O433" s="701"/>
      <c r="P433" s="723"/>
      <c r="Q433" s="702"/>
    </row>
    <row r="434" spans="1:17" ht="14.4" customHeight="1" x14ac:dyDescent="0.3">
      <c r="A434" s="696" t="s">
        <v>505</v>
      </c>
      <c r="B434" s="697" t="s">
        <v>2852</v>
      </c>
      <c r="C434" s="697" t="s">
        <v>3426</v>
      </c>
      <c r="D434" s="697" t="s">
        <v>3588</v>
      </c>
      <c r="E434" s="697" t="s">
        <v>3589</v>
      </c>
      <c r="F434" s="701">
        <v>3</v>
      </c>
      <c r="G434" s="701">
        <v>5388</v>
      </c>
      <c r="H434" s="701">
        <v>0.42857142857142855</v>
      </c>
      <c r="I434" s="701">
        <v>1796</v>
      </c>
      <c r="J434" s="701">
        <v>7</v>
      </c>
      <c r="K434" s="701">
        <v>12572</v>
      </c>
      <c r="L434" s="701">
        <v>1</v>
      </c>
      <c r="M434" s="701">
        <v>1796</v>
      </c>
      <c r="N434" s="701">
        <v>8.1</v>
      </c>
      <c r="O434" s="701">
        <v>14547.6</v>
      </c>
      <c r="P434" s="723">
        <v>1.1571428571428573</v>
      </c>
      <c r="Q434" s="702">
        <v>1796.0000000000002</v>
      </c>
    </row>
    <row r="435" spans="1:17" ht="14.4" customHeight="1" x14ac:dyDescent="0.3">
      <c r="A435" s="696" t="s">
        <v>505</v>
      </c>
      <c r="B435" s="697" t="s">
        <v>2852</v>
      </c>
      <c r="C435" s="697" t="s">
        <v>3426</v>
      </c>
      <c r="D435" s="697" t="s">
        <v>3590</v>
      </c>
      <c r="E435" s="697" t="s">
        <v>3591</v>
      </c>
      <c r="F435" s="701">
        <v>4</v>
      </c>
      <c r="G435" s="701">
        <v>7184</v>
      </c>
      <c r="H435" s="701">
        <v>0.8</v>
      </c>
      <c r="I435" s="701">
        <v>1796</v>
      </c>
      <c r="J435" s="701">
        <v>5</v>
      </c>
      <c r="K435" s="701">
        <v>8980</v>
      </c>
      <c r="L435" s="701">
        <v>1</v>
      </c>
      <c r="M435" s="701">
        <v>1796</v>
      </c>
      <c r="N435" s="701">
        <v>12.3</v>
      </c>
      <c r="O435" s="701">
        <v>22090.799999999999</v>
      </c>
      <c r="P435" s="723">
        <v>2.46</v>
      </c>
      <c r="Q435" s="702">
        <v>1795.9999999999998</v>
      </c>
    </row>
    <row r="436" spans="1:17" ht="14.4" customHeight="1" x14ac:dyDescent="0.3">
      <c r="A436" s="696" t="s">
        <v>505</v>
      </c>
      <c r="B436" s="697" t="s">
        <v>2852</v>
      </c>
      <c r="C436" s="697" t="s">
        <v>3426</v>
      </c>
      <c r="D436" s="697" t="s">
        <v>3592</v>
      </c>
      <c r="E436" s="697" t="s">
        <v>3593</v>
      </c>
      <c r="F436" s="701"/>
      <c r="G436" s="701"/>
      <c r="H436" s="701"/>
      <c r="I436" s="701"/>
      <c r="J436" s="701">
        <v>2</v>
      </c>
      <c r="K436" s="701">
        <v>3592</v>
      </c>
      <c r="L436" s="701">
        <v>1</v>
      </c>
      <c r="M436" s="701">
        <v>1796</v>
      </c>
      <c r="N436" s="701"/>
      <c r="O436" s="701"/>
      <c r="P436" s="723"/>
      <c r="Q436" s="702"/>
    </row>
    <row r="437" spans="1:17" ht="14.4" customHeight="1" x14ac:dyDescent="0.3">
      <c r="A437" s="696" t="s">
        <v>505</v>
      </c>
      <c r="B437" s="697" t="s">
        <v>2852</v>
      </c>
      <c r="C437" s="697" t="s">
        <v>3426</v>
      </c>
      <c r="D437" s="697" t="s">
        <v>3594</v>
      </c>
      <c r="E437" s="697" t="s">
        <v>3595</v>
      </c>
      <c r="F437" s="701">
        <v>3</v>
      </c>
      <c r="G437" s="701">
        <v>10080</v>
      </c>
      <c r="H437" s="701">
        <v>1.5</v>
      </c>
      <c r="I437" s="701">
        <v>3360</v>
      </c>
      <c r="J437" s="701">
        <v>2</v>
      </c>
      <c r="K437" s="701">
        <v>6720</v>
      </c>
      <c r="L437" s="701">
        <v>1</v>
      </c>
      <c r="M437" s="701">
        <v>3360</v>
      </c>
      <c r="N437" s="701">
        <v>1</v>
      </c>
      <c r="O437" s="701">
        <v>3360</v>
      </c>
      <c r="P437" s="723">
        <v>0.5</v>
      </c>
      <c r="Q437" s="702">
        <v>3360</v>
      </c>
    </row>
    <row r="438" spans="1:17" ht="14.4" customHeight="1" x14ac:dyDescent="0.3">
      <c r="A438" s="696" t="s">
        <v>505</v>
      </c>
      <c r="B438" s="697" t="s">
        <v>2852</v>
      </c>
      <c r="C438" s="697" t="s">
        <v>3426</v>
      </c>
      <c r="D438" s="697" t="s">
        <v>3596</v>
      </c>
      <c r="E438" s="697" t="s">
        <v>3595</v>
      </c>
      <c r="F438" s="701">
        <v>1</v>
      </c>
      <c r="G438" s="701">
        <v>3360</v>
      </c>
      <c r="H438" s="701"/>
      <c r="I438" s="701">
        <v>3360</v>
      </c>
      <c r="J438" s="701"/>
      <c r="K438" s="701"/>
      <c r="L438" s="701"/>
      <c r="M438" s="701"/>
      <c r="N438" s="701"/>
      <c r="O438" s="701"/>
      <c r="P438" s="723"/>
      <c r="Q438" s="702"/>
    </row>
    <row r="439" spans="1:17" ht="14.4" customHeight="1" x14ac:dyDescent="0.3">
      <c r="A439" s="696" t="s">
        <v>505</v>
      </c>
      <c r="B439" s="697" t="s">
        <v>2852</v>
      </c>
      <c r="C439" s="697" t="s">
        <v>3426</v>
      </c>
      <c r="D439" s="697" t="s">
        <v>3597</v>
      </c>
      <c r="E439" s="697" t="s">
        <v>3598</v>
      </c>
      <c r="F439" s="701"/>
      <c r="G439" s="701"/>
      <c r="H439" s="701"/>
      <c r="I439" s="701"/>
      <c r="J439" s="701"/>
      <c r="K439" s="701"/>
      <c r="L439" s="701"/>
      <c r="M439" s="701"/>
      <c r="N439" s="701">
        <v>2</v>
      </c>
      <c r="O439" s="701">
        <v>4032</v>
      </c>
      <c r="P439" s="723"/>
      <c r="Q439" s="702">
        <v>2016</v>
      </c>
    </row>
    <row r="440" spans="1:17" ht="14.4" customHeight="1" x14ac:dyDescent="0.3">
      <c r="A440" s="696" t="s">
        <v>505</v>
      </c>
      <c r="B440" s="697" t="s">
        <v>2852</v>
      </c>
      <c r="C440" s="697" t="s">
        <v>3426</v>
      </c>
      <c r="D440" s="697" t="s">
        <v>3599</v>
      </c>
      <c r="E440" s="697" t="s">
        <v>3600</v>
      </c>
      <c r="F440" s="701"/>
      <c r="G440" s="701"/>
      <c r="H440" s="701"/>
      <c r="I440" s="701"/>
      <c r="J440" s="701">
        <v>1</v>
      </c>
      <c r="K440" s="701">
        <v>9403</v>
      </c>
      <c r="L440" s="701">
        <v>1</v>
      </c>
      <c r="M440" s="701">
        <v>9403</v>
      </c>
      <c r="N440" s="701"/>
      <c r="O440" s="701"/>
      <c r="P440" s="723"/>
      <c r="Q440" s="702"/>
    </row>
    <row r="441" spans="1:17" ht="14.4" customHeight="1" x14ac:dyDescent="0.3">
      <c r="A441" s="696" t="s">
        <v>505</v>
      </c>
      <c r="B441" s="697" t="s">
        <v>2852</v>
      </c>
      <c r="C441" s="697" t="s">
        <v>3426</v>
      </c>
      <c r="D441" s="697" t="s">
        <v>3601</v>
      </c>
      <c r="E441" s="697" t="s">
        <v>3602</v>
      </c>
      <c r="F441" s="701">
        <v>1</v>
      </c>
      <c r="G441" s="701">
        <v>9100</v>
      </c>
      <c r="H441" s="701"/>
      <c r="I441" s="701">
        <v>9100</v>
      </c>
      <c r="J441" s="701"/>
      <c r="K441" s="701"/>
      <c r="L441" s="701"/>
      <c r="M441" s="701"/>
      <c r="N441" s="701"/>
      <c r="O441" s="701"/>
      <c r="P441" s="723"/>
      <c r="Q441" s="702"/>
    </row>
    <row r="442" spans="1:17" ht="14.4" customHeight="1" x14ac:dyDescent="0.3">
      <c r="A442" s="696" t="s">
        <v>505</v>
      </c>
      <c r="B442" s="697" t="s">
        <v>2852</v>
      </c>
      <c r="C442" s="697" t="s">
        <v>3426</v>
      </c>
      <c r="D442" s="697" t="s">
        <v>3603</v>
      </c>
      <c r="E442" s="697" t="s">
        <v>3604</v>
      </c>
      <c r="F442" s="701"/>
      <c r="G442" s="701"/>
      <c r="H442" s="701"/>
      <c r="I442" s="701"/>
      <c r="J442" s="701">
        <v>1</v>
      </c>
      <c r="K442" s="701">
        <v>12019.2</v>
      </c>
      <c r="L442" s="701">
        <v>1</v>
      </c>
      <c r="M442" s="701">
        <v>12019.2</v>
      </c>
      <c r="N442" s="701"/>
      <c r="O442" s="701"/>
      <c r="P442" s="723"/>
      <c r="Q442" s="702"/>
    </row>
    <row r="443" spans="1:17" ht="14.4" customHeight="1" x14ac:dyDescent="0.3">
      <c r="A443" s="696" t="s">
        <v>505</v>
      </c>
      <c r="B443" s="697" t="s">
        <v>2852</v>
      </c>
      <c r="C443" s="697" t="s">
        <v>3426</v>
      </c>
      <c r="D443" s="697" t="s">
        <v>3605</v>
      </c>
      <c r="E443" s="697" t="s">
        <v>3606</v>
      </c>
      <c r="F443" s="701"/>
      <c r="G443" s="701"/>
      <c r="H443" s="701"/>
      <c r="I443" s="701"/>
      <c r="J443" s="701"/>
      <c r="K443" s="701"/>
      <c r="L443" s="701"/>
      <c r="M443" s="701"/>
      <c r="N443" s="701">
        <v>1</v>
      </c>
      <c r="O443" s="701">
        <v>3501.87</v>
      </c>
      <c r="P443" s="723"/>
      <c r="Q443" s="702">
        <v>3501.87</v>
      </c>
    </row>
    <row r="444" spans="1:17" ht="14.4" customHeight="1" x14ac:dyDescent="0.3">
      <c r="A444" s="696" t="s">
        <v>505</v>
      </c>
      <c r="B444" s="697" t="s">
        <v>2852</v>
      </c>
      <c r="C444" s="697" t="s">
        <v>3426</v>
      </c>
      <c r="D444" s="697" t="s">
        <v>3607</v>
      </c>
      <c r="E444" s="697" t="s">
        <v>3608</v>
      </c>
      <c r="F444" s="701">
        <v>3</v>
      </c>
      <c r="G444" s="701">
        <v>4189.5</v>
      </c>
      <c r="H444" s="701">
        <v>1.5</v>
      </c>
      <c r="I444" s="701">
        <v>1396.5</v>
      </c>
      <c r="J444" s="701">
        <v>2</v>
      </c>
      <c r="K444" s="701">
        <v>2793</v>
      </c>
      <c r="L444" s="701">
        <v>1</v>
      </c>
      <c r="M444" s="701">
        <v>1396.5</v>
      </c>
      <c r="N444" s="701"/>
      <c r="O444" s="701"/>
      <c r="P444" s="723"/>
      <c r="Q444" s="702"/>
    </row>
    <row r="445" spans="1:17" ht="14.4" customHeight="1" x14ac:dyDescent="0.3">
      <c r="A445" s="696" t="s">
        <v>505</v>
      </c>
      <c r="B445" s="697" t="s">
        <v>2852</v>
      </c>
      <c r="C445" s="697" t="s">
        <v>3426</v>
      </c>
      <c r="D445" s="697" t="s">
        <v>3609</v>
      </c>
      <c r="E445" s="697" t="s">
        <v>3610</v>
      </c>
      <c r="F445" s="701">
        <v>1</v>
      </c>
      <c r="G445" s="701">
        <v>485.02</v>
      </c>
      <c r="H445" s="701"/>
      <c r="I445" s="701">
        <v>485.02</v>
      </c>
      <c r="J445" s="701"/>
      <c r="K445" s="701"/>
      <c r="L445" s="701"/>
      <c r="M445" s="701"/>
      <c r="N445" s="701"/>
      <c r="O445" s="701"/>
      <c r="P445" s="723"/>
      <c r="Q445" s="702"/>
    </row>
    <row r="446" spans="1:17" ht="14.4" customHeight="1" x14ac:dyDescent="0.3">
      <c r="A446" s="696" t="s">
        <v>505</v>
      </c>
      <c r="B446" s="697" t="s">
        <v>2852</v>
      </c>
      <c r="C446" s="697" t="s">
        <v>3426</v>
      </c>
      <c r="D446" s="697" t="s">
        <v>3611</v>
      </c>
      <c r="E446" s="697" t="s">
        <v>3610</v>
      </c>
      <c r="F446" s="701"/>
      <c r="G446" s="701"/>
      <c r="H446" s="701"/>
      <c r="I446" s="701"/>
      <c r="J446" s="701">
        <v>3</v>
      </c>
      <c r="K446" s="701">
        <v>1085.07</v>
      </c>
      <c r="L446" s="701">
        <v>1</v>
      </c>
      <c r="M446" s="701">
        <v>361.69</v>
      </c>
      <c r="N446" s="701">
        <v>2</v>
      </c>
      <c r="O446" s="701">
        <v>723.38</v>
      </c>
      <c r="P446" s="723">
        <v>0.66666666666666674</v>
      </c>
      <c r="Q446" s="702">
        <v>361.69</v>
      </c>
    </row>
    <row r="447" spans="1:17" ht="14.4" customHeight="1" x14ac:dyDescent="0.3">
      <c r="A447" s="696" t="s">
        <v>505</v>
      </c>
      <c r="B447" s="697" t="s">
        <v>2852</v>
      </c>
      <c r="C447" s="697" t="s">
        <v>3426</v>
      </c>
      <c r="D447" s="697" t="s">
        <v>3612</v>
      </c>
      <c r="E447" s="697" t="s">
        <v>3613</v>
      </c>
      <c r="F447" s="701">
        <v>1</v>
      </c>
      <c r="G447" s="701">
        <v>4618</v>
      </c>
      <c r="H447" s="701">
        <v>1</v>
      </c>
      <c r="I447" s="701">
        <v>4618</v>
      </c>
      <c r="J447" s="701">
        <v>1</v>
      </c>
      <c r="K447" s="701">
        <v>4618</v>
      </c>
      <c r="L447" s="701">
        <v>1</v>
      </c>
      <c r="M447" s="701">
        <v>4618</v>
      </c>
      <c r="N447" s="701"/>
      <c r="O447" s="701"/>
      <c r="P447" s="723"/>
      <c r="Q447" s="702"/>
    </row>
    <row r="448" spans="1:17" ht="14.4" customHeight="1" x14ac:dyDescent="0.3">
      <c r="A448" s="696" t="s">
        <v>505</v>
      </c>
      <c r="B448" s="697" t="s">
        <v>2852</v>
      </c>
      <c r="C448" s="697" t="s">
        <v>3426</v>
      </c>
      <c r="D448" s="697" t="s">
        <v>3614</v>
      </c>
      <c r="E448" s="697" t="s">
        <v>3615</v>
      </c>
      <c r="F448" s="701">
        <v>1</v>
      </c>
      <c r="G448" s="701">
        <v>4676</v>
      </c>
      <c r="H448" s="701"/>
      <c r="I448" s="701">
        <v>4676</v>
      </c>
      <c r="J448" s="701"/>
      <c r="K448" s="701"/>
      <c r="L448" s="701"/>
      <c r="M448" s="701"/>
      <c r="N448" s="701">
        <v>1</v>
      </c>
      <c r="O448" s="701">
        <v>4676</v>
      </c>
      <c r="P448" s="723"/>
      <c r="Q448" s="702">
        <v>4676</v>
      </c>
    </row>
    <row r="449" spans="1:17" ht="14.4" customHeight="1" x14ac:dyDescent="0.3">
      <c r="A449" s="696" t="s">
        <v>505</v>
      </c>
      <c r="B449" s="697" t="s">
        <v>2852</v>
      </c>
      <c r="C449" s="697" t="s">
        <v>3426</v>
      </c>
      <c r="D449" s="697" t="s">
        <v>3616</v>
      </c>
      <c r="E449" s="697" t="s">
        <v>3615</v>
      </c>
      <c r="F449" s="701"/>
      <c r="G449" s="701"/>
      <c r="H449" s="701"/>
      <c r="I449" s="701"/>
      <c r="J449" s="701"/>
      <c r="K449" s="701"/>
      <c r="L449" s="701"/>
      <c r="M449" s="701"/>
      <c r="N449" s="701">
        <v>1</v>
      </c>
      <c r="O449" s="701">
        <v>6376</v>
      </c>
      <c r="P449" s="723"/>
      <c r="Q449" s="702">
        <v>6376</v>
      </c>
    </row>
    <row r="450" spans="1:17" ht="14.4" customHeight="1" x14ac:dyDescent="0.3">
      <c r="A450" s="696" t="s">
        <v>505</v>
      </c>
      <c r="B450" s="697" t="s">
        <v>2852</v>
      </c>
      <c r="C450" s="697" t="s">
        <v>3426</v>
      </c>
      <c r="D450" s="697" t="s">
        <v>3617</v>
      </c>
      <c r="E450" s="697" t="s">
        <v>3618</v>
      </c>
      <c r="F450" s="701">
        <v>4</v>
      </c>
      <c r="G450" s="701">
        <v>2368</v>
      </c>
      <c r="H450" s="701"/>
      <c r="I450" s="701">
        <v>592</v>
      </c>
      <c r="J450" s="701"/>
      <c r="K450" s="701"/>
      <c r="L450" s="701"/>
      <c r="M450" s="701"/>
      <c r="N450" s="701">
        <v>10</v>
      </c>
      <c r="O450" s="701">
        <v>5920</v>
      </c>
      <c r="P450" s="723"/>
      <c r="Q450" s="702">
        <v>592</v>
      </c>
    </row>
    <row r="451" spans="1:17" ht="14.4" customHeight="1" x14ac:dyDescent="0.3">
      <c r="A451" s="696" t="s">
        <v>505</v>
      </c>
      <c r="B451" s="697" t="s">
        <v>2852</v>
      </c>
      <c r="C451" s="697" t="s">
        <v>3426</v>
      </c>
      <c r="D451" s="697" t="s">
        <v>3619</v>
      </c>
      <c r="E451" s="697" t="s">
        <v>3620</v>
      </c>
      <c r="F451" s="701"/>
      <c r="G451" s="701"/>
      <c r="H451" s="701"/>
      <c r="I451" s="701"/>
      <c r="J451" s="701">
        <v>1</v>
      </c>
      <c r="K451" s="701">
        <v>13091</v>
      </c>
      <c r="L451" s="701">
        <v>1</v>
      </c>
      <c r="M451" s="701">
        <v>13091</v>
      </c>
      <c r="N451" s="701"/>
      <c r="O451" s="701"/>
      <c r="P451" s="723"/>
      <c r="Q451" s="702"/>
    </row>
    <row r="452" spans="1:17" ht="14.4" customHeight="1" x14ac:dyDescent="0.3">
      <c r="A452" s="696" t="s">
        <v>505</v>
      </c>
      <c r="B452" s="697" t="s">
        <v>2852</v>
      </c>
      <c r="C452" s="697" t="s">
        <v>3426</v>
      </c>
      <c r="D452" s="697" t="s">
        <v>3621</v>
      </c>
      <c r="E452" s="697" t="s">
        <v>3622</v>
      </c>
      <c r="F452" s="701"/>
      <c r="G452" s="701"/>
      <c r="H452" s="701"/>
      <c r="I452" s="701"/>
      <c r="J452" s="701">
        <v>1</v>
      </c>
      <c r="K452" s="701">
        <v>5918.67</v>
      </c>
      <c r="L452" s="701">
        <v>1</v>
      </c>
      <c r="M452" s="701">
        <v>5918.67</v>
      </c>
      <c r="N452" s="701"/>
      <c r="O452" s="701"/>
      <c r="P452" s="723"/>
      <c r="Q452" s="702"/>
    </row>
    <row r="453" spans="1:17" ht="14.4" customHeight="1" x14ac:dyDescent="0.3">
      <c r="A453" s="696" t="s">
        <v>505</v>
      </c>
      <c r="B453" s="697" t="s">
        <v>2852</v>
      </c>
      <c r="C453" s="697" t="s">
        <v>3426</v>
      </c>
      <c r="D453" s="697" t="s">
        <v>3623</v>
      </c>
      <c r="E453" s="697" t="s">
        <v>3622</v>
      </c>
      <c r="F453" s="701"/>
      <c r="G453" s="701"/>
      <c r="H453" s="701"/>
      <c r="I453" s="701"/>
      <c r="J453" s="701">
        <v>4</v>
      </c>
      <c r="K453" s="701">
        <v>11549.24</v>
      </c>
      <c r="L453" s="701">
        <v>1</v>
      </c>
      <c r="M453" s="701">
        <v>2887.31</v>
      </c>
      <c r="N453" s="701"/>
      <c r="O453" s="701"/>
      <c r="P453" s="723"/>
      <c r="Q453" s="702"/>
    </row>
    <row r="454" spans="1:17" ht="14.4" customHeight="1" x14ac:dyDescent="0.3">
      <c r="A454" s="696" t="s">
        <v>505</v>
      </c>
      <c r="B454" s="697" t="s">
        <v>2852</v>
      </c>
      <c r="C454" s="697" t="s">
        <v>3426</v>
      </c>
      <c r="D454" s="697" t="s">
        <v>3624</v>
      </c>
      <c r="E454" s="697" t="s">
        <v>3625</v>
      </c>
      <c r="F454" s="701">
        <v>8</v>
      </c>
      <c r="G454" s="701">
        <v>65064</v>
      </c>
      <c r="H454" s="701">
        <v>2</v>
      </c>
      <c r="I454" s="701">
        <v>8133</v>
      </c>
      <c r="J454" s="701">
        <v>4</v>
      </c>
      <c r="K454" s="701">
        <v>32532</v>
      </c>
      <c r="L454" s="701">
        <v>1</v>
      </c>
      <c r="M454" s="701">
        <v>8133</v>
      </c>
      <c r="N454" s="701"/>
      <c r="O454" s="701"/>
      <c r="P454" s="723"/>
      <c r="Q454" s="702"/>
    </row>
    <row r="455" spans="1:17" ht="14.4" customHeight="1" x14ac:dyDescent="0.3">
      <c r="A455" s="696" t="s">
        <v>505</v>
      </c>
      <c r="B455" s="697" t="s">
        <v>2852</v>
      </c>
      <c r="C455" s="697" t="s">
        <v>3426</v>
      </c>
      <c r="D455" s="697" t="s">
        <v>3626</v>
      </c>
      <c r="E455" s="697" t="s">
        <v>3625</v>
      </c>
      <c r="F455" s="701">
        <v>4</v>
      </c>
      <c r="G455" s="701">
        <v>22996</v>
      </c>
      <c r="H455" s="701">
        <v>2</v>
      </c>
      <c r="I455" s="701">
        <v>5749</v>
      </c>
      <c r="J455" s="701">
        <v>2</v>
      </c>
      <c r="K455" s="701">
        <v>11498</v>
      </c>
      <c r="L455" s="701">
        <v>1</v>
      </c>
      <c r="M455" s="701">
        <v>5749</v>
      </c>
      <c r="N455" s="701"/>
      <c r="O455" s="701"/>
      <c r="P455" s="723"/>
      <c r="Q455" s="702"/>
    </row>
    <row r="456" spans="1:17" ht="14.4" customHeight="1" x14ac:dyDescent="0.3">
      <c r="A456" s="696" t="s">
        <v>505</v>
      </c>
      <c r="B456" s="697" t="s">
        <v>2852</v>
      </c>
      <c r="C456" s="697" t="s">
        <v>3426</v>
      </c>
      <c r="D456" s="697" t="s">
        <v>3627</v>
      </c>
      <c r="E456" s="697" t="s">
        <v>3628</v>
      </c>
      <c r="F456" s="701">
        <v>8</v>
      </c>
      <c r="G456" s="701">
        <v>21776</v>
      </c>
      <c r="H456" s="701">
        <v>2</v>
      </c>
      <c r="I456" s="701">
        <v>2722</v>
      </c>
      <c r="J456" s="701">
        <v>4</v>
      </c>
      <c r="K456" s="701">
        <v>10888</v>
      </c>
      <c r="L456" s="701">
        <v>1</v>
      </c>
      <c r="M456" s="701">
        <v>2722</v>
      </c>
      <c r="N456" s="701"/>
      <c r="O456" s="701"/>
      <c r="P456" s="723"/>
      <c r="Q456" s="702"/>
    </row>
    <row r="457" spans="1:17" ht="14.4" customHeight="1" x14ac:dyDescent="0.3">
      <c r="A457" s="696" t="s">
        <v>505</v>
      </c>
      <c r="B457" s="697" t="s">
        <v>2852</v>
      </c>
      <c r="C457" s="697" t="s">
        <v>3426</v>
      </c>
      <c r="D457" s="697" t="s">
        <v>3629</v>
      </c>
      <c r="E457" s="697" t="s">
        <v>3630</v>
      </c>
      <c r="F457" s="701">
        <v>39</v>
      </c>
      <c r="G457" s="701">
        <v>21703.5</v>
      </c>
      <c r="H457" s="701">
        <v>1.625</v>
      </c>
      <c r="I457" s="701">
        <v>556.5</v>
      </c>
      <c r="J457" s="701">
        <v>24</v>
      </c>
      <c r="K457" s="701">
        <v>13356</v>
      </c>
      <c r="L457" s="701">
        <v>1</v>
      </c>
      <c r="M457" s="701">
        <v>556.5</v>
      </c>
      <c r="N457" s="701">
        <v>26</v>
      </c>
      <c r="O457" s="701">
        <v>14469</v>
      </c>
      <c r="P457" s="723">
        <v>1.0833333333333333</v>
      </c>
      <c r="Q457" s="702">
        <v>556.5</v>
      </c>
    </row>
    <row r="458" spans="1:17" ht="14.4" customHeight="1" x14ac:dyDescent="0.3">
      <c r="A458" s="696" t="s">
        <v>505</v>
      </c>
      <c r="B458" s="697" t="s">
        <v>2852</v>
      </c>
      <c r="C458" s="697" t="s">
        <v>3426</v>
      </c>
      <c r="D458" s="697" t="s">
        <v>3631</v>
      </c>
      <c r="E458" s="697" t="s">
        <v>3632</v>
      </c>
      <c r="F458" s="701"/>
      <c r="G458" s="701"/>
      <c r="H458" s="701"/>
      <c r="I458" s="701"/>
      <c r="J458" s="701">
        <v>3</v>
      </c>
      <c r="K458" s="701">
        <v>2556.9299999999998</v>
      </c>
      <c r="L458" s="701">
        <v>1</v>
      </c>
      <c r="M458" s="701">
        <v>852.31</v>
      </c>
      <c r="N458" s="701"/>
      <c r="O458" s="701"/>
      <c r="P458" s="723"/>
      <c r="Q458" s="702"/>
    </row>
    <row r="459" spans="1:17" ht="14.4" customHeight="1" x14ac:dyDescent="0.3">
      <c r="A459" s="696" t="s">
        <v>505</v>
      </c>
      <c r="B459" s="697" t="s">
        <v>2852</v>
      </c>
      <c r="C459" s="697" t="s">
        <v>3426</v>
      </c>
      <c r="D459" s="697" t="s">
        <v>3633</v>
      </c>
      <c r="E459" s="697" t="s">
        <v>3634</v>
      </c>
      <c r="F459" s="701"/>
      <c r="G459" s="701"/>
      <c r="H459" s="701"/>
      <c r="I459" s="701"/>
      <c r="J459" s="701">
        <v>2</v>
      </c>
      <c r="K459" s="701">
        <v>9470.7000000000007</v>
      </c>
      <c r="L459" s="701">
        <v>1</v>
      </c>
      <c r="M459" s="701">
        <v>4735.3500000000004</v>
      </c>
      <c r="N459" s="701"/>
      <c r="O459" s="701"/>
      <c r="P459" s="723"/>
      <c r="Q459" s="702"/>
    </row>
    <row r="460" spans="1:17" ht="14.4" customHeight="1" x14ac:dyDescent="0.3">
      <c r="A460" s="696" t="s">
        <v>505</v>
      </c>
      <c r="B460" s="697" t="s">
        <v>2852</v>
      </c>
      <c r="C460" s="697" t="s">
        <v>3426</v>
      </c>
      <c r="D460" s="697" t="s">
        <v>3635</v>
      </c>
      <c r="E460" s="697" t="s">
        <v>3636</v>
      </c>
      <c r="F460" s="701"/>
      <c r="G460" s="701"/>
      <c r="H460" s="701"/>
      <c r="I460" s="701"/>
      <c r="J460" s="701">
        <v>2</v>
      </c>
      <c r="K460" s="701">
        <v>15986.32</v>
      </c>
      <c r="L460" s="701">
        <v>1</v>
      </c>
      <c r="M460" s="701">
        <v>7993.16</v>
      </c>
      <c r="N460" s="701"/>
      <c r="O460" s="701"/>
      <c r="P460" s="723"/>
      <c r="Q460" s="702"/>
    </row>
    <row r="461" spans="1:17" ht="14.4" customHeight="1" x14ac:dyDescent="0.3">
      <c r="A461" s="696" t="s">
        <v>505</v>
      </c>
      <c r="B461" s="697" t="s">
        <v>2852</v>
      </c>
      <c r="C461" s="697" t="s">
        <v>3426</v>
      </c>
      <c r="D461" s="697" t="s">
        <v>3637</v>
      </c>
      <c r="E461" s="697" t="s">
        <v>3638</v>
      </c>
      <c r="F461" s="701"/>
      <c r="G461" s="701"/>
      <c r="H461" s="701"/>
      <c r="I461" s="701"/>
      <c r="J461" s="701">
        <v>2</v>
      </c>
      <c r="K461" s="701">
        <v>5732.54</v>
      </c>
      <c r="L461" s="701">
        <v>1</v>
      </c>
      <c r="M461" s="701">
        <v>2866.27</v>
      </c>
      <c r="N461" s="701"/>
      <c r="O461" s="701"/>
      <c r="P461" s="723"/>
      <c r="Q461" s="702"/>
    </row>
    <row r="462" spans="1:17" ht="14.4" customHeight="1" x14ac:dyDescent="0.3">
      <c r="A462" s="696" t="s">
        <v>505</v>
      </c>
      <c r="B462" s="697" t="s">
        <v>2852</v>
      </c>
      <c r="C462" s="697" t="s">
        <v>3426</v>
      </c>
      <c r="D462" s="697" t="s">
        <v>3639</v>
      </c>
      <c r="E462" s="697" t="s">
        <v>3640</v>
      </c>
      <c r="F462" s="701"/>
      <c r="G462" s="701"/>
      <c r="H462" s="701"/>
      <c r="I462" s="701"/>
      <c r="J462" s="701">
        <v>0.1</v>
      </c>
      <c r="K462" s="701">
        <v>177.31</v>
      </c>
      <c r="L462" s="701">
        <v>1</v>
      </c>
      <c r="M462" s="701">
        <v>1773.1</v>
      </c>
      <c r="N462" s="701"/>
      <c r="O462" s="701"/>
      <c r="P462" s="723"/>
      <c r="Q462" s="702"/>
    </row>
    <row r="463" spans="1:17" ht="14.4" customHeight="1" x14ac:dyDescent="0.3">
      <c r="A463" s="696" t="s">
        <v>505</v>
      </c>
      <c r="B463" s="697" t="s">
        <v>2852</v>
      </c>
      <c r="C463" s="697" t="s">
        <v>3426</v>
      </c>
      <c r="D463" s="697" t="s">
        <v>3641</v>
      </c>
      <c r="E463" s="697" t="s">
        <v>3642</v>
      </c>
      <c r="F463" s="701">
        <v>2.6</v>
      </c>
      <c r="G463" s="701">
        <v>655.27</v>
      </c>
      <c r="H463" s="701">
        <v>0.39394121572470348</v>
      </c>
      <c r="I463" s="701">
        <v>252.02692307692305</v>
      </c>
      <c r="J463" s="701">
        <v>6.6</v>
      </c>
      <c r="K463" s="701">
        <v>1663.37</v>
      </c>
      <c r="L463" s="701">
        <v>1</v>
      </c>
      <c r="M463" s="701">
        <v>252.02575757575758</v>
      </c>
      <c r="N463" s="701">
        <v>2</v>
      </c>
      <c r="O463" s="701">
        <v>504.03</v>
      </c>
      <c r="P463" s="723">
        <v>0.30301736835460541</v>
      </c>
      <c r="Q463" s="702">
        <v>252.01499999999999</v>
      </c>
    </row>
    <row r="464" spans="1:17" ht="14.4" customHeight="1" x14ac:dyDescent="0.3">
      <c r="A464" s="696" t="s">
        <v>505</v>
      </c>
      <c r="B464" s="697" t="s">
        <v>2852</v>
      </c>
      <c r="C464" s="697" t="s">
        <v>3426</v>
      </c>
      <c r="D464" s="697" t="s">
        <v>3641</v>
      </c>
      <c r="E464" s="697" t="s">
        <v>3643</v>
      </c>
      <c r="F464" s="701"/>
      <c r="G464" s="701"/>
      <c r="H464" s="701"/>
      <c r="I464" s="701"/>
      <c r="J464" s="701"/>
      <c r="K464" s="701"/>
      <c r="L464" s="701"/>
      <c r="M464" s="701"/>
      <c r="N464" s="701">
        <v>0.4</v>
      </c>
      <c r="O464" s="701">
        <v>100.81</v>
      </c>
      <c r="P464" s="723"/>
      <c r="Q464" s="702">
        <v>252.02500000000001</v>
      </c>
    </row>
    <row r="465" spans="1:17" ht="14.4" customHeight="1" x14ac:dyDescent="0.3">
      <c r="A465" s="696" t="s">
        <v>505</v>
      </c>
      <c r="B465" s="697" t="s">
        <v>2852</v>
      </c>
      <c r="C465" s="697" t="s">
        <v>3426</v>
      </c>
      <c r="D465" s="697" t="s">
        <v>3644</v>
      </c>
      <c r="E465" s="697" t="s">
        <v>3645</v>
      </c>
      <c r="F465" s="701"/>
      <c r="G465" s="701"/>
      <c r="H465" s="701"/>
      <c r="I465" s="701"/>
      <c r="J465" s="701"/>
      <c r="K465" s="701"/>
      <c r="L465" s="701"/>
      <c r="M465" s="701"/>
      <c r="N465" s="701">
        <v>2</v>
      </c>
      <c r="O465" s="701">
        <v>1123.42</v>
      </c>
      <c r="P465" s="723"/>
      <c r="Q465" s="702">
        <v>561.71</v>
      </c>
    </row>
    <row r="466" spans="1:17" ht="14.4" customHeight="1" x14ac:dyDescent="0.3">
      <c r="A466" s="696" t="s">
        <v>505</v>
      </c>
      <c r="B466" s="697" t="s">
        <v>2852</v>
      </c>
      <c r="C466" s="697" t="s">
        <v>3426</v>
      </c>
      <c r="D466" s="697" t="s">
        <v>3646</v>
      </c>
      <c r="E466" s="697" t="s">
        <v>3642</v>
      </c>
      <c r="F466" s="701"/>
      <c r="G466" s="701"/>
      <c r="H466" s="701"/>
      <c r="I466" s="701"/>
      <c r="J466" s="701">
        <v>39</v>
      </c>
      <c r="K466" s="701">
        <v>21340.799999999999</v>
      </c>
      <c r="L466" s="701">
        <v>1</v>
      </c>
      <c r="M466" s="701">
        <v>547.19999999999993</v>
      </c>
      <c r="N466" s="701"/>
      <c r="O466" s="701"/>
      <c r="P466" s="723"/>
      <c r="Q466" s="702"/>
    </row>
    <row r="467" spans="1:17" ht="14.4" customHeight="1" x14ac:dyDescent="0.3">
      <c r="A467" s="696" t="s">
        <v>505</v>
      </c>
      <c r="B467" s="697" t="s">
        <v>2852</v>
      </c>
      <c r="C467" s="697" t="s">
        <v>3426</v>
      </c>
      <c r="D467" s="697" t="s">
        <v>3647</v>
      </c>
      <c r="E467" s="697" t="s">
        <v>3642</v>
      </c>
      <c r="F467" s="701">
        <v>25</v>
      </c>
      <c r="G467" s="701">
        <v>46221.75</v>
      </c>
      <c r="H467" s="701">
        <v>0.34722222222222221</v>
      </c>
      <c r="I467" s="701">
        <v>1848.87</v>
      </c>
      <c r="J467" s="701">
        <v>72</v>
      </c>
      <c r="K467" s="701">
        <v>133118.64000000001</v>
      </c>
      <c r="L467" s="701">
        <v>1</v>
      </c>
      <c r="M467" s="701">
        <v>1848.8700000000001</v>
      </c>
      <c r="N467" s="701">
        <v>16</v>
      </c>
      <c r="O467" s="701">
        <v>29581.919999999998</v>
      </c>
      <c r="P467" s="723">
        <v>0.22222222222222218</v>
      </c>
      <c r="Q467" s="702">
        <v>1848.87</v>
      </c>
    </row>
    <row r="468" spans="1:17" ht="14.4" customHeight="1" x14ac:dyDescent="0.3">
      <c r="A468" s="696" t="s">
        <v>505</v>
      </c>
      <c r="B468" s="697" t="s">
        <v>2852</v>
      </c>
      <c r="C468" s="697" t="s">
        <v>3426</v>
      </c>
      <c r="D468" s="697" t="s">
        <v>3647</v>
      </c>
      <c r="E468" s="697" t="s">
        <v>3643</v>
      </c>
      <c r="F468" s="701"/>
      <c r="G468" s="701"/>
      <c r="H468" s="701"/>
      <c r="I468" s="701"/>
      <c r="J468" s="701"/>
      <c r="K468" s="701"/>
      <c r="L468" s="701"/>
      <c r="M468" s="701"/>
      <c r="N468" s="701">
        <v>4</v>
      </c>
      <c r="O468" s="701">
        <v>7395.48</v>
      </c>
      <c r="P468" s="723"/>
      <c r="Q468" s="702">
        <v>1848.87</v>
      </c>
    </row>
    <row r="469" spans="1:17" ht="14.4" customHeight="1" x14ac:dyDescent="0.3">
      <c r="A469" s="696" t="s">
        <v>505</v>
      </c>
      <c r="B469" s="697" t="s">
        <v>2852</v>
      </c>
      <c r="C469" s="697" t="s">
        <v>3426</v>
      </c>
      <c r="D469" s="697" t="s">
        <v>3648</v>
      </c>
      <c r="E469" s="697" t="s">
        <v>3649</v>
      </c>
      <c r="F469" s="701"/>
      <c r="G469" s="701"/>
      <c r="H469" s="701"/>
      <c r="I469" s="701"/>
      <c r="J469" s="701">
        <v>5</v>
      </c>
      <c r="K469" s="701">
        <v>7563.4000000000005</v>
      </c>
      <c r="L469" s="701">
        <v>1</v>
      </c>
      <c r="M469" s="701">
        <v>1512.68</v>
      </c>
      <c r="N469" s="701">
        <v>3</v>
      </c>
      <c r="O469" s="701">
        <v>4538.04</v>
      </c>
      <c r="P469" s="723">
        <v>0.6</v>
      </c>
      <c r="Q469" s="702">
        <v>1512.68</v>
      </c>
    </row>
    <row r="470" spans="1:17" ht="14.4" customHeight="1" x14ac:dyDescent="0.3">
      <c r="A470" s="696" t="s">
        <v>505</v>
      </c>
      <c r="B470" s="697" t="s">
        <v>2852</v>
      </c>
      <c r="C470" s="697" t="s">
        <v>3426</v>
      </c>
      <c r="D470" s="697" t="s">
        <v>3650</v>
      </c>
      <c r="E470" s="697" t="s">
        <v>3651</v>
      </c>
      <c r="F470" s="701"/>
      <c r="G470" s="701"/>
      <c r="H470" s="701"/>
      <c r="I470" s="701"/>
      <c r="J470" s="701">
        <v>1</v>
      </c>
      <c r="K470" s="701">
        <v>22843.53</v>
      </c>
      <c r="L470" s="701">
        <v>1</v>
      </c>
      <c r="M470" s="701">
        <v>22843.53</v>
      </c>
      <c r="N470" s="701">
        <v>1</v>
      </c>
      <c r="O470" s="701">
        <v>22843.53</v>
      </c>
      <c r="P470" s="723">
        <v>1</v>
      </c>
      <c r="Q470" s="702">
        <v>22843.53</v>
      </c>
    </row>
    <row r="471" spans="1:17" ht="14.4" customHeight="1" x14ac:dyDescent="0.3">
      <c r="A471" s="696" t="s">
        <v>505</v>
      </c>
      <c r="B471" s="697" t="s">
        <v>2852</v>
      </c>
      <c r="C471" s="697" t="s">
        <v>3426</v>
      </c>
      <c r="D471" s="697" t="s">
        <v>3652</v>
      </c>
      <c r="E471" s="697" t="s">
        <v>3653</v>
      </c>
      <c r="F471" s="701"/>
      <c r="G471" s="701"/>
      <c r="H471" s="701"/>
      <c r="I471" s="701"/>
      <c r="J471" s="701">
        <v>2</v>
      </c>
      <c r="K471" s="701">
        <v>16982.919999999998</v>
      </c>
      <c r="L471" s="701">
        <v>1</v>
      </c>
      <c r="M471" s="701">
        <v>8491.4599999999991</v>
      </c>
      <c r="N471" s="701">
        <v>2</v>
      </c>
      <c r="O471" s="701">
        <v>16982.919999999998</v>
      </c>
      <c r="P471" s="723">
        <v>1</v>
      </c>
      <c r="Q471" s="702">
        <v>8491.4599999999991</v>
      </c>
    </row>
    <row r="472" spans="1:17" ht="14.4" customHeight="1" x14ac:dyDescent="0.3">
      <c r="A472" s="696" t="s">
        <v>505</v>
      </c>
      <c r="B472" s="697" t="s">
        <v>2852</v>
      </c>
      <c r="C472" s="697" t="s">
        <v>3426</v>
      </c>
      <c r="D472" s="697" t="s">
        <v>3654</v>
      </c>
      <c r="E472" s="697" t="s">
        <v>3655</v>
      </c>
      <c r="F472" s="701"/>
      <c r="G472" s="701"/>
      <c r="H472" s="701"/>
      <c r="I472" s="701"/>
      <c r="J472" s="701">
        <v>9</v>
      </c>
      <c r="K472" s="701">
        <v>26993.159999999996</v>
      </c>
      <c r="L472" s="701">
        <v>1</v>
      </c>
      <c r="M472" s="701">
        <v>2999.24</v>
      </c>
      <c r="N472" s="701">
        <v>8</v>
      </c>
      <c r="O472" s="701">
        <v>23993.919999999998</v>
      </c>
      <c r="P472" s="723">
        <v>0.88888888888888895</v>
      </c>
      <c r="Q472" s="702">
        <v>2999.24</v>
      </c>
    </row>
    <row r="473" spans="1:17" ht="14.4" customHeight="1" x14ac:dyDescent="0.3">
      <c r="A473" s="696" t="s">
        <v>505</v>
      </c>
      <c r="B473" s="697" t="s">
        <v>2852</v>
      </c>
      <c r="C473" s="697" t="s">
        <v>3426</v>
      </c>
      <c r="D473" s="697" t="s">
        <v>3656</v>
      </c>
      <c r="E473" s="697" t="s">
        <v>3657</v>
      </c>
      <c r="F473" s="701"/>
      <c r="G473" s="701"/>
      <c r="H473" s="701"/>
      <c r="I473" s="701"/>
      <c r="J473" s="701">
        <v>2</v>
      </c>
      <c r="K473" s="701">
        <v>2624</v>
      </c>
      <c r="L473" s="701">
        <v>1</v>
      </c>
      <c r="M473" s="701">
        <v>1312</v>
      </c>
      <c r="N473" s="701"/>
      <c r="O473" s="701"/>
      <c r="P473" s="723"/>
      <c r="Q473" s="702"/>
    </row>
    <row r="474" spans="1:17" ht="14.4" customHeight="1" x14ac:dyDescent="0.3">
      <c r="A474" s="696" t="s">
        <v>505</v>
      </c>
      <c r="B474" s="697" t="s">
        <v>2852</v>
      </c>
      <c r="C474" s="697" t="s">
        <v>3426</v>
      </c>
      <c r="D474" s="697" t="s">
        <v>3658</v>
      </c>
      <c r="E474" s="697" t="s">
        <v>3659</v>
      </c>
      <c r="F474" s="701">
        <v>1</v>
      </c>
      <c r="G474" s="701">
        <v>1560</v>
      </c>
      <c r="H474" s="701"/>
      <c r="I474" s="701">
        <v>1560</v>
      </c>
      <c r="J474" s="701"/>
      <c r="K474" s="701"/>
      <c r="L474" s="701"/>
      <c r="M474" s="701"/>
      <c r="N474" s="701"/>
      <c r="O474" s="701"/>
      <c r="P474" s="723"/>
      <c r="Q474" s="702"/>
    </row>
    <row r="475" spans="1:17" ht="14.4" customHeight="1" x14ac:dyDescent="0.3">
      <c r="A475" s="696" t="s">
        <v>505</v>
      </c>
      <c r="B475" s="697" t="s">
        <v>2852</v>
      </c>
      <c r="C475" s="697" t="s">
        <v>3426</v>
      </c>
      <c r="D475" s="697" t="s">
        <v>3660</v>
      </c>
      <c r="E475" s="697" t="s">
        <v>3661</v>
      </c>
      <c r="F475" s="701">
        <v>47</v>
      </c>
      <c r="G475" s="701">
        <v>4540.2</v>
      </c>
      <c r="H475" s="701">
        <v>2.4736842105263155</v>
      </c>
      <c r="I475" s="701">
        <v>96.6</v>
      </c>
      <c r="J475" s="701">
        <v>19</v>
      </c>
      <c r="K475" s="701">
        <v>1835.4</v>
      </c>
      <c r="L475" s="701">
        <v>1</v>
      </c>
      <c r="M475" s="701">
        <v>96.600000000000009</v>
      </c>
      <c r="N475" s="701">
        <v>26</v>
      </c>
      <c r="O475" s="701">
        <v>2511.6</v>
      </c>
      <c r="P475" s="723">
        <v>1.3684210526315788</v>
      </c>
      <c r="Q475" s="702">
        <v>96.6</v>
      </c>
    </row>
    <row r="476" spans="1:17" ht="14.4" customHeight="1" x14ac:dyDescent="0.3">
      <c r="A476" s="696" t="s">
        <v>505</v>
      </c>
      <c r="B476" s="697" t="s">
        <v>2852</v>
      </c>
      <c r="C476" s="697" t="s">
        <v>3426</v>
      </c>
      <c r="D476" s="697" t="s">
        <v>3662</v>
      </c>
      <c r="E476" s="697" t="s">
        <v>3663</v>
      </c>
      <c r="F476" s="701"/>
      <c r="G476" s="701"/>
      <c r="H476" s="701"/>
      <c r="I476" s="701"/>
      <c r="J476" s="701">
        <v>1</v>
      </c>
      <c r="K476" s="701">
        <v>564</v>
      </c>
      <c r="L476" s="701">
        <v>1</v>
      </c>
      <c r="M476" s="701">
        <v>564</v>
      </c>
      <c r="N476" s="701"/>
      <c r="O476" s="701"/>
      <c r="P476" s="723"/>
      <c r="Q476" s="702"/>
    </row>
    <row r="477" spans="1:17" ht="14.4" customHeight="1" x14ac:dyDescent="0.3">
      <c r="A477" s="696" t="s">
        <v>505</v>
      </c>
      <c r="B477" s="697" t="s">
        <v>2852</v>
      </c>
      <c r="C477" s="697" t="s">
        <v>3426</v>
      </c>
      <c r="D477" s="697" t="s">
        <v>3664</v>
      </c>
      <c r="E477" s="697" t="s">
        <v>3665</v>
      </c>
      <c r="F477" s="701"/>
      <c r="G477" s="701"/>
      <c r="H477" s="701"/>
      <c r="I477" s="701"/>
      <c r="J477" s="701">
        <v>2</v>
      </c>
      <c r="K477" s="701">
        <v>5594.3</v>
      </c>
      <c r="L477" s="701">
        <v>1</v>
      </c>
      <c r="M477" s="701">
        <v>2797.15</v>
      </c>
      <c r="N477" s="701"/>
      <c r="O477" s="701"/>
      <c r="P477" s="723"/>
      <c r="Q477" s="702"/>
    </row>
    <row r="478" spans="1:17" ht="14.4" customHeight="1" x14ac:dyDescent="0.3">
      <c r="A478" s="696" t="s">
        <v>505</v>
      </c>
      <c r="B478" s="697" t="s">
        <v>2852</v>
      </c>
      <c r="C478" s="697" t="s">
        <v>3426</v>
      </c>
      <c r="D478" s="697" t="s">
        <v>3666</v>
      </c>
      <c r="E478" s="697" t="s">
        <v>3667</v>
      </c>
      <c r="F478" s="701">
        <v>1</v>
      </c>
      <c r="G478" s="701">
        <v>3278.02</v>
      </c>
      <c r="H478" s="701">
        <v>1</v>
      </c>
      <c r="I478" s="701">
        <v>3278.02</v>
      </c>
      <c r="J478" s="701">
        <v>1</v>
      </c>
      <c r="K478" s="701">
        <v>3278.02</v>
      </c>
      <c r="L478" s="701">
        <v>1</v>
      </c>
      <c r="M478" s="701">
        <v>3278.02</v>
      </c>
      <c r="N478" s="701">
        <v>1</v>
      </c>
      <c r="O478" s="701">
        <v>3278.02</v>
      </c>
      <c r="P478" s="723">
        <v>1</v>
      </c>
      <c r="Q478" s="702">
        <v>3278.02</v>
      </c>
    </row>
    <row r="479" spans="1:17" ht="14.4" customHeight="1" x14ac:dyDescent="0.3">
      <c r="A479" s="696" t="s">
        <v>505</v>
      </c>
      <c r="B479" s="697" t="s">
        <v>2852</v>
      </c>
      <c r="C479" s="697" t="s">
        <v>3426</v>
      </c>
      <c r="D479" s="697" t="s">
        <v>3668</v>
      </c>
      <c r="E479" s="697" t="s">
        <v>3669</v>
      </c>
      <c r="F479" s="701">
        <v>1</v>
      </c>
      <c r="G479" s="701">
        <v>6968.51</v>
      </c>
      <c r="H479" s="701">
        <v>1</v>
      </c>
      <c r="I479" s="701">
        <v>6968.51</v>
      </c>
      <c r="J479" s="701">
        <v>1</v>
      </c>
      <c r="K479" s="701">
        <v>6968.51</v>
      </c>
      <c r="L479" s="701">
        <v>1</v>
      </c>
      <c r="M479" s="701">
        <v>6968.51</v>
      </c>
      <c r="N479" s="701">
        <v>2</v>
      </c>
      <c r="O479" s="701">
        <v>13937.02</v>
      </c>
      <c r="P479" s="723">
        <v>2</v>
      </c>
      <c r="Q479" s="702">
        <v>6968.51</v>
      </c>
    </row>
    <row r="480" spans="1:17" ht="14.4" customHeight="1" x14ac:dyDescent="0.3">
      <c r="A480" s="696" t="s">
        <v>505</v>
      </c>
      <c r="B480" s="697" t="s">
        <v>2852</v>
      </c>
      <c r="C480" s="697" t="s">
        <v>3426</v>
      </c>
      <c r="D480" s="697" t="s">
        <v>3670</v>
      </c>
      <c r="E480" s="697" t="s">
        <v>3669</v>
      </c>
      <c r="F480" s="701"/>
      <c r="G480" s="701"/>
      <c r="H480" s="701"/>
      <c r="I480" s="701"/>
      <c r="J480" s="701">
        <v>2</v>
      </c>
      <c r="K480" s="701">
        <v>16685.46</v>
      </c>
      <c r="L480" s="701">
        <v>1</v>
      </c>
      <c r="M480" s="701">
        <v>8342.73</v>
      </c>
      <c r="N480" s="701"/>
      <c r="O480" s="701"/>
      <c r="P480" s="723"/>
      <c r="Q480" s="702"/>
    </row>
    <row r="481" spans="1:17" ht="14.4" customHeight="1" x14ac:dyDescent="0.3">
      <c r="A481" s="696" t="s">
        <v>505</v>
      </c>
      <c r="B481" s="697" t="s">
        <v>2852</v>
      </c>
      <c r="C481" s="697" t="s">
        <v>3426</v>
      </c>
      <c r="D481" s="697" t="s">
        <v>3671</v>
      </c>
      <c r="E481" s="697" t="s">
        <v>3672</v>
      </c>
      <c r="F481" s="701"/>
      <c r="G481" s="701"/>
      <c r="H481" s="701"/>
      <c r="I481" s="701"/>
      <c r="J481" s="701"/>
      <c r="K481" s="701"/>
      <c r="L481" s="701"/>
      <c r="M481" s="701"/>
      <c r="N481" s="701">
        <v>1</v>
      </c>
      <c r="O481" s="701">
        <v>10320.11</v>
      </c>
      <c r="P481" s="723"/>
      <c r="Q481" s="702">
        <v>10320.11</v>
      </c>
    </row>
    <row r="482" spans="1:17" ht="14.4" customHeight="1" x14ac:dyDescent="0.3">
      <c r="A482" s="696" t="s">
        <v>505</v>
      </c>
      <c r="B482" s="697" t="s">
        <v>2852</v>
      </c>
      <c r="C482" s="697" t="s">
        <v>3426</v>
      </c>
      <c r="D482" s="697" t="s">
        <v>3673</v>
      </c>
      <c r="E482" s="697" t="s">
        <v>3674</v>
      </c>
      <c r="F482" s="701"/>
      <c r="G482" s="701"/>
      <c r="H482" s="701"/>
      <c r="I482" s="701"/>
      <c r="J482" s="701">
        <v>1</v>
      </c>
      <c r="K482" s="701">
        <v>9736.64</v>
      </c>
      <c r="L482" s="701">
        <v>1</v>
      </c>
      <c r="M482" s="701">
        <v>9736.64</v>
      </c>
      <c r="N482" s="701"/>
      <c r="O482" s="701"/>
      <c r="P482" s="723"/>
      <c r="Q482" s="702"/>
    </row>
    <row r="483" spans="1:17" ht="14.4" customHeight="1" x14ac:dyDescent="0.3">
      <c r="A483" s="696" t="s">
        <v>505</v>
      </c>
      <c r="B483" s="697" t="s">
        <v>2852</v>
      </c>
      <c r="C483" s="697" t="s">
        <v>3426</v>
      </c>
      <c r="D483" s="697" t="s">
        <v>3675</v>
      </c>
      <c r="E483" s="697" t="s">
        <v>3676</v>
      </c>
      <c r="F483" s="701"/>
      <c r="G483" s="701"/>
      <c r="H483" s="701"/>
      <c r="I483" s="701"/>
      <c r="J483" s="701"/>
      <c r="K483" s="701"/>
      <c r="L483" s="701"/>
      <c r="M483" s="701"/>
      <c r="N483" s="701">
        <v>2</v>
      </c>
      <c r="O483" s="701">
        <v>2381.56</v>
      </c>
      <c r="P483" s="723"/>
      <c r="Q483" s="702">
        <v>1190.78</v>
      </c>
    </row>
    <row r="484" spans="1:17" ht="14.4" customHeight="1" x14ac:dyDescent="0.3">
      <c r="A484" s="696" t="s">
        <v>505</v>
      </c>
      <c r="B484" s="697" t="s">
        <v>2852</v>
      </c>
      <c r="C484" s="697" t="s">
        <v>3426</v>
      </c>
      <c r="D484" s="697" t="s">
        <v>3677</v>
      </c>
      <c r="E484" s="697" t="s">
        <v>3676</v>
      </c>
      <c r="F484" s="701"/>
      <c r="G484" s="701"/>
      <c r="H484" s="701"/>
      <c r="I484" s="701"/>
      <c r="J484" s="701"/>
      <c r="K484" s="701"/>
      <c r="L484" s="701"/>
      <c r="M484" s="701"/>
      <c r="N484" s="701">
        <v>3</v>
      </c>
      <c r="O484" s="701">
        <v>3678.06</v>
      </c>
      <c r="P484" s="723"/>
      <c r="Q484" s="702">
        <v>1226.02</v>
      </c>
    </row>
    <row r="485" spans="1:17" ht="14.4" customHeight="1" x14ac:dyDescent="0.3">
      <c r="A485" s="696" t="s">
        <v>505</v>
      </c>
      <c r="B485" s="697" t="s">
        <v>2852</v>
      </c>
      <c r="C485" s="697" t="s">
        <v>3426</v>
      </c>
      <c r="D485" s="697" t="s">
        <v>3678</v>
      </c>
      <c r="E485" s="697" t="s">
        <v>3679</v>
      </c>
      <c r="F485" s="701"/>
      <c r="G485" s="701"/>
      <c r="H485" s="701"/>
      <c r="I485" s="701"/>
      <c r="J485" s="701"/>
      <c r="K485" s="701"/>
      <c r="L485" s="701"/>
      <c r="M485" s="701"/>
      <c r="N485" s="701">
        <v>1</v>
      </c>
      <c r="O485" s="701">
        <v>5523.82</v>
      </c>
      <c r="P485" s="723"/>
      <c r="Q485" s="702">
        <v>5523.82</v>
      </c>
    </row>
    <row r="486" spans="1:17" ht="14.4" customHeight="1" x14ac:dyDescent="0.3">
      <c r="A486" s="696" t="s">
        <v>505</v>
      </c>
      <c r="B486" s="697" t="s">
        <v>2852</v>
      </c>
      <c r="C486" s="697" t="s">
        <v>3426</v>
      </c>
      <c r="D486" s="697" t="s">
        <v>3680</v>
      </c>
      <c r="E486" s="697" t="s">
        <v>3681</v>
      </c>
      <c r="F486" s="701">
        <v>1</v>
      </c>
      <c r="G486" s="701">
        <v>13666.42</v>
      </c>
      <c r="H486" s="701">
        <v>0.33333333333333331</v>
      </c>
      <c r="I486" s="701">
        <v>13666.42</v>
      </c>
      <c r="J486" s="701">
        <v>3</v>
      </c>
      <c r="K486" s="701">
        <v>40999.26</v>
      </c>
      <c r="L486" s="701">
        <v>1</v>
      </c>
      <c r="M486" s="701">
        <v>13666.42</v>
      </c>
      <c r="N486" s="701"/>
      <c r="O486" s="701"/>
      <c r="P486" s="723"/>
      <c r="Q486" s="702"/>
    </row>
    <row r="487" spans="1:17" ht="14.4" customHeight="1" x14ac:dyDescent="0.3">
      <c r="A487" s="696" t="s">
        <v>505</v>
      </c>
      <c r="B487" s="697" t="s">
        <v>2852</v>
      </c>
      <c r="C487" s="697" t="s">
        <v>3426</v>
      </c>
      <c r="D487" s="697" t="s">
        <v>3682</v>
      </c>
      <c r="E487" s="697" t="s">
        <v>3683</v>
      </c>
      <c r="F487" s="701"/>
      <c r="G487" s="701"/>
      <c r="H487" s="701"/>
      <c r="I487" s="701"/>
      <c r="J487" s="701">
        <v>1</v>
      </c>
      <c r="K487" s="701">
        <v>6755.23</v>
      </c>
      <c r="L487" s="701">
        <v>1</v>
      </c>
      <c r="M487" s="701">
        <v>6755.23</v>
      </c>
      <c r="N487" s="701"/>
      <c r="O487" s="701"/>
      <c r="P487" s="723"/>
      <c r="Q487" s="702"/>
    </row>
    <row r="488" spans="1:17" ht="14.4" customHeight="1" x14ac:dyDescent="0.3">
      <c r="A488" s="696" t="s">
        <v>505</v>
      </c>
      <c r="B488" s="697" t="s">
        <v>2852</v>
      </c>
      <c r="C488" s="697" t="s">
        <v>3426</v>
      </c>
      <c r="D488" s="697" t="s">
        <v>3684</v>
      </c>
      <c r="E488" s="697" t="s">
        <v>3685</v>
      </c>
      <c r="F488" s="701">
        <v>1</v>
      </c>
      <c r="G488" s="701">
        <v>5610</v>
      </c>
      <c r="H488" s="701"/>
      <c r="I488" s="701">
        <v>5610</v>
      </c>
      <c r="J488" s="701"/>
      <c r="K488" s="701"/>
      <c r="L488" s="701"/>
      <c r="M488" s="701"/>
      <c r="N488" s="701"/>
      <c r="O488" s="701"/>
      <c r="P488" s="723"/>
      <c r="Q488" s="702"/>
    </row>
    <row r="489" spans="1:17" ht="14.4" customHeight="1" x14ac:dyDescent="0.3">
      <c r="A489" s="696" t="s">
        <v>505</v>
      </c>
      <c r="B489" s="697" t="s">
        <v>2852</v>
      </c>
      <c r="C489" s="697" t="s">
        <v>3426</v>
      </c>
      <c r="D489" s="697" t="s">
        <v>3686</v>
      </c>
      <c r="E489" s="697" t="s">
        <v>3685</v>
      </c>
      <c r="F489" s="701">
        <v>1</v>
      </c>
      <c r="G489" s="701">
        <v>6154</v>
      </c>
      <c r="H489" s="701"/>
      <c r="I489" s="701">
        <v>6154</v>
      </c>
      <c r="J489" s="701"/>
      <c r="K489" s="701"/>
      <c r="L489" s="701"/>
      <c r="M489" s="701"/>
      <c r="N489" s="701"/>
      <c r="O489" s="701"/>
      <c r="P489" s="723"/>
      <c r="Q489" s="702"/>
    </row>
    <row r="490" spans="1:17" ht="14.4" customHeight="1" x14ac:dyDescent="0.3">
      <c r="A490" s="696" t="s">
        <v>505</v>
      </c>
      <c r="B490" s="697" t="s">
        <v>2852</v>
      </c>
      <c r="C490" s="697" t="s">
        <v>3426</v>
      </c>
      <c r="D490" s="697" t="s">
        <v>3687</v>
      </c>
      <c r="E490" s="697" t="s">
        <v>3688</v>
      </c>
      <c r="F490" s="701">
        <v>1</v>
      </c>
      <c r="G490" s="701">
        <v>22007</v>
      </c>
      <c r="H490" s="701"/>
      <c r="I490" s="701">
        <v>22007</v>
      </c>
      <c r="J490" s="701"/>
      <c r="K490" s="701"/>
      <c r="L490" s="701"/>
      <c r="M490" s="701"/>
      <c r="N490" s="701"/>
      <c r="O490" s="701"/>
      <c r="P490" s="723"/>
      <c r="Q490" s="702"/>
    </row>
    <row r="491" spans="1:17" ht="14.4" customHeight="1" x14ac:dyDescent="0.3">
      <c r="A491" s="696" t="s">
        <v>505</v>
      </c>
      <c r="B491" s="697" t="s">
        <v>2852</v>
      </c>
      <c r="C491" s="697" t="s">
        <v>3426</v>
      </c>
      <c r="D491" s="697" t="s">
        <v>3689</v>
      </c>
      <c r="E491" s="697" t="s">
        <v>3690</v>
      </c>
      <c r="F491" s="701">
        <v>1</v>
      </c>
      <c r="G491" s="701">
        <v>11571</v>
      </c>
      <c r="H491" s="701"/>
      <c r="I491" s="701">
        <v>11571</v>
      </c>
      <c r="J491" s="701"/>
      <c r="K491" s="701"/>
      <c r="L491" s="701"/>
      <c r="M491" s="701"/>
      <c r="N491" s="701">
        <v>1</v>
      </c>
      <c r="O491" s="701">
        <v>11571</v>
      </c>
      <c r="P491" s="723"/>
      <c r="Q491" s="702">
        <v>11571</v>
      </c>
    </row>
    <row r="492" spans="1:17" ht="14.4" customHeight="1" x14ac:dyDescent="0.3">
      <c r="A492" s="696" t="s">
        <v>505</v>
      </c>
      <c r="B492" s="697" t="s">
        <v>2852</v>
      </c>
      <c r="C492" s="697" t="s">
        <v>3426</v>
      </c>
      <c r="D492" s="697" t="s">
        <v>3691</v>
      </c>
      <c r="E492" s="697" t="s">
        <v>3511</v>
      </c>
      <c r="F492" s="701">
        <v>4</v>
      </c>
      <c r="G492" s="701">
        <v>5438.84</v>
      </c>
      <c r="H492" s="701">
        <v>2</v>
      </c>
      <c r="I492" s="701">
        <v>1359.71</v>
      </c>
      <c r="J492" s="701">
        <v>2</v>
      </c>
      <c r="K492" s="701">
        <v>2719.42</v>
      </c>
      <c r="L492" s="701">
        <v>1</v>
      </c>
      <c r="M492" s="701">
        <v>1359.71</v>
      </c>
      <c r="N492" s="701">
        <v>3</v>
      </c>
      <c r="O492" s="701">
        <v>4079.13</v>
      </c>
      <c r="P492" s="723">
        <v>1.5</v>
      </c>
      <c r="Q492" s="702">
        <v>1359.71</v>
      </c>
    </row>
    <row r="493" spans="1:17" ht="14.4" customHeight="1" x14ac:dyDescent="0.3">
      <c r="A493" s="696" t="s">
        <v>505</v>
      </c>
      <c r="B493" s="697" t="s">
        <v>2852</v>
      </c>
      <c r="C493" s="697" t="s">
        <v>3426</v>
      </c>
      <c r="D493" s="697" t="s">
        <v>3692</v>
      </c>
      <c r="E493" s="697" t="s">
        <v>3693</v>
      </c>
      <c r="F493" s="701">
        <v>1</v>
      </c>
      <c r="G493" s="701">
        <v>1423.96</v>
      </c>
      <c r="H493" s="701"/>
      <c r="I493" s="701">
        <v>1423.96</v>
      </c>
      <c r="J493" s="701"/>
      <c r="K493" s="701"/>
      <c r="L493" s="701"/>
      <c r="M493" s="701"/>
      <c r="N493" s="701">
        <v>1</v>
      </c>
      <c r="O493" s="701">
        <v>1423.96</v>
      </c>
      <c r="P493" s="723"/>
      <c r="Q493" s="702">
        <v>1423.96</v>
      </c>
    </row>
    <row r="494" spans="1:17" ht="14.4" customHeight="1" x14ac:dyDescent="0.3">
      <c r="A494" s="696" t="s">
        <v>505</v>
      </c>
      <c r="B494" s="697" t="s">
        <v>2852</v>
      </c>
      <c r="C494" s="697" t="s">
        <v>3426</v>
      </c>
      <c r="D494" s="697" t="s">
        <v>3694</v>
      </c>
      <c r="E494" s="697" t="s">
        <v>3695</v>
      </c>
      <c r="F494" s="701"/>
      <c r="G494" s="701"/>
      <c r="H494" s="701"/>
      <c r="I494" s="701"/>
      <c r="J494" s="701"/>
      <c r="K494" s="701"/>
      <c r="L494" s="701"/>
      <c r="M494" s="701"/>
      <c r="N494" s="701">
        <v>2</v>
      </c>
      <c r="O494" s="701">
        <v>437.34</v>
      </c>
      <c r="P494" s="723"/>
      <c r="Q494" s="702">
        <v>218.67</v>
      </c>
    </row>
    <row r="495" spans="1:17" ht="14.4" customHeight="1" x14ac:dyDescent="0.3">
      <c r="A495" s="696" t="s">
        <v>505</v>
      </c>
      <c r="B495" s="697" t="s">
        <v>2852</v>
      </c>
      <c r="C495" s="697" t="s">
        <v>3426</v>
      </c>
      <c r="D495" s="697" t="s">
        <v>3696</v>
      </c>
      <c r="E495" s="697" t="s">
        <v>3697</v>
      </c>
      <c r="F495" s="701"/>
      <c r="G495" s="701"/>
      <c r="H495" s="701"/>
      <c r="I495" s="701"/>
      <c r="J495" s="701">
        <v>4</v>
      </c>
      <c r="K495" s="701">
        <v>7133.92</v>
      </c>
      <c r="L495" s="701">
        <v>1</v>
      </c>
      <c r="M495" s="701">
        <v>1783.48</v>
      </c>
      <c r="N495" s="701"/>
      <c r="O495" s="701"/>
      <c r="P495" s="723"/>
      <c r="Q495" s="702"/>
    </row>
    <row r="496" spans="1:17" ht="14.4" customHeight="1" x14ac:dyDescent="0.3">
      <c r="A496" s="696" t="s">
        <v>505</v>
      </c>
      <c r="B496" s="697" t="s">
        <v>2852</v>
      </c>
      <c r="C496" s="697" t="s">
        <v>3426</v>
      </c>
      <c r="D496" s="697" t="s">
        <v>3698</v>
      </c>
      <c r="E496" s="697" t="s">
        <v>3699</v>
      </c>
      <c r="F496" s="701"/>
      <c r="G496" s="701"/>
      <c r="H496" s="701"/>
      <c r="I496" s="701"/>
      <c r="J496" s="701">
        <v>2</v>
      </c>
      <c r="K496" s="701">
        <v>478.8</v>
      </c>
      <c r="L496" s="701">
        <v>1</v>
      </c>
      <c r="M496" s="701">
        <v>239.4</v>
      </c>
      <c r="N496" s="701"/>
      <c r="O496" s="701"/>
      <c r="P496" s="723"/>
      <c r="Q496" s="702"/>
    </row>
    <row r="497" spans="1:17" ht="14.4" customHeight="1" x14ac:dyDescent="0.3">
      <c r="A497" s="696" t="s">
        <v>505</v>
      </c>
      <c r="B497" s="697" t="s">
        <v>2852</v>
      </c>
      <c r="C497" s="697" t="s">
        <v>3426</v>
      </c>
      <c r="D497" s="697" t="s">
        <v>3700</v>
      </c>
      <c r="E497" s="697" t="s">
        <v>3701</v>
      </c>
      <c r="F497" s="701"/>
      <c r="G497" s="701"/>
      <c r="H497" s="701"/>
      <c r="I497" s="701"/>
      <c r="J497" s="701">
        <v>6</v>
      </c>
      <c r="K497" s="701">
        <v>68028</v>
      </c>
      <c r="L497" s="701">
        <v>1</v>
      </c>
      <c r="M497" s="701">
        <v>11338</v>
      </c>
      <c r="N497" s="701"/>
      <c r="O497" s="701"/>
      <c r="P497" s="723"/>
      <c r="Q497" s="702"/>
    </row>
    <row r="498" spans="1:17" ht="14.4" customHeight="1" x14ac:dyDescent="0.3">
      <c r="A498" s="696" t="s">
        <v>505</v>
      </c>
      <c r="B498" s="697" t="s">
        <v>2852</v>
      </c>
      <c r="C498" s="697" t="s">
        <v>3426</v>
      </c>
      <c r="D498" s="697" t="s">
        <v>3702</v>
      </c>
      <c r="E498" s="697" t="s">
        <v>3703</v>
      </c>
      <c r="F498" s="701"/>
      <c r="G498" s="701"/>
      <c r="H498" s="701"/>
      <c r="I498" s="701"/>
      <c r="J498" s="701">
        <v>1</v>
      </c>
      <c r="K498" s="701">
        <v>2707</v>
      </c>
      <c r="L498" s="701">
        <v>1</v>
      </c>
      <c r="M498" s="701">
        <v>2707</v>
      </c>
      <c r="N498" s="701"/>
      <c r="O498" s="701"/>
      <c r="P498" s="723"/>
      <c r="Q498" s="702"/>
    </row>
    <row r="499" spans="1:17" ht="14.4" customHeight="1" x14ac:dyDescent="0.3">
      <c r="A499" s="696" t="s">
        <v>505</v>
      </c>
      <c r="B499" s="697" t="s">
        <v>2852</v>
      </c>
      <c r="C499" s="697" t="s">
        <v>3426</v>
      </c>
      <c r="D499" s="697" t="s">
        <v>3704</v>
      </c>
      <c r="E499" s="697" t="s">
        <v>3705</v>
      </c>
      <c r="F499" s="701"/>
      <c r="G499" s="701"/>
      <c r="H499" s="701"/>
      <c r="I499" s="701"/>
      <c r="J499" s="701">
        <v>7</v>
      </c>
      <c r="K499" s="701">
        <v>32256</v>
      </c>
      <c r="L499" s="701">
        <v>1</v>
      </c>
      <c r="M499" s="701">
        <v>4608</v>
      </c>
      <c r="N499" s="701"/>
      <c r="O499" s="701"/>
      <c r="P499" s="723"/>
      <c r="Q499" s="702"/>
    </row>
    <row r="500" spans="1:17" ht="14.4" customHeight="1" x14ac:dyDescent="0.3">
      <c r="A500" s="696" t="s">
        <v>505</v>
      </c>
      <c r="B500" s="697" t="s">
        <v>2852</v>
      </c>
      <c r="C500" s="697" t="s">
        <v>3426</v>
      </c>
      <c r="D500" s="697" t="s">
        <v>3706</v>
      </c>
      <c r="E500" s="697" t="s">
        <v>3707</v>
      </c>
      <c r="F500" s="701"/>
      <c r="G500" s="701"/>
      <c r="H500" s="701"/>
      <c r="I500" s="701"/>
      <c r="J500" s="701">
        <v>7</v>
      </c>
      <c r="K500" s="701">
        <v>18949</v>
      </c>
      <c r="L500" s="701">
        <v>1</v>
      </c>
      <c r="M500" s="701">
        <v>2707</v>
      </c>
      <c r="N500" s="701"/>
      <c r="O500" s="701"/>
      <c r="P500" s="723"/>
      <c r="Q500" s="702"/>
    </row>
    <row r="501" spans="1:17" ht="14.4" customHeight="1" x14ac:dyDescent="0.3">
      <c r="A501" s="696" t="s">
        <v>505</v>
      </c>
      <c r="B501" s="697" t="s">
        <v>2852</v>
      </c>
      <c r="C501" s="697" t="s">
        <v>3426</v>
      </c>
      <c r="D501" s="697" t="s">
        <v>3708</v>
      </c>
      <c r="E501" s="697" t="s">
        <v>3534</v>
      </c>
      <c r="F501" s="701">
        <v>1</v>
      </c>
      <c r="G501" s="701">
        <v>1386.65</v>
      </c>
      <c r="H501" s="701">
        <v>1</v>
      </c>
      <c r="I501" s="701">
        <v>1386.65</v>
      </c>
      <c r="J501" s="701">
        <v>1</v>
      </c>
      <c r="K501" s="701">
        <v>1386.65</v>
      </c>
      <c r="L501" s="701">
        <v>1</v>
      </c>
      <c r="M501" s="701">
        <v>1386.65</v>
      </c>
      <c r="N501" s="701"/>
      <c r="O501" s="701"/>
      <c r="P501" s="723"/>
      <c r="Q501" s="702"/>
    </row>
    <row r="502" spans="1:17" ht="14.4" customHeight="1" x14ac:dyDescent="0.3">
      <c r="A502" s="696" t="s">
        <v>505</v>
      </c>
      <c r="B502" s="697" t="s">
        <v>2852</v>
      </c>
      <c r="C502" s="697" t="s">
        <v>3426</v>
      </c>
      <c r="D502" s="697" t="s">
        <v>3709</v>
      </c>
      <c r="E502" s="697" t="s">
        <v>3710</v>
      </c>
      <c r="F502" s="701">
        <v>1</v>
      </c>
      <c r="G502" s="701">
        <v>9139.69</v>
      </c>
      <c r="H502" s="701">
        <v>0.5</v>
      </c>
      <c r="I502" s="701">
        <v>9139.69</v>
      </c>
      <c r="J502" s="701">
        <v>2</v>
      </c>
      <c r="K502" s="701">
        <v>18279.38</v>
      </c>
      <c r="L502" s="701">
        <v>1</v>
      </c>
      <c r="M502" s="701">
        <v>9139.69</v>
      </c>
      <c r="N502" s="701"/>
      <c r="O502" s="701"/>
      <c r="P502" s="723"/>
      <c r="Q502" s="702"/>
    </row>
    <row r="503" spans="1:17" ht="14.4" customHeight="1" x14ac:dyDescent="0.3">
      <c r="A503" s="696" t="s">
        <v>505</v>
      </c>
      <c r="B503" s="697" t="s">
        <v>2852</v>
      </c>
      <c r="C503" s="697" t="s">
        <v>3426</v>
      </c>
      <c r="D503" s="697" t="s">
        <v>3711</v>
      </c>
      <c r="E503" s="697" t="s">
        <v>3712</v>
      </c>
      <c r="F503" s="701">
        <v>2</v>
      </c>
      <c r="G503" s="701">
        <v>4259.46</v>
      </c>
      <c r="H503" s="701">
        <v>2</v>
      </c>
      <c r="I503" s="701">
        <v>2129.73</v>
      </c>
      <c r="J503" s="701">
        <v>1</v>
      </c>
      <c r="K503" s="701">
        <v>2129.73</v>
      </c>
      <c r="L503" s="701">
        <v>1</v>
      </c>
      <c r="M503" s="701">
        <v>2129.73</v>
      </c>
      <c r="N503" s="701">
        <v>4</v>
      </c>
      <c r="O503" s="701">
        <v>8518.92</v>
      </c>
      <c r="P503" s="723">
        <v>4</v>
      </c>
      <c r="Q503" s="702">
        <v>2129.73</v>
      </c>
    </row>
    <row r="504" spans="1:17" ht="14.4" customHeight="1" x14ac:dyDescent="0.3">
      <c r="A504" s="696" t="s">
        <v>505</v>
      </c>
      <c r="B504" s="697" t="s">
        <v>2852</v>
      </c>
      <c r="C504" s="697" t="s">
        <v>3426</v>
      </c>
      <c r="D504" s="697" t="s">
        <v>3713</v>
      </c>
      <c r="E504" s="697" t="s">
        <v>3714</v>
      </c>
      <c r="F504" s="701">
        <v>1</v>
      </c>
      <c r="G504" s="701">
        <v>3960</v>
      </c>
      <c r="H504" s="701"/>
      <c r="I504" s="701">
        <v>3960</v>
      </c>
      <c r="J504" s="701"/>
      <c r="K504" s="701"/>
      <c r="L504" s="701"/>
      <c r="M504" s="701"/>
      <c r="N504" s="701"/>
      <c r="O504" s="701"/>
      <c r="P504" s="723"/>
      <c r="Q504" s="702"/>
    </row>
    <row r="505" spans="1:17" ht="14.4" customHeight="1" x14ac:dyDescent="0.3">
      <c r="A505" s="696" t="s">
        <v>505</v>
      </c>
      <c r="B505" s="697" t="s">
        <v>2852</v>
      </c>
      <c r="C505" s="697" t="s">
        <v>3426</v>
      </c>
      <c r="D505" s="697" t="s">
        <v>3715</v>
      </c>
      <c r="E505" s="697" t="s">
        <v>3716</v>
      </c>
      <c r="F505" s="701">
        <v>6</v>
      </c>
      <c r="G505" s="701">
        <v>3301.8</v>
      </c>
      <c r="H505" s="701"/>
      <c r="I505" s="701">
        <v>550.30000000000007</v>
      </c>
      <c r="J505" s="701"/>
      <c r="K505" s="701"/>
      <c r="L505" s="701"/>
      <c r="M505" s="701"/>
      <c r="N505" s="701"/>
      <c r="O505" s="701"/>
      <c r="P505" s="723"/>
      <c r="Q505" s="702"/>
    </row>
    <row r="506" spans="1:17" ht="14.4" customHeight="1" x14ac:dyDescent="0.3">
      <c r="A506" s="696" t="s">
        <v>505</v>
      </c>
      <c r="B506" s="697" t="s">
        <v>2852</v>
      </c>
      <c r="C506" s="697" t="s">
        <v>3426</v>
      </c>
      <c r="D506" s="697" t="s">
        <v>3717</v>
      </c>
      <c r="E506" s="697" t="s">
        <v>3718</v>
      </c>
      <c r="F506" s="701"/>
      <c r="G506" s="701"/>
      <c r="H506" s="701"/>
      <c r="I506" s="701"/>
      <c r="J506" s="701"/>
      <c r="K506" s="701"/>
      <c r="L506" s="701"/>
      <c r="M506" s="701"/>
      <c r="N506" s="701">
        <v>1</v>
      </c>
      <c r="O506" s="701">
        <v>10522.82</v>
      </c>
      <c r="P506" s="723"/>
      <c r="Q506" s="702">
        <v>10522.82</v>
      </c>
    </row>
    <row r="507" spans="1:17" ht="14.4" customHeight="1" x14ac:dyDescent="0.3">
      <c r="A507" s="696" t="s">
        <v>505</v>
      </c>
      <c r="B507" s="697" t="s">
        <v>2852</v>
      </c>
      <c r="C507" s="697" t="s">
        <v>3426</v>
      </c>
      <c r="D507" s="697" t="s">
        <v>3719</v>
      </c>
      <c r="E507" s="697" t="s">
        <v>3720</v>
      </c>
      <c r="F507" s="701"/>
      <c r="G507" s="701"/>
      <c r="H507" s="701"/>
      <c r="I507" s="701"/>
      <c r="J507" s="701">
        <v>1</v>
      </c>
      <c r="K507" s="701">
        <v>8691.98</v>
      </c>
      <c r="L507" s="701">
        <v>1</v>
      </c>
      <c r="M507" s="701">
        <v>8691.98</v>
      </c>
      <c r="N507" s="701"/>
      <c r="O507" s="701"/>
      <c r="P507" s="723"/>
      <c r="Q507" s="702"/>
    </row>
    <row r="508" spans="1:17" ht="14.4" customHeight="1" x14ac:dyDescent="0.3">
      <c r="A508" s="696" t="s">
        <v>505</v>
      </c>
      <c r="B508" s="697" t="s">
        <v>2852</v>
      </c>
      <c r="C508" s="697" t="s">
        <v>3426</v>
      </c>
      <c r="D508" s="697" t="s">
        <v>3721</v>
      </c>
      <c r="E508" s="697" t="s">
        <v>3722</v>
      </c>
      <c r="F508" s="701">
        <v>3</v>
      </c>
      <c r="G508" s="701">
        <v>12546.12</v>
      </c>
      <c r="H508" s="701"/>
      <c r="I508" s="701">
        <v>4182.04</v>
      </c>
      <c r="J508" s="701"/>
      <c r="K508" s="701"/>
      <c r="L508" s="701"/>
      <c r="M508" s="701"/>
      <c r="N508" s="701"/>
      <c r="O508" s="701"/>
      <c r="P508" s="723"/>
      <c r="Q508" s="702"/>
    </row>
    <row r="509" spans="1:17" ht="14.4" customHeight="1" x14ac:dyDescent="0.3">
      <c r="A509" s="696" t="s">
        <v>505</v>
      </c>
      <c r="B509" s="697" t="s">
        <v>2852</v>
      </c>
      <c r="C509" s="697" t="s">
        <v>3426</v>
      </c>
      <c r="D509" s="697" t="s">
        <v>3723</v>
      </c>
      <c r="E509" s="697" t="s">
        <v>3724</v>
      </c>
      <c r="F509" s="701">
        <v>1</v>
      </c>
      <c r="G509" s="701">
        <v>4487.38</v>
      </c>
      <c r="H509" s="701">
        <v>1</v>
      </c>
      <c r="I509" s="701">
        <v>4487.38</v>
      </c>
      <c r="J509" s="701">
        <v>1</v>
      </c>
      <c r="K509" s="701">
        <v>4487.38</v>
      </c>
      <c r="L509" s="701">
        <v>1</v>
      </c>
      <c r="M509" s="701">
        <v>4487.38</v>
      </c>
      <c r="N509" s="701">
        <v>1</v>
      </c>
      <c r="O509" s="701">
        <v>4487.38</v>
      </c>
      <c r="P509" s="723">
        <v>1</v>
      </c>
      <c r="Q509" s="702">
        <v>4487.38</v>
      </c>
    </row>
    <row r="510" spans="1:17" ht="14.4" customHeight="1" x14ac:dyDescent="0.3">
      <c r="A510" s="696" t="s">
        <v>505</v>
      </c>
      <c r="B510" s="697" t="s">
        <v>2852</v>
      </c>
      <c r="C510" s="697" t="s">
        <v>3426</v>
      </c>
      <c r="D510" s="697" t="s">
        <v>3725</v>
      </c>
      <c r="E510" s="697" t="s">
        <v>3726</v>
      </c>
      <c r="F510" s="701">
        <v>40</v>
      </c>
      <c r="G510" s="701">
        <v>6259.6</v>
      </c>
      <c r="H510" s="701">
        <v>8</v>
      </c>
      <c r="I510" s="701">
        <v>156.49</v>
      </c>
      <c r="J510" s="701">
        <v>5</v>
      </c>
      <c r="K510" s="701">
        <v>782.45</v>
      </c>
      <c r="L510" s="701">
        <v>1</v>
      </c>
      <c r="M510" s="701">
        <v>156.49</v>
      </c>
      <c r="N510" s="701">
        <v>20</v>
      </c>
      <c r="O510" s="701">
        <v>3129.8</v>
      </c>
      <c r="P510" s="723">
        <v>4</v>
      </c>
      <c r="Q510" s="702">
        <v>156.49</v>
      </c>
    </row>
    <row r="511" spans="1:17" ht="14.4" customHeight="1" x14ac:dyDescent="0.3">
      <c r="A511" s="696" t="s">
        <v>505</v>
      </c>
      <c r="B511" s="697" t="s">
        <v>2852</v>
      </c>
      <c r="C511" s="697" t="s">
        <v>3426</v>
      </c>
      <c r="D511" s="697" t="s">
        <v>3727</v>
      </c>
      <c r="E511" s="697" t="s">
        <v>3726</v>
      </c>
      <c r="F511" s="701">
        <v>27</v>
      </c>
      <c r="G511" s="701">
        <v>4645.08</v>
      </c>
      <c r="H511" s="701">
        <v>0.9642857142857143</v>
      </c>
      <c r="I511" s="701">
        <v>172.04</v>
      </c>
      <c r="J511" s="701">
        <v>28</v>
      </c>
      <c r="K511" s="701">
        <v>4817.12</v>
      </c>
      <c r="L511" s="701">
        <v>1</v>
      </c>
      <c r="M511" s="701">
        <v>172.04</v>
      </c>
      <c r="N511" s="701">
        <v>14</v>
      </c>
      <c r="O511" s="701">
        <v>2408.56</v>
      </c>
      <c r="P511" s="723">
        <v>0.5</v>
      </c>
      <c r="Q511" s="702">
        <v>172.04</v>
      </c>
    </row>
    <row r="512" spans="1:17" ht="14.4" customHeight="1" x14ac:dyDescent="0.3">
      <c r="A512" s="696" t="s">
        <v>505</v>
      </c>
      <c r="B512" s="697" t="s">
        <v>2852</v>
      </c>
      <c r="C512" s="697" t="s">
        <v>3426</v>
      </c>
      <c r="D512" s="697" t="s">
        <v>3728</v>
      </c>
      <c r="E512" s="697" t="s">
        <v>3726</v>
      </c>
      <c r="F512" s="701">
        <v>2</v>
      </c>
      <c r="G512" s="701">
        <v>393.82</v>
      </c>
      <c r="H512" s="701">
        <v>1</v>
      </c>
      <c r="I512" s="701">
        <v>196.91</v>
      </c>
      <c r="J512" s="701">
        <v>2</v>
      </c>
      <c r="K512" s="701">
        <v>393.82</v>
      </c>
      <c r="L512" s="701">
        <v>1</v>
      </c>
      <c r="M512" s="701">
        <v>196.91</v>
      </c>
      <c r="N512" s="701"/>
      <c r="O512" s="701"/>
      <c r="P512" s="723"/>
      <c r="Q512" s="702"/>
    </row>
    <row r="513" spans="1:17" ht="14.4" customHeight="1" x14ac:dyDescent="0.3">
      <c r="A513" s="696" t="s">
        <v>505</v>
      </c>
      <c r="B513" s="697" t="s">
        <v>2852</v>
      </c>
      <c r="C513" s="697" t="s">
        <v>3426</v>
      </c>
      <c r="D513" s="697" t="s">
        <v>3729</v>
      </c>
      <c r="E513" s="697" t="s">
        <v>3726</v>
      </c>
      <c r="F513" s="701">
        <v>2</v>
      </c>
      <c r="G513" s="701">
        <v>625.96</v>
      </c>
      <c r="H513" s="701"/>
      <c r="I513" s="701">
        <v>312.98</v>
      </c>
      <c r="J513" s="701"/>
      <c r="K513" s="701"/>
      <c r="L513" s="701"/>
      <c r="M513" s="701"/>
      <c r="N513" s="701"/>
      <c r="O513" s="701"/>
      <c r="P513" s="723"/>
      <c r="Q513" s="702"/>
    </row>
    <row r="514" spans="1:17" ht="14.4" customHeight="1" x14ac:dyDescent="0.3">
      <c r="A514" s="696" t="s">
        <v>505</v>
      </c>
      <c r="B514" s="697" t="s">
        <v>2852</v>
      </c>
      <c r="C514" s="697" t="s">
        <v>3426</v>
      </c>
      <c r="D514" s="697" t="s">
        <v>3730</v>
      </c>
      <c r="E514" s="697" t="s">
        <v>3726</v>
      </c>
      <c r="F514" s="701">
        <v>1</v>
      </c>
      <c r="G514" s="701">
        <v>312.98</v>
      </c>
      <c r="H514" s="701"/>
      <c r="I514" s="701">
        <v>312.98</v>
      </c>
      <c r="J514" s="701"/>
      <c r="K514" s="701"/>
      <c r="L514" s="701"/>
      <c r="M514" s="701"/>
      <c r="N514" s="701">
        <v>1</v>
      </c>
      <c r="O514" s="701">
        <v>312.98</v>
      </c>
      <c r="P514" s="723"/>
      <c r="Q514" s="702">
        <v>312.98</v>
      </c>
    </row>
    <row r="515" spans="1:17" ht="14.4" customHeight="1" x14ac:dyDescent="0.3">
      <c r="A515" s="696" t="s">
        <v>505</v>
      </c>
      <c r="B515" s="697" t="s">
        <v>2852</v>
      </c>
      <c r="C515" s="697" t="s">
        <v>3426</v>
      </c>
      <c r="D515" s="697" t="s">
        <v>3731</v>
      </c>
      <c r="E515" s="697" t="s">
        <v>3726</v>
      </c>
      <c r="F515" s="701">
        <v>6</v>
      </c>
      <c r="G515" s="701">
        <v>2250.96</v>
      </c>
      <c r="H515" s="701">
        <v>1.5</v>
      </c>
      <c r="I515" s="701">
        <v>375.16</v>
      </c>
      <c r="J515" s="701">
        <v>4</v>
      </c>
      <c r="K515" s="701">
        <v>1500.64</v>
      </c>
      <c r="L515" s="701">
        <v>1</v>
      </c>
      <c r="M515" s="701">
        <v>375.16</v>
      </c>
      <c r="N515" s="701">
        <v>34</v>
      </c>
      <c r="O515" s="701">
        <v>12755.44</v>
      </c>
      <c r="P515" s="723">
        <v>8.5</v>
      </c>
      <c r="Q515" s="702">
        <v>375.16</v>
      </c>
    </row>
    <row r="516" spans="1:17" ht="14.4" customHeight="1" x14ac:dyDescent="0.3">
      <c r="A516" s="696" t="s">
        <v>505</v>
      </c>
      <c r="B516" s="697" t="s">
        <v>2852</v>
      </c>
      <c r="C516" s="697" t="s">
        <v>3426</v>
      </c>
      <c r="D516" s="697" t="s">
        <v>3732</v>
      </c>
      <c r="E516" s="697" t="s">
        <v>3726</v>
      </c>
      <c r="F516" s="701">
        <v>1</v>
      </c>
      <c r="G516" s="701">
        <v>418.69</v>
      </c>
      <c r="H516" s="701">
        <v>1</v>
      </c>
      <c r="I516" s="701">
        <v>418.69</v>
      </c>
      <c r="J516" s="701">
        <v>1</v>
      </c>
      <c r="K516" s="701">
        <v>418.69</v>
      </c>
      <c r="L516" s="701">
        <v>1</v>
      </c>
      <c r="M516" s="701">
        <v>418.69</v>
      </c>
      <c r="N516" s="701"/>
      <c r="O516" s="701"/>
      <c r="P516" s="723"/>
      <c r="Q516" s="702"/>
    </row>
    <row r="517" spans="1:17" ht="14.4" customHeight="1" x14ac:dyDescent="0.3">
      <c r="A517" s="696" t="s">
        <v>505</v>
      </c>
      <c r="B517" s="697" t="s">
        <v>2852</v>
      </c>
      <c r="C517" s="697" t="s">
        <v>3426</v>
      </c>
      <c r="D517" s="697" t="s">
        <v>3733</v>
      </c>
      <c r="E517" s="697" t="s">
        <v>3726</v>
      </c>
      <c r="F517" s="701"/>
      <c r="G517" s="701"/>
      <c r="H517" s="701"/>
      <c r="I517" s="701"/>
      <c r="J517" s="701">
        <v>1</v>
      </c>
      <c r="K517" s="701">
        <v>536.84</v>
      </c>
      <c r="L517" s="701">
        <v>1</v>
      </c>
      <c r="M517" s="701">
        <v>536.84</v>
      </c>
      <c r="N517" s="701">
        <v>14</v>
      </c>
      <c r="O517" s="701">
        <v>7515.76</v>
      </c>
      <c r="P517" s="723">
        <v>14</v>
      </c>
      <c r="Q517" s="702">
        <v>536.84</v>
      </c>
    </row>
    <row r="518" spans="1:17" ht="14.4" customHeight="1" x14ac:dyDescent="0.3">
      <c r="A518" s="696" t="s">
        <v>505</v>
      </c>
      <c r="B518" s="697" t="s">
        <v>2852</v>
      </c>
      <c r="C518" s="697" t="s">
        <v>3426</v>
      </c>
      <c r="D518" s="697" t="s">
        <v>3734</v>
      </c>
      <c r="E518" s="697" t="s">
        <v>3726</v>
      </c>
      <c r="F518" s="701">
        <v>2</v>
      </c>
      <c r="G518" s="701">
        <v>835.3</v>
      </c>
      <c r="H518" s="701"/>
      <c r="I518" s="701">
        <v>417.65</v>
      </c>
      <c r="J518" s="701"/>
      <c r="K518" s="701"/>
      <c r="L518" s="701"/>
      <c r="M518" s="701"/>
      <c r="N518" s="701">
        <v>1</v>
      </c>
      <c r="O518" s="701">
        <v>417.65</v>
      </c>
      <c r="P518" s="723"/>
      <c r="Q518" s="702">
        <v>417.65</v>
      </c>
    </row>
    <row r="519" spans="1:17" ht="14.4" customHeight="1" x14ac:dyDescent="0.3">
      <c r="A519" s="696" t="s">
        <v>505</v>
      </c>
      <c r="B519" s="697" t="s">
        <v>2852</v>
      </c>
      <c r="C519" s="697" t="s">
        <v>3426</v>
      </c>
      <c r="D519" s="697" t="s">
        <v>3735</v>
      </c>
      <c r="E519" s="697" t="s">
        <v>3726</v>
      </c>
      <c r="F519" s="701"/>
      <c r="G519" s="701"/>
      <c r="H519" s="701"/>
      <c r="I519" s="701"/>
      <c r="J519" s="701">
        <v>1</v>
      </c>
      <c r="K519" s="701">
        <v>519.22</v>
      </c>
      <c r="L519" s="701">
        <v>1</v>
      </c>
      <c r="M519" s="701">
        <v>519.22</v>
      </c>
      <c r="N519" s="701">
        <v>14</v>
      </c>
      <c r="O519" s="701">
        <v>7269.08</v>
      </c>
      <c r="P519" s="723">
        <v>14</v>
      </c>
      <c r="Q519" s="702">
        <v>519.22</v>
      </c>
    </row>
    <row r="520" spans="1:17" ht="14.4" customHeight="1" x14ac:dyDescent="0.3">
      <c r="A520" s="696" t="s">
        <v>505</v>
      </c>
      <c r="B520" s="697" t="s">
        <v>2852</v>
      </c>
      <c r="C520" s="697" t="s">
        <v>3426</v>
      </c>
      <c r="D520" s="697" t="s">
        <v>3736</v>
      </c>
      <c r="E520" s="697" t="s">
        <v>3737</v>
      </c>
      <c r="F520" s="701">
        <v>1</v>
      </c>
      <c r="G520" s="701">
        <v>563</v>
      </c>
      <c r="H520" s="701">
        <v>0.16666666666666666</v>
      </c>
      <c r="I520" s="701">
        <v>563</v>
      </c>
      <c r="J520" s="701">
        <v>6</v>
      </c>
      <c r="K520" s="701">
        <v>3378</v>
      </c>
      <c r="L520" s="701">
        <v>1</v>
      </c>
      <c r="M520" s="701">
        <v>563</v>
      </c>
      <c r="N520" s="701">
        <v>7</v>
      </c>
      <c r="O520" s="701">
        <v>3941</v>
      </c>
      <c r="P520" s="723">
        <v>1.1666666666666667</v>
      </c>
      <c r="Q520" s="702">
        <v>563</v>
      </c>
    </row>
    <row r="521" spans="1:17" ht="14.4" customHeight="1" x14ac:dyDescent="0.3">
      <c r="A521" s="696" t="s">
        <v>505</v>
      </c>
      <c r="B521" s="697" t="s">
        <v>2852</v>
      </c>
      <c r="C521" s="697" t="s">
        <v>3426</v>
      </c>
      <c r="D521" s="697" t="s">
        <v>3738</v>
      </c>
      <c r="E521" s="697" t="s">
        <v>3739</v>
      </c>
      <c r="F521" s="701">
        <v>1</v>
      </c>
      <c r="G521" s="701">
        <v>15234.55</v>
      </c>
      <c r="H521" s="701"/>
      <c r="I521" s="701">
        <v>15234.55</v>
      </c>
      <c r="J521" s="701"/>
      <c r="K521" s="701"/>
      <c r="L521" s="701"/>
      <c r="M521" s="701"/>
      <c r="N521" s="701"/>
      <c r="O521" s="701"/>
      <c r="P521" s="723"/>
      <c r="Q521" s="702"/>
    </row>
    <row r="522" spans="1:17" ht="14.4" customHeight="1" x14ac:dyDescent="0.3">
      <c r="A522" s="696" t="s">
        <v>505</v>
      </c>
      <c r="B522" s="697" t="s">
        <v>2852</v>
      </c>
      <c r="C522" s="697" t="s">
        <v>3426</v>
      </c>
      <c r="D522" s="697" t="s">
        <v>3740</v>
      </c>
      <c r="E522" s="697" t="s">
        <v>3741</v>
      </c>
      <c r="F522" s="701">
        <v>2</v>
      </c>
      <c r="G522" s="701">
        <v>20376.98</v>
      </c>
      <c r="H522" s="701"/>
      <c r="I522" s="701">
        <v>10188.49</v>
      </c>
      <c r="J522" s="701"/>
      <c r="K522" s="701"/>
      <c r="L522" s="701"/>
      <c r="M522" s="701"/>
      <c r="N522" s="701"/>
      <c r="O522" s="701"/>
      <c r="P522" s="723"/>
      <c r="Q522" s="702"/>
    </row>
    <row r="523" spans="1:17" ht="14.4" customHeight="1" x14ac:dyDescent="0.3">
      <c r="A523" s="696" t="s">
        <v>505</v>
      </c>
      <c r="B523" s="697" t="s">
        <v>2852</v>
      </c>
      <c r="C523" s="697" t="s">
        <v>3426</v>
      </c>
      <c r="D523" s="697" t="s">
        <v>3742</v>
      </c>
      <c r="E523" s="697" t="s">
        <v>3743</v>
      </c>
      <c r="F523" s="701"/>
      <c r="G523" s="701"/>
      <c r="H523" s="701"/>
      <c r="I523" s="701"/>
      <c r="J523" s="701">
        <v>1</v>
      </c>
      <c r="K523" s="701">
        <v>3416</v>
      </c>
      <c r="L523" s="701">
        <v>1</v>
      </c>
      <c r="M523" s="701">
        <v>3416</v>
      </c>
      <c r="N523" s="701"/>
      <c r="O523" s="701"/>
      <c r="P523" s="723"/>
      <c r="Q523" s="702"/>
    </row>
    <row r="524" spans="1:17" ht="14.4" customHeight="1" x14ac:dyDescent="0.3">
      <c r="A524" s="696" t="s">
        <v>505</v>
      </c>
      <c r="B524" s="697" t="s">
        <v>2852</v>
      </c>
      <c r="C524" s="697" t="s">
        <v>3426</v>
      </c>
      <c r="D524" s="697" t="s">
        <v>3744</v>
      </c>
      <c r="E524" s="697" t="s">
        <v>3581</v>
      </c>
      <c r="F524" s="701"/>
      <c r="G524" s="701"/>
      <c r="H524" s="701"/>
      <c r="I524" s="701"/>
      <c r="J524" s="701">
        <v>2</v>
      </c>
      <c r="K524" s="701">
        <v>3744.4</v>
      </c>
      <c r="L524" s="701">
        <v>1</v>
      </c>
      <c r="M524" s="701">
        <v>1872.2</v>
      </c>
      <c r="N524" s="701"/>
      <c r="O524" s="701"/>
      <c r="P524" s="723"/>
      <c r="Q524" s="702"/>
    </row>
    <row r="525" spans="1:17" ht="14.4" customHeight="1" x14ac:dyDescent="0.3">
      <c r="A525" s="696" t="s">
        <v>505</v>
      </c>
      <c r="B525" s="697" t="s">
        <v>2852</v>
      </c>
      <c r="C525" s="697" t="s">
        <v>3426</v>
      </c>
      <c r="D525" s="697" t="s">
        <v>3745</v>
      </c>
      <c r="E525" s="697" t="s">
        <v>3746</v>
      </c>
      <c r="F525" s="701"/>
      <c r="G525" s="701"/>
      <c r="H525" s="701"/>
      <c r="I525" s="701"/>
      <c r="J525" s="701"/>
      <c r="K525" s="701"/>
      <c r="L525" s="701"/>
      <c r="M525" s="701"/>
      <c r="N525" s="701">
        <v>1</v>
      </c>
      <c r="O525" s="701">
        <v>7868.61</v>
      </c>
      <c r="P525" s="723"/>
      <c r="Q525" s="702">
        <v>7868.61</v>
      </c>
    </row>
    <row r="526" spans="1:17" ht="14.4" customHeight="1" x14ac:dyDescent="0.3">
      <c r="A526" s="696" t="s">
        <v>505</v>
      </c>
      <c r="B526" s="697" t="s">
        <v>2852</v>
      </c>
      <c r="C526" s="697" t="s">
        <v>3426</v>
      </c>
      <c r="D526" s="697" t="s">
        <v>3747</v>
      </c>
      <c r="E526" s="697" t="s">
        <v>3676</v>
      </c>
      <c r="F526" s="701"/>
      <c r="G526" s="701"/>
      <c r="H526" s="701"/>
      <c r="I526" s="701"/>
      <c r="J526" s="701"/>
      <c r="K526" s="701"/>
      <c r="L526" s="701"/>
      <c r="M526" s="701"/>
      <c r="N526" s="701">
        <v>1</v>
      </c>
      <c r="O526" s="701">
        <v>1158.6500000000001</v>
      </c>
      <c r="P526" s="723"/>
      <c r="Q526" s="702">
        <v>1158.6500000000001</v>
      </c>
    </row>
    <row r="527" spans="1:17" ht="14.4" customHeight="1" x14ac:dyDescent="0.3">
      <c r="A527" s="696" t="s">
        <v>505</v>
      </c>
      <c r="B527" s="697" t="s">
        <v>2852</v>
      </c>
      <c r="C527" s="697" t="s">
        <v>3426</v>
      </c>
      <c r="D527" s="697" t="s">
        <v>3748</v>
      </c>
      <c r="E527" s="697" t="s">
        <v>3749</v>
      </c>
      <c r="F527" s="701"/>
      <c r="G527" s="701"/>
      <c r="H527" s="701"/>
      <c r="I527" s="701"/>
      <c r="J527" s="701"/>
      <c r="K527" s="701"/>
      <c r="L527" s="701"/>
      <c r="M527" s="701"/>
      <c r="N527" s="701">
        <v>1</v>
      </c>
      <c r="O527" s="701">
        <v>937.91</v>
      </c>
      <c r="P527" s="723"/>
      <c r="Q527" s="702">
        <v>937.91</v>
      </c>
    </row>
    <row r="528" spans="1:17" ht="14.4" customHeight="1" x14ac:dyDescent="0.3">
      <c r="A528" s="696" t="s">
        <v>505</v>
      </c>
      <c r="B528" s="697" t="s">
        <v>2852</v>
      </c>
      <c r="C528" s="697" t="s">
        <v>3426</v>
      </c>
      <c r="D528" s="697" t="s">
        <v>3750</v>
      </c>
      <c r="E528" s="697" t="s">
        <v>3751</v>
      </c>
      <c r="F528" s="701"/>
      <c r="G528" s="701"/>
      <c r="H528" s="701"/>
      <c r="I528" s="701"/>
      <c r="J528" s="701">
        <v>1</v>
      </c>
      <c r="K528" s="701">
        <v>5486</v>
      </c>
      <c r="L528" s="701">
        <v>1</v>
      </c>
      <c r="M528" s="701">
        <v>5486</v>
      </c>
      <c r="N528" s="701"/>
      <c r="O528" s="701"/>
      <c r="P528" s="723"/>
      <c r="Q528" s="702"/>
    </row>
    <row r="529" spans="1:17" ht="14.4" customHeight="1" x14ac:dyDescent="0.3">
      <c r="A529" s="696" t="s">
        <v>505</v>
      </c>
      <c r="B529" s="697" t="s">
        <v>2852</v>
      </c>
      <c r="C529" s="697" t="s">
        <v>3426</v>
      </c>
      <c r="D529" s="697" t="s">
        <v>3752</v>
      </c>
      <c r="E529" s="697" t="s">
        <v>3753</v>
      </c>
      <c r="F529" s="701"/>
      <c r="G529" s="701"/>
      <c r="H529" s="701"/>
      <c r="I529" s="701"/>
      <c r="J529" s="701"/>
      <c r="K529" s="701"/>
      <c r="L529" s="701"/>
      <c r="M529" s="701"/>
      <c r="N529" s="701">
        <v>1</v>
      </c>
      <c r="O529" s="701">
        <v>466.47</v>
      </c>
      <c r="P529" s="723"/>
      <c r="Q529" s="702">
        <v>466.47</v>
      </c>
    </row>
    <row r="530" spans="1:17" ht="14.4" customHeight="1" x14ac:dyDescent="0.3">
      <c r="A530" s="696" t="s">
        <v>505</v>
      </c>
      <c r="B530" s="697" t="s">
        <v>2852</v>
      </c>
      <c r="C530" s="697" t="s">
        <v>3426</v>
      </c>
      <c r="D530" s="697" t="s">
        <v>3754</v>
      </c>
      <c r="E530" s="697" t="s">
        <v>3547</v>
      </c>
      <c r="F530" s="701"/>
      <c r="G530" s="701"/>
      <c r="H530" s="701"/>
      <c r="I530" s="701"/>
      <c r="J530" s="701"/>
      <c r="K530" s="701"/>
      <c r="L530" s="701"/>
      <c r="M530" s="701"/>
      <c r="N530" s="701">
        <v>2</v>
      </c>
      <c r="O530" s="701">
        <v>1365.92</v>
      </c>
      <c r="P530" s="723"/>
      <c r="Q530" s="702">
        <v>682.96</v>
      </c>
    </row>
    <row r="531" spans="1:17" ht="14.4" customHeight="1" x14ac:dyDescent="0.3">
      <c r="A531" s="696" t="s">
        <v>505</v>
      </c>
      <c r="B531" s="697" t="s">
        <v>2852</v>
      </c>
      <c r="C531" s="697" t="s">
        <v>3426</v>
      </c>
      <c r="D531" s="697" t="s">
        <v>3755</v>
      </c>
      <c r="E531" s="697" t="s">
        <v>3756</v>
      </c>
      <c r="F531" s="701"/>
      <c r="G531" s="701"/>
      <c r="H531" s="701"/>
      <c r="I531" s="701"/>
      <c r="J531" s="701"/>
      <c r="K531" s="701"/>
      <c r="L531" s="701"/>
      <c r="M531" s="701"/>
      <c r="N531" s="701">
        <v>1</v>
      </c>
      <c r="O531" s="701">
        <v>1212.55</v>
      </c>
      <c r="P531" s="723"/>
      <c r="Q531" s="702">
        <v>1212.55</v>
      </c>
    </row>
    <row r="532" spans="1:17" ht="14.4" customHeight="1" x14ac:dyDescent="0.3">
      <c r="A532" s="696" t="s">
        <v>505</v>
      </c>
      <c r="B532" s="697" t="s">
        <v>2852</v>
      </c>
      <c r="C532" s="697" t="s">
        <v>3426</v>
      </c>
      <c r="D532" s="697" t="s">
        <v>3757</v>
      </c>
      <c r="E532" s="697" t="s">
        <v>3758</v>
      </c>
      <c r="F532" s="701">
        <v>1</v>
      </c>
      <c r="G532" s="701">
        <v>1430.18</v>
      </c>
      <c r="H532" s="701">
        <v>0.19999999999999998</v>
      </c>
      <c r="I532" s="701">
        <v>1430.18</v>
      </c>
      <c r="J532" s="701">
        <v>5</v>
      </c>
      <c r="K532" s="701">
        <v>7150.9000000000005</v>
      </c>
      <c r="L532" s="701">
        <v>1</v>
      </c>
      <c r="M532" s="701">
        <v>1430.18</v>
      </c>
      <c r="N532" s="701">
        <v>25</v>
      </c>
      <c r="O532" s="701">
        <v>35754.5</v>
      </c>
      <c r="P532" s="723">
        <v>5</v>
      </c>
      <c r="Q532" s="702">
        <v>1430.18</v>
      </c>
    </row>
    <row r="533" spans="1:17" ht="14.4" customHeight="1" x14ac:dyDescent="0.3">
      <c r="A533" s="696" t="s">
        <v>505</v>
      </c>
      <c r="B533" s="697" t="s">
        <v>2852</v>
      </c>
      <c r="C533" s="697" t="s">
        <v>3426</v>
      </c>
      <c r="D533" s="697" t="s">
        <v>3759</v>
      </c>
      <c r="E533" s="697" t="s">
        <v>3437</v>
      </c>
      <c r="F533" s="701"/>
      <c r="G533" s="701"/>
      <c r="H533" s="701"/>
      <c r="I533" s="701"/>
      <c r="J533" s="701">
        <v>1</v>
      </c>
      <c r="K533" s="701">
        <v>139.91</v>
      </c>
      <c r="L533" s="701">
        <v>1</v>
      </c>
      <c r="M533" s="701">
        <v>139.91</v>
      </c>
      <c r="N533" s="701"/>
      <c r="O533" s="701"/>
      <c r="P533" s="723"/>
      <c r="Q533" s="702"/>
    </row>
    <row r="534" spans="1:17" ht="14.4" customHeight="1" x14ac:dyDescent="0.3">
      <c r="A534" s="696" t="s">
        <v>505</v>
      </c>
      <c r="B534" s="697" t="s">
        <v>2852</v>
      </c>
      <c r="C534" s="697" t="s">
        <v>3426</v>
      </c>
      <c r="D534" s="697" t="s">
        <v>3760</v>
      </c>
      <c r="E534" s="697" t="s">
        <v>3761</v>
      </c>
      <c r="F534" s="701"/>
      <c r="G534" s="701"/>
      <c r="H534" s="701"/>
      <c r="I534" s="701"/>
      <c r="J534" s="701">
        <v>1</v>
      </c>
      <c r="K534" s="701">
        <v>12468.8</v>
      </c>
      <c r="L534" s="701">
        <v>1</v>
      </c>
      <c r="M534" s="701">
        <v>12468.8</v>
      </c>
      <c r="N534" s="701"/>
      <c r="O534" s="701"/>
      <c r="P534" s="723"/>
      <c r="Q534" s="702"/>
    </row>
    <row r="535" spans="1:17" ht="14.4" customHeight="1" x14ac:dyDescent="0.3">
      <c r="A535" s="696" t="s">
        <v>505</v>
      </c>
      <c r="B535" s="697" t="s">
        <v>2852</v>
      </c>
      <c r="C535" s="697" t="s">
        <v>3426</v>
      </c>
      <c r="D535" s="697" t="s">
        <v>3762</v>
      </c>
      <c r="E535" s="697" t="s">
        <v>3763</v>
      </c>
      <c r="F535" s="701">
        <v>1</v>
      </c>
      <c r="G535" s="701">
        <v>1030</v>
      </c>
      <c r="H535" s="701">
        <v>0.5</v>
      </c>
      <c r="I535" s="701">
        <v>1030</v>
      </c>
      <c r="J535" s="701">
        <v>2</v>
      </c>
      <c r="K535" s="701">
        <v>2060</v>
      </c>
      <c r="L535" s="701">
        <v>1</v>
      </c>
      <c r="M535" s="701">
        <v>1030</v>
      </c>
      <c r="N535" s="701"/>
      <c r="O535" s="701"/>
      <c r="P535" s="723"/>
      <c r="Q535" s="702"/>
    </row>
    <row r="536" spans="1:17" ht="14.4" customHeight="1" x14ac:dyDescent="0.3">
      <c r="A536" s="696" t="s">
        <v>505</v>
      </c>
      <c r="B536" s="697" t="s">
        <v>2852</v>
      </c>
      <c r="C536" s="697" t="s">
        <v>3426</v>
      </c>
      <c r="D536" s="697" t="s">
        <v>3764</v>
      </c>
      <c r="E536" s="697" t="s">
        <v>3765</v>
      </c>
      <c r="F536" s="701">
        <v>4</v>
      </c>
      <c r="G536" s="701">
        <v>2064</v>
      </c>
      <c r="H536" s="701">
        <v>2</v>
      </c>
      <c r="I536" s="701">
        <v>516</v>
      </c>
      <c r="J536" s="701">
        <v>2</v>
      </c>
      <c r="K536" s="701">
        <v>1032</v>
      </c>
      <c r="L536" s="701">
        <v>1</v>
      </c>
      <c r="M536" s="701">
        <v>516</v>
      </c>
      <c r="N536" s="701"/>
      <c r="O536" s="701"/>
      <c r="P536" s="723"/>
      <c r="Q536" s="702"/>
    </row>
    <row r="537" spans="1:17" ht="14.4" customHeight="1" x14ac:dyDescent="0.3">
      <c r="A537" s="696" t="s">
        <v>505</v>
      </c>
      <c r="B537" s="697" t="s">
        <v>2852</v>
      </c>
      <c r="C537" s="697" t="s">
        <v>3426</v>
      </c>
      <c r="D537" s="697" t="s">
        <v>3766</v>
      </c>
      <c r="E537" s="697" t="s">
        <v>3767</v>
      </c>
      <c r="F537" s="701">
        <v>3</v>
      </c>
      <c r="G537" s="701">
        <v>1236</v>
      </c>
      <c r="H537" s="701">
        <v>1.5</v>
      </c>
      <c r="I537" s="701">
        <v>412</v>
      </c>
      <c r="J537" s="701">
        <v>2</v>
      </c>
      <c r="K537" s="701">
        <v>824</v>
      </c>
      <c r="L537" s="701">
        <v>1</v>
      </c>
      <c r="M537" s="701">
        <v>412</v>
      </c>
      <c r="N537" s="701"/>
      <c r="O537" s="701"/>
      <c r="P537" s="723"/>
      <c r="Q537" s="702"/>
    </row>
    <row r="538" spans="1:17" ht="14.4" customHeight="1" x14ac:dyDescent="0.3">
      <c r="A538" s="696" t="s">
        <v>505</v>
      </c>
      <c r="B538" s="697" t="s">
        <v>2852</v>
      </c>
      <c r="C538" s="697" t="s">
        <v>3426</v>
      </c>
      <c r="D538" s="697" t="s">
        <v>3768</v>
      </c>
      <c r="E538" s="697" t="s">
        <v>3769</v>
      </c>
      <c r="F538" s="701">
        <v>3</v>
      </c>
      <c r="G538" s="701">
        <v>25362</v>
      </c>
      <c r="H538" s="701">
        <v>1.5</v>
      </c>
      <c r="I538" s="701">
        <v>8454</v>
      </c>
      <c r="J538" s="701">
        <v>2</v>
      </c>
      <c r="K538" s="701">
        <v>16908</v>
      </c>
      <c r="L538" s="701">
        <v>1</v>
      </c>
      <c r="M538" s="701">
        <v>8454</v>
      </c>
      <c r="N538" s="701"/>
      <c r="O538" s="701"/>
      <c r="P538" s="723"/>
      <c r="Q538" s="702"/>
    </row>
    <row r="539" spans="1:17" ht="14.4" customHeight="1" x14ac:dyDescent="0.3">
      <c r="A539" s="696" t="s">
        <v>505</v>
      </c>
      <c r="B539" s="697" t="s">
        <v>2852</v>
      </c>
      <c r="C539" s="697" t="s">
        <v>3426</v>
      </c>
      <c r="D539" s="697" t="s">
        <v>3770</v>
      </c>
      <c r="E539" s="697" t="s">
        <v>3771</v>
      </c>
      <c r="F539" s="701">
        <v>19</v>
      </c>
      <c r="G539" s="701">
        <v>25834.49</v>
      </c>
      <c r="H539" s="701">
        <v>1.2666666666666666</v>
      </c>
      <c r="I539" s="701">
        <v>1359.71</v>
      </c>
      <c r="J539" s="701">
        <v>15</v>
      </c>
      <c r="K539" s="701">
        <v>20395.650000000001</v>
      </c>
      <c r="L539" s="701">
        <v>1</v>
      </c>
      <c r="M539" s="701">
        <v>1359.71</v>
      </c>
      <c r="N539" s="701">
        <v>3</v>
      </c>
      <c r="O539" s="701">
        <v>4079.13</v>
      </c>
      <c r="P539" s="723">
        <v>0.19999999999999998</v>
      </c>
      <c r="Q539" s="702">
        <v>1359.71</v>
      </c>
    </row>
    <row r="540" spans="1:17" ht="14.4" customHeight="1" x14ac:dyDescent="0.3">
      <c r="A540" s="696" t="s">
        <v>505</v>
      </c>
      <c r="B540" s="697" t="s">
        <v>2852</v>
      </c>
      <c r="C540" s="697" t="s">
        <v>3426</v>
      </c>
      <c r="D540" s="697" t="s">
        <v>3772</v>
      </c>
      <c r="E540" s="697" t="s">
        <v>3773</v>
      </c>
      <c r="F540" s="701"/>
      <c r="G540" s="701"/>
      <c r="H540" s="701"/>
      <c r="I540" s="701"/>
      <c r="J540" s="701"/>
      <c r="K540" s="701"/>
      <c r="L540" s="701"/>
      <c r="M540" s="701"/>
      <c r="N540" s="701">
        <v>2</v>
      </c>
      <c r="O540" s="701">
        <v>14180.56</v>
      </c>
      <c r="P540" s="723"/>
      <c r="Q540" s="702">
        <v>7090.28</v>
      </c>
    </row>
    <row r="541" spans="1:17" ht="14.4" customHeight="1" x14ac:dyDescent="0.3">
      <c r="A541" s="696" t="s">
        <v>505</v>
      </c>
      <c r="B541" s="697" t="s">
        <v>2852</v>
      </c>
      <c r="C541" s="697" t="s">
        <v>3426</v>
      </c>
      <c r="D541" s="697" t="s">
        <v>3774</v>
      </c>
      <c r="E541" s="697" t="s">
        <v>3775</v>
      </c>
      <c r="F541" s="701"/>
      <c r="G541" s="701"/>
      <c r="H541" s="701"/>
      <c r="I541" s="701"/>
      <c r="J541" s="701">
        <v>2</v>
      </c>
      <c r="K541" s="701">
        <v>37014</v>
      </c>
      <c r="L541" s="701">
        <v>1</v>
      </c>
      <c r="M541" s="701">
        <v>18507</v>
      </c>
      <c r="N541" s="701"/>
      <c r="O541" s="701"/>
      <c r="P541" s="723"/>
      <c r="Q541" s="702"/>
    </row>
    <row r="542" spans="1:17" ht="14.4" customHeight="1" x14ac:dyDescent="0.3">
      <c r="A542" s="696" t="s">
        <v>505</v>
      </c>
      <c r="B542" s="697" t="s">
        <v>2852</v>
      </c>
      <c r="C542" s="697" t="s">
        <v>3426</v>
      </c>
      <c r="D542" s="697" t="s">
        <v>3776</v>
      </c>
      <c r="E542" s="697" t="s">
        <v>3547</v>
      </c>
      <c r="F542" s="701"/>
      <c r="G542" s="701"/>
      <c r="H542" s="701"/>
      <c r="I542" s="701"/>
      <c r="J542" s="701"/>
      <c r="K542" s="701"/>
      <c r="L542" s="701"/>
      <c r="M542" s="701"/>
      <c r="N542" s="701">
        <v>1</v>
      </c>
      <c r="O542" s="701">
        <v>662.24</v>
      </c>
      <c r="P542" s="723"/>
      <c r="Q542" s="702">
        <v>662.24</v>
      </c>
    </row>
    <row r="543" spans="1:17" ht="14.4" customHeight="1" x14ac:dyDescent="0.3">
      <c r="A543" s="696" t="s">
        <v>505</v>
      </c>
      <c r="B543" s="697" t="s">
        <v>2852</v>
      </c>
      <c r="C543" s="697" t="s">
        <v>3426</v>
      </c>
      <c r="D543" s="697" t="s">
        <v>3777</v>
      </c>
      <c r="E543" s="697" t="s">
        <v>3778</v>
      </c>
      <c r="F543" s="701"/>
      <c r="G543" s="701"/>
      <c r="H543" s="701"/>
      <c r="I543" s="701"/>
      <c r="J543" s="701">
        <v>1</v>
      </c>
      <c r="K543" s="701">
        <v>10077.6</v>
      </c>
      <c r="L543" s="701">
        <v>1</v>
      </c>
      <c r="M543" s="701">
        <v>10077.6</v>
      </c>
      <c r="N543" s="701"/>
      <c r="O543" s="701"/>
      <c r="P543" s="723"/>
      <c r="Q543" s="702"/>
    </row>
    <row r="544" spans="1:17" ht="14.4" customHeight="1" x14ac:dyDescent="0.3">
      <c r="A544" s="696" t="s">
        <v>505</v>
      </c>
      <c r="B544" s="697" t="s">
        <v>2852</v>
      </c>
      <c r="C544" s="697" t="s">
        <v>3426</v>
      </c>
      <c r="D544" s="697" t="s">
        <v>3779</v>
      </c>
      <c r="E544" s="697" t="s">
        <v>3780</v>
      </c>
      <c r="F544" s="701">
        <v>5</v>
      </c>
      <c r="G544" s="701">
        <v>5378.75</v>
      </c>
      <c r="H544" s="701">
        <v>0.33333333333333331</v>
      </c>
      <c r="I544" s="701">
        <v>1075.75</v>
      </c>
      <c r="J544" s="701">
        <v>15</v>
      </c>
      <c r="K544" s="701">
        <v>16136.25</v>
      </c>
      <c r="L544" s="701">
        <v>1</v>
      </c>
      <c r="M544" s="701">
        <v>1075.75</v>
      </c>
      <c r="N544" s="701">
        <v>22.4</v>
      </c>
      <c r="O544" s="701">
        <v>24096.799999999999</v>
      </c>
      <c r="P544" s="723">
        <v>1.4933333333333332</v>
      </c>
      <c r="Q544" s="702">
        <v>1075.75</v>
      </c>
    </row>
    <row r="545" spans="1:17" ht="14.4" customHeight="1" x14ac:dyDescent="0.3">
      <c r="A545" s="696" t="s">
        <v>505</v>
      </c>
      <c r="B545" s="697" t="s">
        <v>2852</v>
      </c>
      <c r="C545" s="697" t="s">
        <v>3426</v>
      </c>
      <c r="D545" s="697" t="s">
        <v>3781</v>
      </c>
      <c r="E545" s="697" t="s">
        <v>3782</v>
      </c>
      <c r="F545" s="701"/>
      <c r="G545" s="701"/>
      <c r="H545" s="701"/>
      <c r="I545" s="701"/>
      <c r="J545" s="701">
        <v>6</v>
      </c>
      <c r="K545" s="701">
        <v>4586.3999999999996</v>
      </c>
      <c r="L545" s="701">
        <v>1</v>
      </c>
      <c r="M545" s="701">
        <v>764.4</v>
      </c>
      <c r="N545" s="701">
        <v>8</v>
      </c>
      <c r="O545" s="701">
        <v>6115.1999999999989</v>
      </c>
      <c r="P545" s="723">
        <v>1.3333333333333333</v>
      </c>
      <c r="Q545" s="702">
        <v>764.39999999999986</v>
      </c>
    </row>
    <row r="546" spans="1:17" ht="14.4" customHeight="1" x14ac:dyDescent="0.3">
      <c r="A546" s="696" t="s">
        <v>505</v>
      </c>
      <c r="B546" s="697" t="s">
        <v>2852</v>
      </c>
      <c r="C546" s="697" t="s">
        <v>3426</v>
      </c>
      <c r="D546" s="697" t="s">
        <v>3783</v>
      </c>
      <c r="E546" s="697" t="s">
        <v>3784</v>
      </c>
      <c r="F546" s="701">
        <v>20</v>
      </c>
      <c r="G546" s="701">
        <v>32334.6</v>
      </c>
      <c r="H546" s="701">
        <v>0.64516129032258052</v>
      </c>
      <c r="I546" s="701">
        <v>1616.73</v>
      </c>
      <c r="J546" s="701">
        <v>31</v>
      </c>
      <c r="K546" s="701">
        <v>50118.630000000005</v>
      </c>
      <c r="L546" s="701">
        <v>1</v>
      </c>
      <c r="M546" s="701">
        <v>1616.7300000000002</v>
      </c>
      <c r="N546" s="701">
        <v>26</v>
      </c>
      <c r="O546" s="701">
        <v>42034.979999999996</v>
      </c>
      <c r="P546" s="723">
        <v>0.83870967741935465</v>
      </c>
      <c r="Q546" s="702">
        <v>1616.7299999999998</v>
      </c>
    </row>
    <row r="547" spans="1:17" ht="14.4" customHeight="1" x14ac:dyDescent="0.3">
      <c r="A547" s="696" t="s">
        <v>505</v>
      </c>
      <c r="B547" s="697" t="s">
        <v>2852</v>
      </c>
      <c r="C547" s="697" t="s">
        <v>3426</v>
      </c>
      <c r="D547" s="697" t="s">
        <v>3785</v>
      </c>
      <c r="E547" s="697" t="s">
        <v>3786</v>
      </c>
      <c r="F547" s="701">
        <v>1</v>
      </c>
      <c r="G547" s="701">
        <v>248.73</v>
      </c>
      <c r="H547" s="701">
        <v>0.19999999999999998</v>
      </c>
      <c r="I547" s="701">
        <v>248.73</v>
      </c>
      <c r="J547" s="701">
        <v>5</v>
      </c>
      <c r="K547" s="701">
        <v>1243.6500000000001</v>
      </c>
      <c r="L547" s="701">
        <v>1</v>
      </c>
      <c r="M547" s="701">
        <v>248.73000000000002</v>
      </c>
      <c r="N547" s="701">
        <v>1</v>
      </c>
      <c r="O547" s="701">
        <v>248.73</v>
      </c>
      <c r="P547" s="723">
        <v>0.19999999999999998</v>
      </c>
      <c r="Q547" s="702">
        <v>248.73</v>
      </c>
    </row>
    <row r="548" spans="1:17" ht="14.4" customHeight="1" x14ac:dyDescent="0.3">
      <c r="A548" s="696" t="s">
        <v>505</v>
      </c>
      <c r="B548" s="697" t="s">
        <v>2852</v>
      </c>
      <c r="C548" s="697" t="s">
        <v>3426</v>
      </c>
      <c r="D548" s="697" t="s">
        <v>3787</v>
      </c>
      <c r="E548" s="697" t="s">
        <v>3788</v>
      </c>
      <c r="F548" s="701">
        <v>2</v>
      </c>
      <c r="G548" s="701">
        <v>2553.6</v>
      </c>
      <c r="H548" s="701">
        <v>1</v>
      </c>
      <c r="I548" s="701">
        <v>1276.8</v>
      </c>
      <c r="J548" s="701">
        <v>2</v>
      </c>
      <c r="K548" s="701">
        <v>2553.6</v>
      </c>
      <c r="L548" s="701">
        <v>1</v>
      </c>
      <c r="M548" s="701">
        <v>1276.8</v>
      </c>
      <c r="N548" s="701">
        <v>3</v>
      </c>
      <c r="O548" s="701">
        <v>3830.4</v>
      </c>
      <c r="P548" s="723">
        <v>1.5</v>
      </c>
      <c r="Q548" s="702">
        <v>1276.8</v>
      </c>
    </row>
    <row r="549" spans="1:17" ht="14.4" customHeight="1" x14ac:dyDescent="0.3">
      <c r="A549" s="696" t="s">
        <v>505</v>
      </c>
      <c r="B549" s="697" t="s">
        <v>2852</v>
      </c>
      <c r="C549" s="697" t="s">
        <v>3426</v>
      </c>
      <c r="D549" s="697" t="s">
        <v>3789</v>
      </c>
      <c r="E549" s="697" t="s">
        <v>3790</v>
      </c>
      <c r="F549" s="701"/>
      <c r="G549" s="701"/>
      <c r="H549" s="701"/>
      <c r="I549" s="701"/>
      <c r="J549" s="701">
        <v>10</v>
      </c>
      <c r="K549" s="701">
        <v>889</v>
      </c>
      <c r="L549" s="701">
        <v>1</v>
      </c>
      <c r="M549" s="701">
        <v>88.9</v>
      </c>
      <c r="N549" s="701">
        <v>2</v>
      </c>
      <c r="O549" s="701">
        <v>177.8</v>
      </c>
      <c r="P549" s="723">
        <v>0.2</v>
      </c>
      <c r="Q549" s="702">
        <v>88.9</v>
      </c>
    </row>
    <row r="550" spans="1:17" ht="14.4" customHeight="1" x14ac:dyDescent="0.3">
      <c r="A550" s="696" t="s">
        <v>505</v>
      </c>
      <c r="B550" s="697" t="s">
        <v>2852</v>
      </c>
      <c r="C550" s="697" t="s">
        <v>3426</v>
      </c>
      <c r="D550" s="697" t="s">
        <v>3791</v>
      </c>
      <c r="E550" s="697" t="s">
        <v>3792</v>
      </c>
      <c r="F550" s="701">
        <v>1</v>
      </c>
      <c r="G550" s="701">
        <v>1497.44</v>
      </c>
      <c r="H550" s="701"/>
      <c r="I550" s="701">
        <v>1497.44</v>
      </c>
      <c r="J550" s="701"/>
      <c r="K550" s="701"/>
      <c r="L550" s="701"/>
      <c r="M550" s="701"/>
      <c r="N550" s="701"/>
      <c r="O550" s="701"/>
      <c r="P550" s="723"/>
      <c r="Q550" s="702"/>
    </row>
    <row r="551" spans="1:17" ht="14.4" customHeight="1" x14ac:dyDescent="0.3">
      <c r="A551" s="696" t="s">
        <v>505</v>
      </c>
      <c r="B551" s="697" t="s">
        <v>2852</v>
      </c>
      <c r="C551" s="697" t="s">
        <v>3426</v>
      </c>
      <c r="D551" s="697" t="s">
        <v>3793</v>
      </c>
      <c r="E551" s="697" t="s">
        <v>3794</v>
      </c>
      <c r="F551" s="701">
        <v>6</v>
      </c>
      <c r="G551" s="701">
        <v>53100</v>
      </c>
      <c r="H551" s="701"/>
      <c r="I551" s="701">
        <v>8850</v>
      </c>
      <c r="J551" s="701"/>
      <c r="K551" s="701"/>
      <c r="L551" s="701"/>
      <c r="M551" s="701"/>
      <c r="N551" s="701"/>
      <c r="O551" s="701"/>
      <c r="P551" s="723"/>
      <c r="Q551" s="702"/>
    </row>
    <row r="552" spans="1:17" ht="14.4" customHeight="1" x14ac:dyDescent="0.3">
      <c r="A552" s="696" t="s">
        <v>505</v>
      </c>
      <c r="B552" s="697" t="s">
        <v>2852</v>
      </c>
      <c r="C552" s="697" t="s">
        <v>3426</v>
      </c>
      <c r="D552" s="697" t="s">
        <v>3795</v>
      </c>
      <c r="E552" s="697" t="s">
        <v>3794</v>
      </c>
      <c r="F552" s="701">
        <v>2</v>
      </c>
      <c r="G552" s="701">
        <v>9062</v>
      </c>
      <c r="H552" s="701"/>
      <c r="I552" s="701">
        <v>4531</v>
      </c>
      <c r="J552" s="701"/>
      <c r="K552" s="701"/>
      <c r="L552" s="701"/>
      <c r="M552" s="701"/>
      <c r="N552" s="701"/>
      <c r="O552" s="701"/>
      <c r="P552" s="723"/>
      <c r="Q552" s="702"/>
    </row>
    <row r="553" spans="1:17" ht="14.4" customHeight="1" x14ac:dyDescent="0.3">
      <c r="A553" s="696" t="s">
        <v>505</v>
      </c>
      <c r="B553" s="697" t="s">
        <v>2852</v>
      </c>
      <c r="C553" s="697" t="s">
        <v>3426</v>
      </c>
      <c r="D553" s="697" t="s">
        <v>3796</v>
      </c>
      <c r="E553" s="697" t="s">
        <v>3797</v>
      </c>
      <c r="F553" s="701">
        <v>1</v>
      </c>
      <c r="G553" s="701">
        <v>18285</v>
      </c>
      <c r="H553" s="701"/>
      <c r="I553" s="701">
        <v>18285</v>
      </c>
      <c r="J553" s="701"/>
      <c r="K553" s="701"/>
      <c r="L553" s="701"/>
      <c r="M553" s="701"/>
      <c r="N553" s="701">
        <v>4</v>
      </c>
      <c r="O553" s="701">
        <v>73140</v>
      </c>
      <c r="P553" s="723"/>
      <c r="Q553" s="702">
        <v>18285</v>
      </c>
    </row>
    <row r="554" spans="1:17" ht="14.4" customHeight="1" x14ac:dyDescent="0.3">
      <c r="A554" s="696" t="s">
        <v>505</v>
      </c>
      <c r="B554" s="697" t="s">
        <v>2852</v>
      </c>
      <c r="C554" s="697" t="s">
        <v>3426</v>
      </c>
      <c r="D554" s="697" t="s">
        <v>3798</v>
      </c>
      <c r="E554" s="697" t="s">
        <v>3794</v>
      </c>
      <c r="F554" s="701">
        <v>6</v>
      </c>
      <c r="G554" s="701">
        <v>11976</v>
      </c>
      <c r="H554" s="701"/>
      <c r="I554" s="701">
        <v>1996</v>
      </c>
      <c r="J554" s="701"/>
      <c r="K554" s="701"/>
      <c r="L554" s="701"/>
      <c r="M554" s="701"/>
      <c r="N554" s="701"/>
      <c r="O554" s="701"/>
      <c r="P554" s="723"/>
      <c r="Q554" s="702"/>
    </row>
    <row r="555" spans="1:17" ht="14.4" customHeight="1" x14ac:dyDescent="0.3">
      <c r="A555" s="696" t="s">
        <v>505</v>
      </c>
      <c r="B555" s="697" t="s">
        <v>2852</v>
      </c>
      <c r="C555" s="697" t="s">
        <v>3426</v>
      </c>
      <c r="D555" s="697" t="s">
        <v>3799</v>
      </c>
      <c r="E555" s="697" t="s">
        <v>3549</v>
      </c>
      <c r="F555" s="701"/>
      <c r="G555" s="701"/>
      <c r="H555" s="701"/>
      <c r="I555" s="701"/>
      <c r="J555" s="701"/>
      <c r="K555" s="701"/>
      <c r="L555" s="701"/>
      <c r="M555" s="701"/>
      <c r="N555" s="701">
        <v>1</v>
      </c>
      <c r="O555" s="701">
        <v>19400.72</v>
      </c>
      <c r="P555" s="723"/>
      <c r="Q555" s="702">
        <v>19400.72</v>
      </c>
    </row>
    <row r="556" spans="1:17" ht="14.4" customHeight="1" x14ac:dyDescent="0.3">
      <c r="A556" s="696" t="s">
        <v>505</v>
      </c>
      <c r="B556" s="697" t="s">
        <v>2852</v>
      </c>
      <c r="C556" s="697" t="s">
        <v>3426</v>
      </c>
      <c r="D556" s="697" t="s">
        <v>3800</v>
      </c>
      <c r="E556" s="697" t="s">
        <v>3801</v>
      </c>
      <c r="F556" s="701">
        <v>1.1000000000000001</v>
      </c>
      <c r="G556" s="701">
        <v>73.7</v>
      </c>
      <c r="H556" s="701">
        <v>0.26190476190476192</v>
      </c>
      <c r="I556" s="701">
        <v>67</v>
      </c>
      <c r="J556" s="701">
        <v>4.2</v>
      </c>
      <c r="K556" s="701">
        <v>281.39999999999998</v>
      </c>
      <c r="L556" s="701">
        <v>1</v>
      </c>
      <c r="M556" s="701">
        <v>66.999999999999986</v>
      </c>
      <c r="N556" s="701">
        <v>1.4000000000000001</v>
      </c>
      <c r="O556" s="701">
        <v>93.8</v>
      </c>
      <c r="P556" s="723">
        <v>0.33333333333333337</v>
      </c>
      <c r="Q556" s="702">
        <v>66.999999999999986</v>
      </c>
    </row>
    <row r="557" spans="1:17" ht="14.4" customHeight="1" x14ac:dyDescent="0.3">
      <c r="A557" s="696" t="s">
        <v>505</v>
      </c>
      <c r="B557" s="697" t="s">
        <v>2852</v>
      </c>
      <c r="C557" s="697" t="s">
        <v>3426</v>
      </c>
      <c r="D557" s="697" t="s">
        <v>3800</v>
      </c>
      <c r="E557" s="697" t="s">
        <v>3802</v>
      </c>
      <c r="F557" s="701"/>
      <c r="G557" s="701"/>
      <c r="H557" s="701"/>
      <c r="I557" s="701"/>
      <c r="J557" s="701"/>
      <c r="K557" s="701"/>
      <c r="L557" s="701"/>
      <c r="M557" s="701"/>
      <c r="N557" s="701">
        <v>0.1</v>
      </c>
      <c r="O557" s="701">
        <v>6.7</v>
      </c>
      <c r="P557" s="723"/>
      <c r="Q557" s="702">
        <v>67</v>
      </c>
    </row>
    <row r="558" spans="1:17" ht="14.4" customHeight="1" x14ac:dyDescent="0.3">
      <c r="A558" s="696" t="s">
        <v>505</v>
      </c>
      <c r="B558" s="697" t="s">
        <v>2852</v>
      </c>
      <c r="C558" s="697" t="s">
        <v>3426</v>
      </c>
      <c r="D558" s="697" t="s">
        <v>3803</v>
      </c>
      <c r="E558" s="697" t="s">
        <v>3804</v>
      </c>
      <c r="F558" s="701"/>
      <c r="G558" s="701"/>
      <c r="H558" s="701"/>
      <c r="I558" s="701"/>
      <c r="J558" s="701">
        <v>6</v>
      </c>
      <c r="K558" s="701">
        <v>32777.879999999997</v>
      </c>
      <c r="L558" s="701">
        <v>1</v>
      </c>
      <c r="M558" s="701">
        <v>5462.98</v>
      </c>
      <c r="N558" s="701">
        <v>3</v>
      </c>
      <c r="O558" s="701">
        <v>16388.939999999999</v>
      </c>
      <c r="P558" s="723">
        <v>0.5</v>
      </c>
      <c r="Q558" s="702">
        <v>5462.98</v>
      </c>
    </row>
    <row r="559" spans="1:17" ht="14.4" customHeight="1" x14ac:dyDescent="0.3">
      <c r="A559" s="696" t="s">
        <v>505</v>
      </c>
      <c r="B559" s="697" t="s">
        <v>2852</v>
      </c>
      <c r="C559" s="697" t="s">
        <v>3426</v>
      </c>
      <c r="D559" s="697" t="s">
        <v>3805</v>
      </c>
      <c r="E559" s="697" t="s">
        <v>3806</v>
      </c>
      <c r="F559" s="701"/>
      <c r="G559" s="701"/>
      <c r="H559" s="701"/>
      <c r="I559" s="701"/>
      <c r="J559" s="701">
        <v>1</v>
      </c>
      <c r="K559" s="701">
        <v>12262.25</v>
      </c>
      <c r="L559" s="701">
        <v>1</v>
      </c>
      <c r="M559" s="701">
        <v>12262.25</v>
      </c>
      <c r="N559" s="701"/>
      <c r="O559" s="701"/>
      <c r="P559" s="723"/>
      <c r="Q559" s="702"/>
    </row>
    <row r="560" spans="1:17" ht="14.4" customHeight="1" x14ac:dyDescent="0.3">
      <c r="A560" s="696" t="s">
        <v>505</v>
      </c>
      <c r="B560" s="697" t="s">
        <v>2852</v>
      </c>
      <c r="C560" s="697" t="s">
        <v>3426</v>
      </c>
      <c r="D560" s="697" t="s">
        <v>3807</v>
      </c>
      <c r="E560" s="697" t="s">
        <v>3808</v>
      </c>
      <c r="F560" s="701"/>
      <c r="G560" s="701"/>
      <c r="H560" s="701"/>
      <c r="I560" s="701"/>
      <c r="J560" s="701">
        <v>1</v>
      </c>
      <c r="K560" s="701">
        <v>5298.34</v>
      </c>
      <c r="L560" s="701">
        <v>1</v>
      </c>
      <c r="M560" s="701">
        <v>5298.34</v>
      </c>
      <c r="N560" s="701"/>
      <c r="O560" s="701"/>
      <c r="P560" s="723"/>
      <c r="Q560" s="702"/>
    </row>
    <row r="561" spans="1:17" ht="14.4" customHeight="1" x14ac:dyDescent="0.3">
      <c r="A561" s="696" t="s">
        <v>505</v>
      </c>
      <c r="B561" s="697" t="s">
        <v>2852</v>
      </c>
      <c r="C561" s="697" t="s">
        <v>3426</v>
      </c>
      <c r="D561" s="697" t="s">
        <v>3809</v>
      </c>
      <c r="E561" s="697" t="s">
        <v>3810</v>
      </c>
      <c r="F561" s="701"/>
      <c r="G561" s="701"/>
      <c r="H561" s="701"/>
      <c r="I561" s="701"/>
      <c r="J561" s="701"/>
      <c r="K561" s="701"/>
      <c r="L561" s="701"/>
      <c r="M561" s="701"/>
      <c r="N561" s="701">
        <v>5</v>
      </c>
      <c r="O561" s="701">
        <v>29498.7</v>
      </c>
      <c r="P561" s="723"/>
      <c r="Q561" s="702">
        <v>5899.74</v>
      </c>
    </row>
    <row r="562" spans="1:17" ht="14.4" customHeight="1" x14ac:dyDescent="0.3">
      <c r="A562" s="696" t="s">
        <v>505</v>
      </c>
      <c r="B562" s="697" t="s">
        <v>2852</v>
      </c>
      <c r="C562" s="697" t="s">
        <v>3426</v>
      </c>
      <c r="D562" s="697" t="s">
        <v>3811</v>
      </c>
      <c r="E562" s="697" t="s">
        <v>3812</v>
      </c>
      <c r="F562" s="701"/>
      <c r="G562" s="701"/>
      <c r="H562" s="701"/>
      <c r="I562" s="701"/>
      <c r="J562" s="701">
        <v>1</v>
      </c>
      <c r="K562" s="701">
        <v>521</v>
      </c>
      <c r="L562" s="701">
        <v>1</v>
      </c>
      <c r="M562" s="701">
        <v>521</v>
      </c>
      <c r="N562" s="701"/>
      <c r="O562" s="701"/>
      <c r="P562" s="723"/>
      <c r="Q562" s="702"/>
    </row>
    <row r="563" spans="1:17" ht="14.4" customHeight="1" x14ac:dyDescent="0.3">
      <c r="A563" s="696" t="s">
        <v>505</v>
      </c>
      <c r="B563" s="697" t="s">
        <v>2852</v>
      </c>
      <c r="C563" s="697" t="s">
        <v>3426</v>
      </c>
      <c r="D563" s="697" t="s">
        <v>3813</v>
      </c>
      <c r="E563" s="697" t="s">
        <v>3726</v>
      </c>
      <c r="F563" s="701">
        <v>1</v>
      </c>
      <c r="G563" s="701">
        <v>555.49</v>
      </c>
      <c r="H563" s="701"/>
      <c r="I563" s="701">
        <v>555.49</v>
      </c>
      <c r="J563" s="701"/>
      <c r="K563" s="701"/>
      <c r="L563" s="701"/>
      <c r="M563" s="701"/>
      <c r="N563" s="701"/>
      <c r="O563" s="701"/>
      <c r="P563" s="723"/>
      <c r="Q563" s="702"/>
    </row>
    <row r="564" spans="1:17" ht="14.4" customHeight="1" x14ac:dyDescent="0.3">
      <c r="A564" s="696" t="s">
        <v>505</v>
      </c>
      <c r="B564" s="697" t="s">
        <v>2852</v>
      </c>
      <c r="C564" s="697" t="s">
        <v>3426</v>
      </c>
      <c r="D564" s="697" t="s">
        <v>3814</v>
      </c>
      <c r="E564" s="697" t="s">
        <v>3815</v>
      </c>
      <c r="F564" s="701"/>
      <c r="G564" s="701"/>
      <c r="H564" s="701"/>
      <c r="I564" s="701"/>
      <c r="J564" s="701">
        <v>3</v>
      </c>
      <c r="K564" s="701">
        <v>1415.88</v>
      </c>
      <c r="L564" s="701">
        <v>1</v>
      </c>
      <c r="M564" s="701">
        <v>471.96000000000004</v>
      </c>
      <c r="N564" s="701"/>
      <c r="O564" s="701"/>
      <c r="P564" s="723"/>
      <c r="Q564" s="702"/>
    </row>
    <row r="565" spans="1:17" ht="14.4" customHeight="1" x14ac:dyDescent="0.3">
      <c r="A565" s="696" t="s">
        <v>505</v>
      </c>
      <c r="B565" s="697" t="s">
        <v>2852</v>
      </c>
      <c r="C565" s="697" t="s">
        <v>3426</v>
      </c>
      <c r="D565" s="697" t="s">
        <v>3816</v>
      </c>
      <c r="E565" s="697" t="s">
        <v>3726</v>
      </c>
      <c r="F565" s="701"/>
      <c r="G565" s="701"/>
      <c r="H565" s="701"/>
      <c r="I565" s="701"/>
      <c r="J565" s="701"/>
      <c r="K565" s="701"/>
      <c r="L565" s="701"/>
      <c r="M565" s="701"/>
      <c r="N565" s="701">
        <v>4</v>
      </c>
      <c r="O565" s="701">
        <v>1140.5999999999999</v>
      </c>
      <c r="P565" s="723"/>
      <c r="Q565" s="702">
        <v>285.14999999999998</v>
      </c>
    </row>
    <row r="566" spans="1:17" ht="14.4" customHeight="1" x14ac:dyDescent="0.3">
      <c r="A566" s="696" t="s">
        <v>505</v>
      </c>
      <c r="B566" s="697" t="s">
        <v>2852</v>
      </c>
      <c r="C566" s="697" t="s">
        <v>3426</v>
      </c>
      <c r="D566" s="697" t="s">
        <v>3817</v>
      </c>
      <c r="E566" s="697" t="s">
        <v>3726</v>
      </c>
      <c r="F566" s="701"/>
      <c r="G566" s="701"/>
      <c r="H566" s="701"/>
      <c r="I566" s="701"/>
      <c r="J566" s="701"/>
      <c r="K566" s="701"/>
      <c r="L566" s="701"/>
      <c r="M566" s="701"/>
      <c r="N566" s="701">
        <v>1</v>
      </c>
      <c r="O566" s="701">
        <v>691.04</v>
      </c>
      <c r="P566" s="723"/>
      <c r="Q566" s="702">
        <v>691.04</v>
      </c>
    </row>
    <row r="567" spans="1:17" ht="14.4" customHeight="1" x14ac:dyDescent="0.3">
      <c r="A567" s="696" t="s">
        <v>505</v>
      </c>
      <c r="B567" s="697" t="s">
        <v>2852</v>
      </c>
      <c r="C567" s="697" t="s">
        <v>3426</v>
      </c>
      <c r="D567" s="697" t="s">
        <v>3818</v>
      </c>
      <c r="E567" s="697" t="s">
        <v>3726</v>
      </c>
      <c r="F567" s="701"/>
      <c r="G567" s="701"/>
      <c r="H567" s="701"/>
      <c r="I567" s="701"/>
      <c r="J567" s="701"/>
      <c r="K567" s="701"/>
      <c r="L567" s="701"/>
      <c r="M567" s="701"/>
      <c r="N567" s="701">
        <v>1</v>
      </c>
      <c r="O567" s="701">
        <v>356.58</v>
      </c>
      <c r="P567" s="723"/>
      <c r="Q567" s="702">
        <v>356.58</v>
      </c>
    </row>
    <row r="568" spans="1:17" ht="14.4" customHeight="1" x14ac:dyDescent="0.3">
      <c r="A568" s="696" t="s">
        <v>505</v>
      </c>
      <c r="B568" s="697" t="s">
        <v>2852</v>
      </c>
      <c r="C568" s="697" t="s">
        <v>3426</v>
      </c>
      <c r="D568" s="697" t="s">
        <v>3819</v>
      </c>
      <c r="E568" s="697" t="s">
        <v>3820</v>
      </c>
      <c r="F568" s="701"/>
      <c r="G568" s="701"/>
      <c r="H568" s="701"/>
      <c r="I568" s="701"/>
      <c r="J568" s="701"/>
      <c r="K568" s="701"/>
      <c r="L568" s="701"/>
      <c r="M568" s="701"/>
      <c r="N568" s="701">
        <v>1</v>
      </c>
      <c r="O568" s="701">
        <v>652</v>
      </c>
      <c r="P568" s="723"/>
      <c r="Q568" s="702">
        <v>652</v>
      </c>
    </row>
    <row r="569" spans="1:17" ht="14.4" customHeight="1" x14ac:dyDescent="0.3">
      <c r="A569" s="696" t="s">
        <v>505</v>
      </c>
      <c r="B569" s="697" t="s">
        <v>2852</v>
      </c>
      <c r="C569" s="697" t="s">
        <v>3426</v>
      </c>
      <c r="D569" s="697" t="s">
        <v>3821</v>
      </c>
      <c r="E569" s="697" t="s">
        <v>3822</v>
      </c>
      <c r="F569" s="701"/>
      <c r="G569" s="701"/>
      <c r="H569" s="701"/>
      <c r="I569" s="701"/>
      <c r="J569" s="701"/>
      <c r="K569" s="701"/>
      <c r="L569" s="701"/>
      <c r="M569" s="701"/>
      <c r="N569" s="701">
        <v>1</v>
      </c>
      <c r="O569" s="701">
        <v>2280</v>
      </c>
      <c r="P569" s="723"/>
      <c r="Q569" s="702">
        <v>2280</v>
      </c>
    </row>
    <row r="570" spans="1:17" ht="14.4" customHeight="1" x14ac:dyDescent="0.3">
      <c r="A570" s="696" t="s">
        <v>505</v>
      </c>
      <c r="B570" s="697" t="s">
        <v>2852</v>
      </c>
      <c r="C570" s="697" t="s">
        <v>3426</v>
      </c>
      <c r="D570" s="697" t="s">
        <v>3823</v>
      </c>
      <c r="E570" s="697" t="s">
        <v>3824</v>
      </c>
      <c r="F570" s="701"/>
      <c r="G570" s="701"/>
      <c r="H570" s="701"/>
      <c r="I570" s="701"/>
      <c r="J570" s="701">
        <v>2</v>
      </c>
      <c r="K570" s="701">
        <v>1544.4</v>
      </c>
      <c r="L570" s="701">
        <v>1</v>
      </c>
      <c r="M570" s="701">
        <v>772.2</v>
      </c>
      <c r="N570" s="701"/>
      <c r="O570" s="701"/>
      <c r="P570" s="723"/>
      <c r="Q570" s="702"/>
    </row>
    <row r="571" spans="1:17" ht="14.4" customHeight="1" x14ac:dyDescent="0.3">
      <c r="A571" s="696" t="s">
        <v>505</v>
      </c>
      <c r="B571" s="697" t="s">
        <v>2852</v>
      </c>
      <c r="C571" s="697" t="s">
        <v>2853</v>
      </c>
      <c r="D571" s="697" t="s">
        <v>3825</v>
      </c>
      <c r="E571" s="697" t="s">
        <v>3826</v>
      </c>
      <c r="F571" s="701">
        <v>6</v>
      </c>
      <c r="G571" s="701">
        <v>191796</v>
      </c>
      <c r="H571" s="701">
        <v>0.6</v>
      </c>
      <c r="I571" s="701">
        <v>31966</v>
      </c>
      <c r="J571" s="701">
        <v>10</v>
      </c>
      <c r="K571" s="701">
        <v>319660</v>
      </c>
      <c r="L571" s="701">
        <v>1</v>
      </c>
      <c r="M571" s="701">
        <v>31966</v>
      </c>
      <c r="N571" s="701">
        <v>4</v>
      </c>
      <c r="O571" s="701">
        <v>127864</v>
      </c>
      <c r="P571" s="723">
        <v>0.4</v>
      </c>
      <c r="Q571" s="702">
        <v>31966</v>
      </c>
    </row>
    <row r="572" spans="1:17" ht="14.4" customHeight="1" x14ac:dyDescent="0.3">
      <c r="A572" s="696" t="s">
        <v>505</v>
      </c>
      <c r="B572" s="697" t="s">
        <v>2852</v>
      </c>
      <c r="C572" s="697" t="s">
        <v>2853</v>
      </c>
      <c r="D572" s="697" t="s">
        <v>3827</v>
      </c>
      <c r="E572" s="697" t="s">
        <v>3828</v>
      </c>
      <c r="F572" s="701">
        <v>2634</v>
      </c>
      <c r="G572" s="701">
        <v>31336698</v>
      </c>
      <c r="H572" s="701">
        <v>0.86844708209693378</v>
      </c>
      <c r="I572" s="701">
        <v>11897</v>
      </c>
      <c r="J572" s="701">
        <v>3033</v>
      </c>
      <c r="K572" s="701">
        <v>36083601</v>
      </c>
      <c r="L572" s="701">
        <v>1</v>
      </c>
      <c r="M572" s="701">
        <v>11897</v>
      </c>
      <c r="N572" s="701">
        <v>3126</v>
      </c>
      <c r="O572" s="701">
        <v>37190022</v>
      </c>
      <c r="P572" s="723">
        <v>1.0306627101879327</v>
      </c>
      <c r="Q572" s="702">
        <v>11897</v>
      </c>
    </row>
    <row r="573" spans="1:17" ht="14.4" customHeight="1" x14ac:dyDescent="0.3">
      <c r="A573" s="696" t="s">
        <v>505</v>
      </c>
      <c r="B573" s="697" t="s">
        <v>2852</v>
      </c>
      <c r="C573" s="697" t="s">
        <v>2853</v>
      </c>
      <c r="D573" s="697" t="s">
        <v>3829</v>
      </c>
      <c r="E573" s="697" t="s">
        <v>3830</v>
      </c>
      <c r="F573" s="701">
        <v>22</v>
      </c>
      <c r="G573" s="701">
        <v>9438</v>
      </c>
      <c r="H573" s="701">
        <v>1.4464367816091954</v>
      </c>
      <c r="I573" s="701">
        <v>429</v>
      </c>
      <c r="J573" s="701">
        <v>15</v>
      </c>
      <c r="K573" s="701">
        <v>6525</v>
      </c>
      <c r="L573" s="701">
        <v>1</v>
      </c>
      <c r="M573" s="701">
        <v>435</v>
      </c>
      <c r="N573" s="701">
        <v>11</v>
      </c>
      <c r="O573" s="701">
        <v>4785</v>
      </c>
      <c r="P573" s="723">
        <v>0.73333333333333328</v>
      </c>
      <c r="Q573" s="702">
        <v>435</v>
      </c>
    </row>
    <row r="574" spans="1:17" ht="14.4" customHeight="1" x14ac:dyDescent="0.3">
      <c r="A574" s="696" t="s">
        <v>505</v>
      </c>
      <c r="B574" s="697" t="s">
        <v>2852</v>
      </c>
      <c r="C574" s="697" t="s">
        <v>2853</v>
      </c>
      <c r="D574" s="697" t="s">
        <v>3831</v>
      </c>
      <c r="E574" s="697" t="s">
        <v>3832</v>
      </c>
      <c r="F574" s="701">
        <v>1623</v>
      </c>
      <c r="G574" s="701">
        <v>623232</v>
      </c>
      <c r="H574" s="701">
        <v>0.83974291604349405</v>
      </c>
      <c r="I574" s="701">
        <v>384</v>
      </c>
      <c r="J574" s="701">
        <v>1903</v>
      </c>
      <c r="K574" s="701">
        <v>742170</v>
      </c>
      <c r="L574" s="701">
        <v>1</v>
      </c>
      <c r="M574" s="701">
        <v>390</v>
      </c>
      <c r="N574" s="701">
        <v>2178</v>
      </c>
      <c r="O574" s="701">
        <v>849420</v>
      </c>
      <c r="P574" s="723">
        <v>1.1445086705202312</v>
      </c>
      <c r="Q574" s="702">
        <v>390</v>
      </c>
    </row>
    <row r="575" spans="1:17" ht="14.4" customHeight="1" x14ac:dyDescent="0.3">
      <c r="A575" s="696" t="s">
        <v>505</v>
      </c>
      <c r="B575" s="697" t="s">
        <v>2852</v>
      </c>
      <c r="C575" s="697" t="s">
        <v>2853</v>
      </c>
      <c r="D575" s="697" t="s">
        <v>3833</v>
      </c>
      <c r="E575" s="697" t="s">
        <v>3834</v>
      </c>
      <c r="F575" s="701">
        <v>1234</v>
      </c>
      <c r="G575" s="701">
        <v>289990</v>
      </c>
      <c r="H575" s="701">
        <v>0.95719854632835688</v>
      </c>
      <c r="I575" s="701">
        <v>235</v>
      </c>
      <c r="J575" s="701">
        <v>1207</v>
      </c>
      <c r="K575" s="701">
        <v>302957</v>
      </c>
      <c r="L575" s="701">
        <v>1</v>
      </c>
      <c r="M575" s="701">
        <v>251</v>
      </c>
      <c r="N575" s="701">
        <v>1211</v>
      </c>
      <c r="O575" s="701">
        <v>303961</v>
      </c>
      <c r="P575" s="723">
        <v>1.0033140016570008</v>
      </c>
      <c r="Q575" s="702">
        <v>251</v>
      </c>
    </row>
    <row r="576" spans="1:17" ht="14.4" customHeight="1" x14ac:dyDescent="0.3">
      <c r="A576" s="696" t="s">
        <v>505</v>
      </c>
      <c r="B576" s="697" t="s">
        <v>2852</v>
      </c>
      <c r="C576" s="697" t="s">
        <v>2853</v>
      </c>
      <c r="D576" s="697" t="s">
        <v>3835</v>
      </c>
      <c r="E576" s="697" t="s">
        <v>3836</v>
      </c>
      <c r="F576" s="701">
        <v>0</v>
      </c>
      <c r="G576" s="701">
        <v>0</v>
      </c>
      <c r="H576" s="701"/>
      <c r="I576" s="701"/>
      <c r="J576" s="701">
        <v>0</v>
      </c>
      <c r="K576" s="701">
        <v>0</v>
      </c>
      <c r="L576" s="701"/>
      <c r="M576" s="701"/>
      <c r="N576" s="701">
        <v>0</v>
      </c>
      <c r="O576" s="701">
        <v>0</v>
      </c>
      <c r="P576" s="723"/>
      <c r="Q576" s="702"/>
    </row>
    <row r="577" spans="1:17" ht="14.4" customHeight="1" x14ac:dyDescent="0.3">
      <c r="A577" s="696" t="s">
        <v>505</v>
      </c>
      <c r="B577" s="697" t="s">
        <v>2852</v>
      </c>
      <c r="C577" s="697" t="s">
        <v>2853</v>
      </c>
      <c r="D577" s="697" t="s">
        <v>3837</v>
      </c>
      <c r="E577" s="697" t="s">
        <v>3838</v>
      </c>
      <c r="F577" s="701">
        <v>1160</v>
      </c>
      <c r="G577" s="701">
        <v>0</v>
      </c>
      <c r="H577" s="701"/>
      <c r="I577" s="701">
        <v>0</v>
      </c>
      <c r="J577" s="701">
        <v>1224</v>
      </c>
      <c r="K577" s="701">
        <v>0</v>
      </c>
      <c r="L577" s="701"/>
      <c r="M577" s="701">
        <v>0</v>
      </c>
      <c r="N577" s="701">
        <v>1289</v>
      </c>
      <c r="O577" s="701">
        <v>0</v>
      </c>
      <c r="P577" s="723"/>
      <c r="Q577" s="702">
        <v>0</v>
      </c>
    </row>
    <row r="578" spans="1:17" ht="14.4" customHeight="1" x14ac:dyDescent="0.3">
      <c r="A578" s="696" t="s">
        <v>505</v>
      </c>
      <c r="B578" s="697" t="s">
        <v>2852</v>
      </c>
      <c r="C578" s="697" t="s">
        <v>2853</v>
      </c>
      <c r="D578" s="697" t="s">
        <v>3839</v>
      </c>
      <c r="E578" s="697" t="s">
        <v>3840</v>
      </c>
      <c r="F578" s="701">
        <v>282</v>
      </c>
      <c r="G578" s="701">
        <v>0</v>
      </c>
      <c r="H578" s="701"/>
      <c r="I578" s="701">
        <v>0</v>
      </c>
      <c r="J578" s="701">
        <v>282</v>
      </c>
      <c r="K578" s="701">
        <v>0</v>
      </c>
      <c r="L578" s="701"/>
      <c r="M578" s="701">
        <v>0</v>
      </c>
      <c r="N578" s="701">
        <v>250</v>
      </c>
      <c r="O578" s="701">
        <v>0</v>
      </c>
      <c r="P578" s="723"/>
      <c r="Q578" s="702">
        <v>0</v>
      </c>
    </row>
    <row r="579" spans="1:17" ht="14.4" customHeight="1" x14ac:dyDescent="0.3">
      <c r="A579" s="696" t="s">
        <v>505</v>
      </c>
      <c r="B579" s="697" t="s">
        <v>2852</v>
      </c>
      <c r="C579" s="697" t="s">
        <v>2853</v>
      </c>
      <c r="D579" s="697" t="s">
        <v>3841</v>
      </c>
      <c r="E579" s="697" t="s">
        <v>3842</v>
      </c>
      <c r="F579" s="701">
        <v>93</v>
      </c>
      <c r="G579" s="701">
        <v>0</v>
      </c>
      <c r="H579" s="701"/>
      <c r="I579" s="701">
        <v>0</v>
      </c>
      <c r="J579" s="701">
        <v>119</v>
      </c>
      <c r="K579" s="701">
        <v>0</v>
      </c>
      <c r="L579" s="701"/>
      <c r="M579" s="701">
        <v>0</v>
      </c>
      <c r="N579" s="701">
        <v>92</v>
      </c>
      <c r="O579" s="701">
        <v>0</v>
      </c>
      <c r="P579" s="723"/>
      <c r="Q579" s="702">
        <v>0</v>
      </c>
    </row>
    <row r="580" spans="1:17" ht="14.4" customHeight="1" x14ac:dyDescent="0.3">
      <c r="A580" s="696" t="s">
        <v>505</v>
      </c>
      <c r="B580" s="697" t="s">
        <v>2852</v>
      </c>
      <c r="C580" s="697" t="s">
        <v>2853</v>
      </c>
      <c r="D580" s="697" t="s">
        <v>3843</v>
      </c>
      <c r="E580" s="697" t="s">
        <v>3844</v>
      </c>
      <c r="F580" s="701">
        <v>8</v>
      </c>
      <c r="G580" s="701">
        <v>0</v>
      </c>
      <c r="H580" s="701"/>
      <c r="I580" s="701">
        <v>0</v>
      </c>
      <c r="J580" s="701">
        <v>19</v>
      </c>
      <c r="K580" s="701">
        <v>0</v>
      </c>
      <c r="L580" s="701"/>
      <c r="M580" s="701">
        <v>0</v>
      </c>
      <c r="N580" s="701">
        <v>16</v>
      </c>
      <c r="O580" s="701">
        <v>0</v>
      </c>
      <c r="P580" s="723"/>
      <c r="Q580" s="702">
        <v>0</v>
      </c>
    </row>
    <row r="581" spans="1:17" ht="14.4" customHeight="1" x14ac:dyDescent="0.3">
      <c r="A581" s="696" t="s">
        <v>505</v>
      </c>
      <c r="B581" s="697" t="s">
        <v>2852</v>
      </c>
      <c r="C581" s="697" t="s">
        <v>2853</v>
      </c>
      <c r="D581" s="697" t="s">
        <v>3845</v>
      </c>
      <c r="E581" s="697" t="s">
        <v>3842</v>
      </c>
      <c r="F581" s="701"/>
      <c r="G581" s="701"/>
      <c r="H581" s="701"/>
      <c r="I581" s="701"/>
      <c r="J581" s="701"/>
      <c r="K581" s="701"/>
      <c r="L581" s="701"/>
      <c r="M581" s="701"/>
      <c r="N581" s="701">
        <v>1</v>
      </c>
      <c r="O581" s="701">
        <v>0</v>
      </c>
      <c r="P581" s="723"/>
      <c r="Q581" s="702">
        <v>0</v>
      </c>
    </row>
    <row r="582" spans="1:17" ht="14.4" customHeight="1" x14ac:dyDescent="0.3">
      <c r="A582" s="696" t="s">
        <v>505</v>
      </c>
      <c r="B582" s="697" t="s">
        <v>2852</v>
      </c>
      <c r="C582" s="697" t="s">
        <v>2853</v>
      </c>
      <c r="D582" s="697" t="s">
        <v>3846</v>
      </c>
      <c r="E582" s="697" t="s">
        <v>3842</v>
      </c>
      <c r="F582" s="701">
        <v>44</v>
      </c>
      <c r="G582" s="701">
        <v>0</v>
      </c>
      <c r="H582" s="701"/>
      <c r="I582" s="701">
        <v>0</v>
      </c>
      <c r="J582" s="701">
        <v>45</v>
      </c>
      <c r="K582" s="701">
        <v>0</v>
      </c>
      <c r="L582" s="701"/>
      <c r="M582" s="701">
        <v>0</v>
      </c>
      <c r="N582" s="701">
        <v>52</v>
      </c>
      <c r="O582" s="701">
        <v>0</v>
      </c>
      <c r="P582" s="723"/>
      <c r="Q582" s="702">
        <v>0</v>
      </c>
    </row>
    <row r="583" spans="1:17" ht="14.4" customHeight="1" x14ac:dyDescent="0.3">
      <c r="A583" s="696" t="s">
        <v>505</v>
      </c>
      <c r="B583" s="697" t="s">
        <v>2852</v>
      </c>
      <c r="C583" s="697" t="s">
        <v>2853</v>
      </c>
      <c r="D583" s="697" t="s">
        <v>3847</v>
      </c>
      <c r="E583" s="697" t="s">
        <v>3848</v>
      </c>
      <c r="F583" s="701">
        <v>48</v>
      </c>
      <c r="G583" s="701">
        <v>262848</v>
      </c>
      <c r="H583" s="701">
        <v>1.2307692307692308</v>
      </c>
      <c r="I583" s="701">
        <v>5476</v>
      </c>
      <c r="J583" s="701">
        <v>39</v>
      </c>
      <c r="K583" s="701">
        <v>213564</v>
      </c>
      <c r="L583" s="701">
        <v>1</v>
      </c>
      <c r="M583" s="701">
        <v>5476</v>
      </c>
      <c r="N583" s="701">
        <v>46</v>
      </c>
      <c r="O583" s="701">
        <v>251896</v>
      </c>
      <c r="P583" s="723">
        <v>1.1794871794871795</v>
      </c>
      <c r="Q583" s="702">
        <v>5476</v>
      </c>
    </row>
    <row r="584" spans="1:17" ht="14.4" customHeight="1" x14ac:dyDescent="0.3">
      <c r="A584" s="696" t="s">
        <v>505</v>
      </c>
      <c r="B584" s="697" t="s">
        <v>2852</v>
      </c>
      <c r="C584" s="697" t="s">
        <v>2853</v>
      </c>
      <c r="D584" s="697" t="s">
        <v>3849</v>
      </c>
      <c r="E584" s="697" t="s">
        <v>3850</v>
      </c>
      <c r="F584" s="701">
        <v>2</v>
      </c>
      <c r="G584" s="701">
        <v>0</v>
      </c>
      <c r="H584" s="701"/>
      <c r="I584" s="701">
        <v>0</v>
      </c>
      <c r="J584" s="701">
        <v>1</v>
      </c>
      <c r="K584" s="701">
        <v>0</v>
      </c>
      <c r="L584" s="701"/>
      <c r="M584" s="701">
        <v>0</v>
      </c>
      <c r="N584" s="701">
        <v>1</v>
      </c>
      <c r="O584" s="701">
        <v>0</v>
      </c>
      <c r="P584" s="723"/>
      <c r="Q584" s="702">
        <v>0</v>
      </c>
    </row>
    <row r="585" spans="1:17" ht="14.4" customHeight="1" x14ac:dyDescent="0.3">
      <c r="A585" s="696" t="s">
        <v>505</v>
      </c>
      <c r="B585" s="697" t="s">
        <v>2852</v>
      </c>
      <c r="C585" s="697" t="s">
        <v>2853</v>
      </c>
      <c r="D585" s="697" t="s">
        <v>3851</v>
      </c>
      <c r="E585" s="697" t="s">
        <v>3852</v>
      </c>
      <c r="F585" s="701">
        <v>214</v>
      </c>
      <c r="G585" s="701">
        <v>5128724</v>
      </c>
      <c r="H585" s="701">
        <v>1.7398373983739837</v>
      </c>
      <c r="I585" s="701">
        <v>23966</v>
      </c>
      <c r="J585" s="701">
        <v>123</v>
      </c>
      <c r="K585" s="701">
        <v>2947818</v>
      </c>
      <c r="L585" s="701">
        <v>1</v>
      </c>
      <c r="M585" s="701">
        <v>23966</v>
      </c>
      <c r="N585" s="701">
        <v>139</v>
      </c>
      <c r="O585" s="701">
        <v>3331274</v>
      </c>
      <c r="P585" s="723">
        <v>1.1300813008130082</v>
      </c>
      <c r="Q585" s="702">
        <v>23966</v>
      </c>
    </row>
    <row r="586" spans="1:17" ht="14.4" customHeight="1" x14ac:dyDescent="0.3">
      <c r="A586" s="696" t="s">
        <v>505</v>
      </c>
      <c r="B586" s="697" t="s">
        <v>2852</v>
      </c>
      <c r="C586" s="697" t="s">
        <v>2853</v>
      </c>
      <c r="D586" s="697" t="s">
        <v>3853</v>
      </c>
      <c r="E586" s="697" t="s">
        <v>3854</v>
      </c>
      <c r="F586" s="701">
        <v>379</v>
      </c>
      <c r="G586" s="701">
        <v>2530204</v>
      </c>
      <c r="H586" s="701">
        <v>1.2591362126245846</v>
      </c>
      <c r="I586" s="701">
        <v>6676</v>
      </c>
      <c r="J586" s="701">
        <v>301</v>
      </c>
      <c r="K586" s="701">
        <v>2009476</v>
      </c>
      <c r="L586" s="701">
        <v>1</v>
      </c>
      <c r="M586" s="701">
        <v>6676</v>
      </c>
      <c r="N586" s="701">
        <v>342</v>
      </c>
      <c r="O586" s="701">
        <v>2283192</v>
      </c>
      <c r="P586" s="723">
        <v>1.1362126245847175</v>
      </c>
      <c r="Q586" s="702">
        <v>6676</v>
      </c>
    </row>
    <row r="587" spans="1:17" ht="14.4" customHeight="1" x14ac:dyDescent="0.3">
      <c r="A587" s="696" t="s">
        <v>505</v>
      </c>
      <c r="B587" s="697" t="s">
        <v>2852</v>
      </c>
      <c r="C587" s="697" t="s">
        <v>2853</v>
      </c>
      <c r="D587" s="697" t="s">
        <v>3855</v>
      </c>
      <c r="E587" s="697" t="s">
        <v>3842</v>
      </c>
      <c r="F587" s="701">
        <v>16</v>
      </c>
      <c r="G587" s="701">
        <v>0</v>
      </c>
      <c r="H587" s="701"/>
      <c r="I587" s="701">
        <v>0</v>
      </c>
      <c r="J587" s="701">
        <v>10</v>
      </c>
      <c r="K587" s="701">
        <v>0</v>
      </c>
      <c r="L587" s="701"/>
      <c r="M587" s="701">
        <v>0</v>
      </c>
      <c r="N587" s="701">
        <v>14</v>
      </c>
      <c r="O587" s="701">
        <v>0</v>
      </c>
      <c r="P587" s="723"/>
      <c r="Q587" s="702">
        <v>0</v>
      </c>
    </row>
    <row r="588" spans="1:17" ht="14.4" customHeight="1" x14ac:dyDescent="0.3">
      <c r="A588" s="696" t="s">
        <v>505</v>
      </c>
      <c r="B588" s="697" t="s">
        <v>2852</v>
      </c>
      <c r="C588" s="697" t="s">
        <v>2853</v>
      </c>
      <c r="D588" s="697" t="s">
        <v>3856</v>
      </c>
      <c r="E588" s="697" t="s">
        <v>3857</v>
      </c>
      <c r="F588" s="701">
        <v>140</v>
      </c>
      <c r="G588" s="701">
        <v>3915240</v>
      </c>
      <c r="H588" s="701">
        <v>2.0588235294117645</v>
      </c>
      <c r="I588" s="701">
        <v>27966</v>
      </c>
      <c r="J588" s="701">
        <v>68</v>
      </c>
      <c r="K588" s="701">
        <v>1901688</v>
      </c>
      <c r="L588" s="701">
        <v>1</v>
      </c>
      <c r="M588" s="701">
        <v>27966</v>
      </c>
      <c r="N588" s="701">
        <v>89</v>
      </c>
      <c r="O588" s="701">
        <v>2488974</v>
      </c>
      <c r="P588" s="723">
        <v>1.3088235294117647</v>
      </c>
      <c r="Q588" s="702">
        <v>27966</v>
      </c>
    </row>
    <row r="589" spans="1:17" ht="14.4" customHeight="1" x14ac:dyDescent="0.3">
      <c r="A589" s="696" t="s">
        <v>505</v>
      </c>
      <c r="B589" s="697" t="s">
        <v>2852</v>
      </c>
      <c r="C589" s="697" t="s">
        <v>2853</v>
      </c>
      <c r="D589" s="697" t="s">
        <v>2854</v>
      </c>
      <c r="E589" s="697" t="s">
        <v>2855</v>
      </c>
      <c r="F589" s="701">
        <v>625</v>
      </c>
      <c r="G589" s="701">
        <v>218125</v>
      </c>
      <c r="H589" s="701">
        <v>0.86611156112514098</v>
      </c>
      <c r="I589" s="701">
        <v>349</v>
      </c>
      <c r="J589" s="701">
        <v>677</v>
      </c>
      <c r="K589" s="701">
        <v>251844</v>
      </c>
      <c r="L589" s="701">
        <v>1</v>
      </c>
      <c r="M589" s="701">
        <v>372</v>
      </c>
      <c r="N589" s="701">
        <v>657</v>
      </c>
      <c r="O589" s="701">
        <v>245059</v>
      </c>
      <c r="P589" s="723">
        <v>0.97305871888947126</v>
      </c>
      <c r="Q589" s="702">
        <v>372.99695585996955</v>
      </c>
    </row>
    <row r="590" spans="1:17" ht="14.4" customHeight="1" x14ac:dyDescent="0.3">
      <c r="A590" s="696" t="s">
        <v>505</v>
      </c>
      <c r="B590" s="697" t="s">
        <v>2852</v>
      </c>
      <c r="C590" s="697" t="s">
        <v>2853</v>
      </c>
      <c r="D590" s="697" t="s">
        <v>3858</v>
      </c>
      <c r="E590" s="697" t="s">
        <v>3859</v>
      </c>
      <c r="F590" s="701">
        <v>11</v>
      </c>
      <c r="G590" s="701">
        <v>12320</v>
      </c>
      <c r="H590" s="701">
        <v>2.1388888888888888</v>
      </c>
      <c r="I590" s="701">
        <v>1120</v>
      </c>
      <c r="J590" s="701">
        <v>5</v>
      </c>
      <c r="K590" s="701">
        <v>5760</v>
      </c>
      <c r="L590" s="701">
        <v>1</v>
      </c>
      <c r="M590" s="701">
        <v>1152</v>
      </c>
      <c r="N590" s="701"/>
      <c r="O590" s="701"/>
      <c r="P590" s="723"/>
      <c r="Q590" s="702"/>
    </row>
    <row r="591" spans="1:17" ht="14.4" customHeight="1" x14ac:dyDescent="0.3">
      <c r="A591" s="696" t="s">
        <v>505</v>
      </c>
      <c r="B591" s="697" t="s">
        <v>2852</v>
      </c>
      <c r="C591" s="697" t="s">
        <v>2853</v>
      </c>
      <c r="D591" s="697" t="s">
        <v>3860</v>
      </c>
      <c r="E591" s="697" t="s">
        <v>3861</v>
      </c>
      <c r="F591" s="701">
        <v>23</v>
      </c>
      <c r="G591" s="701">
        <v>0</v>
      </c>
      <c r="H591" s="701"/>
      <c r="I591" s="701">
        <v>0</v>
      </c>
      <c r="J591" s="701">
        <v>32</v>
      </c>
      <c r="K591" s="701">
        <v>0</v>
      </c>
      <c r="L591" s="701"/>
      <c r="M591" s="701">
        <v>0</v>
      </c>
      <c r="N591" s="701">
        <v>15</v>
      </c>
      <c r="O591" s="701">
        <v>0</v>
      </c>
      <c r="P591" s="723"/>
      <c r="Q591" s="702">
        <v>0</v>
      </c>
    </row>
    <row r="592" spans="1:17" ht="14.4" customHeight="1" x14ac:dyDescent="0.3">
      <c r="A592" s="696" t="s">
        <v>505</v>
      </c>
      <c r="B592" s="697" t="s">
        <v>2852</v>
      </c>
      <c r="C592" s="697" t="s">
        <v>2853</v>
      </c>
      <c r="D592" s="697" t="s">
        <v>3862</v>
      </c>
      <c r="E592" s="697" t="s">
        <v>3863</v>
      </c>
      <c r="F592" s="701">
        <v>2</v>
      </c>
      <c r="G592" s="701">
        <v>1222</v>
      </c>
      <c r="H592" s="701">
        <v>0.9807383627608347</v>
      </c>
      <c r="I592" s="701">
        <v>611</v>
      </c>
      <c r="J592" s="701">
        <v>2</v>
      </c>
      <c r="K592" s="701">
        <v>1246</v>
      </c>
      <c r="L592" s="701">
        <v>1</v>
      </c>
      <c r="M592" s="701">
        <v>623</v>
      </c>
      <c r="N592" s="701"/>
      <c r="O592" s="701"/>
      <c r="P592" s="723"/>
      <c r="Q592" s="702"/>
    </row>
    <row r="593" spans="1:17" ht="14.4" customHeight="1" x14ac:dyDescent="0.3">
      <c r="A593" s="696" t="s">
        <v>505</v>
      </c>
      <c r="B593" s="697" t="s">
        <v>2852</v>
      </c>
      <c r="C593" s="697" t="s">
        <v>2853</v>
      </c>
      <c r="D593" s="697" t="s">
        <v>3864</v>
      </c>
      <c r="E593" s="697" t="s">
        <v>3863</v>
      </c>
      <c r="F593" s="701">
        <v>1</v>
      </c>
      <c r="G593" s="701">
        <v>525</v>
      </c>
      <c r="H593" s="701"/>
      <c r="I593" s="701">
        <v>525</v>
      </c>
      <c r="J593" s="701"/>
      <c r="K593" s="701"/>
      <c r="L593" s="701"/>
      <c r="M593" s="701"/>
      <c r="N593" s="701"/>
      <c r="O593" s="701"/>
      <c r="P593" s="723"/>
      <c r="Q593" s="702"/>
    </row>
    <row r="594" spans="1:17" ht="14.4" customHeight="1" x14ac:dyDescent="0.3">
      <c r="A594" s="696" t="s">
        <v>505</v>
      </c>
      <c r="B594" s="697" t="s">
        <v>2852</v>
      </c>
      <c r="C594" s="697" t="s">
        <v>2853</v>
      </c>
      <c r="D594" s="697" t="s">
        <v>3865</v>
      </c>
      <c r="E594" s="697" t="s">
        <v>3842</v>
      </c>
      <c r="F594" s="701">
        <v>4</v>
      </c>
      <c r="G594" s="701">
        <v>0</v>
      </c>
      <c r="H594" s="701"/>
      <c r="I594" s="701">
        <v>0</v>
      </c>
      <c r="J594" s="701">
        <v>2</v>
      </c>
      <c r="K594" s="701">
        <v>0</v>
      </c>
      <c r="L594" s="701"/>
      <c r="M594" s="701">
        <v>0</v>
      </c>
      <c r="N594" s="701">
        <v>4</v>
      </c>
      <c r="O594" s="701">
        <v>0</v>
      </c>
      <c r="P594" s="723"/>
      <c r="Q594" s="702">
        <v>0</v>
      </c>
    </row>
    <row r="595" spans="1:17" ht="14.4" customHeight="1" x14ac:dyDescent="0.3">
      <c r="A595" s="696" t="s">
        <v>505</v>
      </c>
      <c r="B595" s="697" t="s">
        <v>3866</v>
      </c>
      <c r="C595" s="697" t="s">
        <v>2853</v>
      </c>
      <c r="D595" s="697" t="s">
        <v>2899</v>
      </c>
      <c r="E595" s="697" t="s">
        <v>2900</v>
      </c>
      <c r="F595" s="701">
        <v>1</v>
      </c>
      <c r="G595" s="701">
        <v>696</v>
      </c>
      <c r="H595" s="701">
        <v>0.98166431593794079</v>
      </c>
      <c r="I595" s="701">
        <v>696</v>
      </c>
      <c r="J595" s="701">
        <v>1</v>
      </c>
      <c r="K595" s="701">
        <v>709</v>
      </c>
      <c r="L595" s="701">
        <v>1</v>
      </c>
      <c r="M595" s="701">
        <v>709</v>
      </c>
      <c r="N595" s="701"/>
      <c r="O595" s="701"/>
      <c r="P595" s="723"/>
      <c r="Q595" s="702"/>
    </row>
    <row r="596" spans="1:17" ht="14.4" customHeight="1" x14ac:dyDescent="0.3">
      <c r="A596" s="696" t="s">
        <v>505</v>
      </c>
      <c r="B596" s="697" t="s">
        <v>3866</v>
      </c>
      <c r="C596" s="697" t="s">
        <v>2853</v>
      </c>
      <c r="D596" s="697" t="s">
        <v>3867</v>
      </c>
      <c r="E596" s="697" t="s">
        <v>3868</v>
      </c>
      <c r="F596" s="701"/>
      <c r="G596" s="701"/>
      <c r="H596" s="701"/>
      <c r="I596" s="701"/>
      <c r="J596" s="701">
        <v>1</v>
      </c>
      <c r="K596" s="701">
        <v>5923</v>
      </c>
      <c r="L596" s="701">
        <v>1</v>
      </c>
      <c r="M596" s="701">
        <v>5923</v>
      </c>
      <c r="N596" s="701"/>
      <c r="O596" s="701"/>
      <c r="P596" s="723"/>
      <c r="Q596" s="702"/>
    </row>
    <row r="597" spans="1:17" ht="14.4" customHeight="1" x14ac:dyDescent="0.3">
      <c r="A597" s="696" t="s">
        <v>505</v>
      </c>
      <c r="B597" s="697" t="s">
        <v>3866</v>
      </c>
      <c r="C597" s="697" t="s">
        <v>2853</v>
      </c>
      <c r="D597" s="697" t="s">
        <v>3213</v>
      </c>
      <c r="E597" s="697" t="s">
        <v>3214</v>
      </c>
      <c r="F597" s="701"/>
      <c r="G597" s="701"/>
      <c r="H597" s="701"/>
      <c r="I597" s="701"/>
      <c r="J597" s="701">
        <v>15</v>
      </c>
      <c r="K597" s="701">
        <v>2610</v>
      </c>
      <c r="L597" s="701">
        <v>1</v>
      </c>
      <c r="M597" s="701">
        <v>174</v>
      </c>
      <c r="N597" s="701">
        <v>3</v>
      </c>
      <c r="O597" s="701">
        <v>522</v>
      </c>
      <c r="P597" s="723">
        <v>0.2</v>
      </c>
      <c r="Q597" s="702">
        <v>174</v>
      </c>
    </row>
    <row r="598" spans="1:17" ht="14.4" customHeight="1" x14ac:dyDescent="0.3">
      <c r="A598" s="696" t="s">
        <v>505</v>
      </c>
      <c r="B598" s="697" t="s">
        <v>3866</v>
      </c>
      <c r="C598" s="697" t="s">
        <v>2853</v>
      </c>
      <c r="D598" s="697" t="s">
        <v>3869</v>
      </c>
      <c r="E598" s="697" t="s">
        <v>3870</v>
      </c>
      <c r="F598" s="701"/>
      <c r="G598" s="701"/>
      <c r="H598" s="701"/>
      <c r="I598" s="701"/>
      <c r="J598" s="701"/>
      <c r="K598" s="701"/>
      <c r="L598" s="701"/>
      <c r="M598" s="701"/>
      <c r="N598" s="701">
        <v>1</v>
      </c>
      <c r="O598" s="701">
        <v>541</v>
      </c>
      <c r="P598" s="723"/>
      <c r="Q598" s="702">
        <v>541</v>
      </c>
    </row>
    <row r="599" spans="1:17" ht="14.4" customHeight="1" x14ac:dyDescent="0.3">
      <c r="A599" s="696" t="s">
        <v>505</v>
      </c>
      <c r="B599" s="697" t="s">
        <v>3866</v>
      </c>
      <c r="C599" s="697" t="s">
        <v>2853</v>
      </c>
      <c r="D599" s="697" t="s">
        <v>3871</v>
      </c>
      <c r="E599" s="697" t="s">
        <v>3872</v>
      </c>
      <c r="F599" s="701"/>
      <c r="G599" s="701"/>
      <c r="H599" s="701"/>
      <c r="I599" s="701"/>
      <c r="J599" s="701">
        <v>2</v>
      </c>
      <c r="K599" s="701">
        <v>2996</v>
      </c>
      <c r="L599" s="701">
        <v>1</v>
      </c>
      <c r="M599" s="701">
        <v>1498</v>
      </c>
      <c r="N599" s="701"/>
      <c r="O599" s="701"/>
      <c r="P599" s="723"/>
      <c r="Q599" s="702"/>
    </row>
    <row r="600" spans="1:17" ht="14.4" customHeight="1" x14ac:dyDescent="0.3">
      <c r="A600" s="696" t="s">
        <v>505</v>
      </c>
      <c r="B600" s="697" t="s">
        <v>3866</v>
      </c>
      <c r="C600" s="697" t="s">
        <v>2853</v>
      </c>
      <c r="D600" s="697" t="s">
        <v>3873</v>
      </c>
      <c r="E600" s="697" t="s">
        <v>3874</v>
      </c>
      <c r="F600" s="701"/>
      <c r="G600" s="701"/>
      <c r="H600" s="701"/>
      <c r="I600" s="701"/>
      <c r="J600" s="701">
        <v>1</v>
      </c>
      <c r="K600" s="701">
        <v>1399</v>
      </c>
      <c r="L600" s="701">
        <v>1</v>
      </c>
      <c r="M600" s="701">
        <v>1399</v>
      </c>
      <c r="N600" s="701">
        <v>1</v>
      </c>
      <c r="O600" s="701">
        <v>1400</v>
      </c>
      <c r="P600" s="723">
        <v>1.0007147962830594</v>
      </c>
      <c r="Q600" s="702">
        <v>1400</v>
      </c>
    </row>
    <row r="601" spans="1:17" ht="14.4" customHeight="1" x14ac:dyDescent="0.3">
      <c r="A601" s="696" t="s">
        <v>505</v>
      </c>
      <c r="B601" s="697" t="s">
        <v>3866</v>
      </c>
      <c r="C601" s="697" t="s">
        <v>2853</v>
      </c>
      <c r="D601" s="697" t="s">
        <v>3875</v>
      </c>
      <c r="E601" s="697" t="s">
        <v>3876</v>
      </c>
      <c r="F601" s="701"/>
      <c r="G601" s="701"/>
      <c r="H601" s="701"/>
      <c r="I601" s="701"/>
      <c r="J601" s="701">
        <v>4</v>
      </c>
      <c r="K601" s="701">
        <v>4124</v>
      </c>
      <c r="L601" s="701">
        <v>1</v>
      </c>
      <c r="M601" s="701">
        <v>1031</v>
      </c>
      <c r="N601" s="701"/>
      <c r="O601" s="701"/>
      <c r="P601" s="723"/>
      <c r="Q601" s="702"/>
    </row>
    <row r="602" spans="1:17" ht="14.4" customHeight="1" x14ac:dyDescent="0.3">
      <c r="A602" s="696" t="s">
        <v>505</v>
      </c>
      <c r="B602" s="697" t="s">
        <v>3866</v>
      </c>
      <c r="C602" s="697" t="s">
        <v>2853</v>
      </c>
      <c r="D602" s="697" t="s">
        <v>3877</v>
      </c>
      <c r="E602" s="697" t="s">
        <v>3878</v>
      </c>
      <c r="F602" s="701"/>
      <c r="G602" s="701"/>
      <c r="H602" s="701"/>
      <c r="I602" s="701"/>
      <c r="J602" s="701"/>
      <c r="K602" s="701"/>
      <c r="L602" s="701"/>
      <c r="M602" s="701"/>
      <c r="N602" s="701">
        <v>0</v>
      </c>
      <c r="O602" s="701">
        <v>0</v>
      </c>
      <c r="P602" s="723"/>
      <c r="Q602" s="702"/>
    </row>
    <row r="603" spans="1:17" ht="14.4" customHeight="1" x14ac:dyDescent="0.3">
      <c r="A603" s="696" t="s">
        <v>505</v>
      </c>
      <c r="B603" s="697" t="s">
        <v>3866</v>
      </c>
      <c r="C603" s="697" t="s">
        <v>2853</v>
      </c>
      <c r="D603" s="697" t="s">
        <v>3879</v>
      </c>
      <c r="E603" s="697" t="s">
        <v>3880</v>
      </c>
      <c r="F603" s="701"/>
      <c r="G603" s="701"/>
      <c r="H603" s="701"/>
      <c r="I603" s="701"/>
      <c r="J603" s="701">
        <v>1</v>
      </c>
      <c r="K603" s="701">
        <v>1677</v>
      </c>
      <c r="L603" s="701">
        <v>1</v>
      </c>
      <c r="M603" s="701">
        <v>1677</v>
      </c>
      <c r="N603" s="701"/>
      <c r="O603" s="701"/>
      <c r="P603" s="723"/>
      <c r="Q603" s="702"/>
    </row>
    <row r="604" spans="1:17" ht="14.4" customHeight="1" x14ac:dyDescent="0.3">
      <c r="A604" s="696" t="s">
        <v>505</v>
      </c>
      <c r="B604" s="697" t="s">
        <v>3866</v>
      </c>
      <c r="C604" s="697" t="s">
        <v>2853</v>
      </c>
      <c r="D604" s="697" t="s">
        <v>3881</v>
      </c>
      <c r="E604" s="697" t="s">
        <v>3882</v>
      </c>
      <c r="F604" s="701"/>
      <c r="G604" s="701"/>
      <c r="H604" s="701"/>
      <c r="I604" s="701"/>
      <c r="J604" s="701">
        <v>4</v>
      </c>
      <c r="K604" s="701">
        <v>264</v>
      </c>
      <c r="L604" s="701">
        <v>1</v>
      </c>
      <c r="M604" s="701">
        <v>66</v>
      </c>
      <c r="N604" s="701"/>
      <c r="O604" s="701"/>
      <c r="P604" s="723"/>
      <c r="Q604" s="702"/>
    </row>
    <row r="605" spans="1:17" ht="14.4" customHeight="1" x14ac:dyDescent="0.3">
      <c r="A605" s="696" t="s">
        <v>505</v>
      </c>
      <c r="B605" s="697" t="s">
        <v>3866</v>
      </c>
      <c r="C605" s="697" t="s">
        <v>2853</v>
      </c>
      <c r="D605" s="697" t="s">
        <v>3883</v>
      </c>
      <c r="E605" s="697" t="s">
        <v>3884</v>
      </c>
      <c r="F605" s="701"/>
      <c r="G605" s="701"/>
      <c r="H605" s="701"/>
      <c r="I605" s="701"/>
      <c r="J605" s="701">
        <v>1</v>
      </c>
      <c r="K605" s="701">
        <v>86</v>
      </c>
      <c r="L605" s="701">
        <v>1</v>
      </c>
      <c r="M605" s="701">
        <v>86</v>
      </c>
      <c r="N605" s="701"/>
      <c r="O605" s="701"/>
      <c r="P605" s="723"/>
      <c r="Q605" s="702"/>
    </row>
    <row r="606" spans="1:17" ht="14.4" customHeight="1" x14ac:dyDescent="0.3">
      <c r="A606" s="696" t="s">
        <v>505</v>
      </c>
      <c r="B606" s="697" t="s">
        <v>3866</v>
      </c>
      <c r="C606" s="697" t="s">
        <v>2853</v>
      </c>
      <c r="D606" s="697" t="s">
        <v>3885</v>
      </c>
      <c r="E606" s="697" t="s">
        <v>3870</v>
      </c>
      <c r="F606" s="701">
        <v>1</v>
      </c>
      <c r="G606" s="701">
        <v>675</v>
      </c>
      <c r="H606" s="701">
        <v>0.49055232558139533</v>
      </c>
      <c r="I606" s="701">
        <v>675</v>
      </c>
      <c r="J606" s="701">
        <v>2</v>
      </c>
      <c r="K606" s="701">
        <v>1376</v>
      </c>
      <c r="L606" s="701">
        <v>1</v>
      </c>
      <c r="M606" s="701">
        <v>688</v>
      </c>
      <c r="N606" s="701">
        <v>1</v>
      </c>
      <c r="O606" s="701">
        <v>688</v>
      </c>
      <c r="P606" s="723">
        <v>0.5</v>
      </c>
      <c r="Q606" s="702">
        <v>688</v>
      </c>
    </row>
    <row r="607" spans="1:17" ht="14.4" customHeight="1" x14ac:dyDescent="0.3">
      <c r="A607" s="696" t="s">
        <v>505</v>
      </c>
      <c r="B607" s="697" t="s">
        <v>3866</v>
      </c>
      <c r="C607" s="697" t="s">
        <v>2853</v>
      </c>
      <c r="D607" s="697" t="s">
        <v>2965</v>
      </c>
      <c r="E607" s="697" t="s">
        <v>2966</v>
      </c>
      <c r="F607" s="701"/>
      <c r="G607" s="701"/>
      <c r="H607" s="701"/>
      <c r="I607" s="701"/>
      <c r="J607" s="701">
        <v>0</v>
      </c>
      <c r="K607" s="701">
        <v>0</v>
      </c>
      <c r="L607" s="701"/>
      <c r="M607" s="701"/>
      <c r="N607" s="701"/>
      <c r="O607" s="701"/>
      <c r="P607" s="723"/>
      <c r="Q607" s="702"/>
    </row>
    <row r="608" spans="1:17" ht="14.4" customHeight="1" x14ac:dyDescent="0.3">
      <c r="A608" s="696" t="s">
        <v>505</v>
      </c>
      <c r="B608" s="697" t="s">
        <v>3866</v>
      </c>
      <c r="C608" s="697" t="s">
        <v>2853</v>
      </c>
      <c r="D608" s="697" t="s">
        <v>2967</v>
      </c>
      <c r="E608" s="697" t="s">
        <v>2968</v>
      </c>
      <c r="F608" s="701">
        <v>1</v>
      </c>
      <c r="G608" s="701">
        <v>852</v>
      </c>
      <c r="H608" s="701">
        <v>0.32832369942196532</v>
      </c>
      <c r="I608" s="701">
        <v>852</v>
      </c>
      <c r="J608" s="701">
        <v>3</v>
      </c>
      <c r="K608" s="701">
        <v>2595</v>
      </c>
      <c r="L608" s="701">
        <v>1</v>
      </c>
      <c r="M608" s="701">
        <v>865</v>
      </c>
      <c r="N608" s="701">
        <v>1</v>
      </c>
      <c r="O608" s="701">
        <v>865</v>
      </c>
      <c r="P608" s="723">
        <v>0.33333333333333331</v>
      </c>
      <c r="Q608" s="702">
        <v>865</v>
      </c>
    </row>
    <row r="609" spans="1:17" ht="14.4" customHeight="1" x14ac:dyDescent="0.3">
      <c r="A609" s="696" t="s">
        <v>505</v>
      </c>
      <c r="B609" s="697" t="s">
        <v>3866</v>
      </c>
      <c r="C609" s="697" t="s">
        <v>2853</v>
      </c>
      <c r="D609" s="697" t="s">
        <v>2979</v>
      </c>
      <c r="E609" s="697" t="s">
        <v>2980</v>
      </c>
      <c r="F609" s="701"/>
      <c r="G609" s="701"/>
      <c r="H609" s="701"/>
      <c r="I609" s="701"/>
      <c r="J609" s="701">
        <v>1</v>
      </c>
      <c r="K609" s="701">
        <v>183</v>
      </c>
      <c r="L609" s="701">
        <v>1</v>
      </c>
      <c r="M609" s="701">
        <v>183</v>
      </c>
      <c r="N609" s="701">
        <v>0</v>
      </c>
      <c r="O609" s="701">
        <v>0</v>
      </c>
      <c r="P609" s="723">
        <v>0</v>
      </c>
      <c r="Q609" s="702"/>
    </row>
    <row r="610" spans="1:17" ht="14.4" customHeight="1" x14ac:dyDescent="0.3">
      <c r="A610" s="696" t="s">
        <v>505</v>
      </c>
      <c r="B610" s="697" t="s">
        <v>3866</v>
      </c>
      <c r="C610" s="697" t="s">
        <v>2853</v>
      </c>
      <c r="D610" s="697" t="s">
        <v>2979</v>
      </c>
      <c r="E610" s="697" t="s">
        <v>2981</v>
      </c>
      <c r="F610" s="701"/>
      <c r="G610" s="701"/>
      <c r="H610" s="701"/>
      <c r="I610" s="701"/>
      <c r="J610" s="701">
        <v>1</v>
      </c>
      <c r="K610" s="701">
        <v>183</v>
      </c>
      <c r="L610" s="701">
        <v>1</v>
      </c>
      <c r="M610" s="701">
        <v>183</v>
      </c>
      <c r="N610" s="701"/>
      <c r="O610" s="701"/>
      <c r="P610" s="723"/>
      <c r="Q610" s="702"/>
    </row>
    <row r="611" spans="1:17" ht="14.4" customHeight="1" x14ac:dyDescent="0.3">
      <c r="A611" s="696" t="s">
        <v>505</v>
      </c>
      <c r="B611" s="697" t="s">
        <v>3866</v>
      </c>
      <c r="C611" s="697" t="s">
        <v>2853</v>
      </c>
      <c r="D611" s="697" t="s">
        <v>3886</v>
      </c>
      <c r="E611" s="697" t="s">
        <v>3887</v>
      </c>
      <c r="F611" s="701"/>
      <c r="G611" s="701"/>
      <c r="H611" s="701"/>
      <c r="I611" s="701"/>
      <c r="J611" s="701">
        <v>1</v>
      </c>
      <c r="K611" s="701">
        <v>1547</v>
      </c>
      <c r="L611" s="701">
        <v>1</v>
      </c>
      <c r="M611" s="701">
        <v>1547</v>
      </c>
      <c r="N611" s="701"/>
      <c r="O611" s="701"/>
      <c r="P611" s="723"/>
      <c r="Q611" s="702"/>
    </row>
    <row r="612" spans="1:17" ht="14.4" customHeight="1" x14ac:dyDescent="0.3">
      <c r="A612" s="696" t="s">
        <v>505</v>
      </c>
      <c r="B612" s="697" t="s">
        <v>3866</v>
      </c>
      <c r="C612" s="697" t="s">
        <v>2853</v>
      </c>
      <c r="D612" s="697" t="s">
        <v>3888</v>
      </c>
      <c r="E612" s="697" t="s">
        <v>3889</v>
      </c>
      <c r="F612" s="701">
        <v>1</v>
      </c>
      <c r="G612" s="701">
        <v>2654</v>
      </c>
      <c r="H612" s="701"/>
      <c r="I612" s="701">
        <v>2654</v>
      </c>
      <c r="J612" s="701"/>
      <c r="K612" s="701"/>
      <c r="L612" s="701"/>
      <c r="M612" s="701"/>
      <c r="N612" s="701">
        <v>2</v>
      </c>
      <c r="O612" s="701">
        <v>5524</v>
      </c>
      <c r="P612" s="723"/>
      <c r="Q612" s="702">
        <v>2762</v>
      </c>
    </row>
    <row r="613" spans="1:17" ht="14.4" customHeight="1" x14ac:dyDescent="0.3">
      <c r="A613" s="696" t="s">
        <v>505</v>
      </c>
      <c r="B613" s="697" t="s">
        <v>3866</v>
      </c>
      <c r="C613" s="697" t="s">
        <v>2853</v>
      </c>
      <c r="D613" s="697" t="s">
        <v>3890</v>
      </c>
      <c r="E613" s="697" t="s">
        <v>3891</v>
      </c>
      <c r="F613" s="701"/>
      <c r="G613" s="701"/>
      <c r="H613" s="701"/>
      <c r="I613" s="701"/>
      <c r="J613" s="701">
        <v>1</v>
      </c>
      <c r="K613" s="701">
        <v>1734</v>
      </c>
      <c r="L613" s="701">
        <v>1</v>
      </c>
      <c r="M613" s="701">
        <v>1734</v>
      </c>
      <c r="N613" s="701"/>
      <c r="O613" s="701"/>
      <c r="P613" s="723"/>
      <c r="Q613" s="702"/>
    </row>
    <row r="614" spans="1:17" ht="14.4" customHeight="1" x14ac:dyDescent="0.3">
      <c r="A614" s="696" t="s">
        <v>505</v>
      </c>
      <c r="B614" s="697" t="s">
        <v>3866</v>
      </c>
      <c r="C614" s="697" t="s">
        <v>2853</v>
      </c>
      <c r="D614" s="697" t="s">
        <v>3892</v>
      </c>
      <c r="E614" s="697" t="s">
        <v>3893</v>
      </c>
      <c r="F614" s="701"/>
      <c r="G614" s="701"/>
      <c r="H614" s="701"/>
      <c r="I614" s="701"/>
      <c r="J614" s="701">
        <v>6</v>
      </c>
      <c r="K614" s="701">
        <v>6006</v>
      </c>
      <c r="L614" s="701">
        <v>1</v>
      </c>
      <c r="M614" s="701">
        <v>1001</v>
      </c>
      <c r="N614" s="701"/>
      <c r="O614" s="701"/>
      <c r="P614" s="723"/>
      <c r="Q614" s="702"/>
    </row>
    <row r="615" spans="1:17" ht="14.4" customHeight="1" x14ac:dyDescent="0.3">
      <c r="A615" s="696" t="s">
        <v>505</v>
      </c>
      <c r="B615" s="697" t="s">
        <v>3866</v>
      </c>
      <c r="C615" s="697" t="s">
        <v>2853</v>
      </c>
      <c r="D615" s="697" t="s">
        <v>3894</v>
      </c>
      <c r="E615" s="697" t="s">
        <v>3895</v>
      </c>
      <c r="F615" s="701"/>
      <c r="G615" s="701"/>
      <c r="H615" s="701"/>
      <c r="I615" s="701"/>
      <c r="J615" s="701">
        <v>5</v>
      </c>
      <c r="K615" s="701">
        <v>9200</v>
      </c>
      <c r="L615" s="701">
        <v>1</v>
      </c>
      <c r="M615" s="701">
        <v>1840</v>
      </c>
      <c r="N615" s="701">
        <v>1</v>
      </c>
      <c r="O615" s="701">
        <v>1841</v>
      </c>
      <c r="P615" s="723">
        <v>0.2001086956521739</v>
      </c>
      <c r="Q615" s="702">
        <v>1841</v>
      </c>
    </row>
    <row r="616" spans="1:17" ht="14.4" customHeight="1" x14ac:dyDescent="0.3">
      <c r="A616" s="696" t="s">
        <v>505</v>
      </c>
      <c r="B616" s="697" t="s">
        <v>3866</v>
      </c>
      <c r="C616" s="697" t="s">
        <v>2853</v>
      </c>
      <c r="D616" s="697" t="s">
        <v>3177</v>
      </c>
      <c r="E616" s="697" t="s">
        <v>3178</v>
      </c>
      <c r="F616" s="701">
        <v>1</v>
      </c>
      <c r="G616" s="701">
        <v>1193</v>
      </c>
      <c r="H616" s="701">
        <v>0.97070789259560619</v>
      </c>
      <c r="I616" s="701">
        <v>1193</v>
      </c>
      <c r="J616" s="701">
        <v>1</v>
      </c>
      <c r="K616" s="701">
        <v>1229</v>
      </c>
      <c r="L616" s="701">
        <v>1</v>
      </c>
      <c r="M616" s="701">
        <v>1229</v>
      </c>
      <c r="N616" s="701">
        <v>1</v>
      </c>
      <c r="O616" s="701">
        <v>1633</v>
      </c>
      <c r="P616" s="723">
        <v>1.3287225386493084</v>
      </c>
      <c r="Q616" s="702">
        <v>1633</v>
      </c>
    </row>
    <row r="617" spans="1:17" ht="14.4" customHeight="1" x14ac:dyDescent="0.3">
      <c r="A617" s="696" t="s">
        <v>505</v>
      </c>
      <c r="B617" s="697" t="s">
        <v>3866</v>
      </c>
      <c r="C617" s="697" t="s">
        <v>2853</v>
      </c>
      <c r="D617" s="697" t="s">
        <v>3896</v>
      </c>
      <c r="E617" s="697" t="s">
        <v>3897</v>
      </c>
      <c r="F617" s="701"/>
      <c r="G617" s="701"/>
      <c r="H617" s="701"/>
      <c r="I617" s="701"/>
      <c r="J617" s="701">
        <v>1</v>
      </c>
      <c r="K617" s="701">
        <v>891</v>
      </c>
      <c r="L617" s="701">
        <v>1</v>
      </c>
      <c r="M617" s="701">
        <v>891</v>
      </c>
      <c r="N617" s="701"/>
      <c r="O617" s="701"/>
      <c r="P617" s="723"/>
      <c r="Q617" s="702"/>
    </row>
    <row r="618" spans="1:17" ht="14.4" customHeight="1" x14ac:dyDescent="0.3">
      <c r="A618" s="696" t="s">
        <v>505</v>
      </c>
      <c r="B618" s="697" t="s">
        <v>3866</v>
      </c>
      <c r="C618" s="697" t="s">
        <v>2853</v>
      </c>
      <c r="D618" s="697" t="s">
        <v>3181</v>
      </c>
      <c r="E618" s="697" t="s">
        <v>3182</v>
      </c>
      <c r="F618" s="701"/>
      <c r="G618" s="701"/>
      <c r="H618" s="701"/>
      <c r="I618" s="701"/>
      <c r="J618" s="701">
        <v>1</v>
      </c>
      <c r="K618" s="701">
        <v>710</v>
      </c>
      <c r="L618" s="701">
        <v>1</v>
      </c>
      <c r="M618" s="701">
        <v>710</v>
      </c>
      <c r="N618" s="701"/>
      <c r="O618" s="701"/>
      <c r="P618" s="723"/>
      <c r="Q618" s="702"/>
    </row>
    <row r="619" spans="1:17" ht="14.4" customHeight="1" x14ac:dyDescent="0.3">
      <c r="A619" s="696" t="s">
        <v>505</v>
      </c>
      <c r="B619" s="697" t="s">
        <v>3866</v>
      </c>
      <c r="C619" s="697" t="s">
        <v>2853</v>
      </c>
      <c r="D619" s="697" t="s">
        <v>3898</v>
      </c>
      <c r="E619" s="697" t="s">
        <v>3899</v>
      </c>
      <c r="F619" s="701"/>
      <c r="G619" s="701"/>
      <c r="H619" s="701"/>
      <c r="I619" s="701"/>
      <c r="J619" s="701">
        <v>1</v>
      </c>
      <c r="K619" s="701">
        <v>1033</v>
      </c>
      <c r="L619" s="701">
        <v>1</v>
      </c>
      <c r="M619" s="701">
        <v>1033</v>
      </c>
      <c r="N619" s="701"/>
      <c r="O619" s="701"/>
      <c r="P619" s="723"/>
      <c r="Q619" s="702"/>
    </row>
    <row r="620" spans="1:17" ht="14.4" customHeight="1" x14ac:dyDescent="0.3">
      <c r="A620" s="696" t="s">
        <v>505</v>
      </c>
      <c r="B620" s="697" t="s">
        <v>3866</v>
      </c>
      <c r="C620" s="697" t="s">
        <v>2853</v>
      </c>
      <c r="D620" s="697" t="s">
        <v>3900</v>
      </c>
      <c r="E620" s="697" t="s">
        <v>3901</v>
      </c>
      <c r="F620" s="701"/>
      <c r="G620" s="701"/>
      <c r="H620" s="701"/>
      <c r="I620" s="701"/>
      <c r="J620" s="701">
        <v>1</v>
      </c>
      <c r="K620" s="701">
        <v>2230</v>
      </c>
      <c r="L620" s="701">
        <v>1</v>
      </c>
      <c r="M620" s="701">
        <v>2230</v>
      </c>
      <c r="N620" s="701"/>
      <c r="O620" s="701"/>
      <c r="P620" s="723"/>
      <c r="Q620" s="702"/>
    </row>
    <row r="621" spans="1:17" ht="14.4" customHeight="1" x14ac:dyDescent="0.3">
      <c r="A621" s="696" t="s">
        <v>505</v>
      </c>
      <c r="B621" s="697" t="s">
        <v>3866</v>
      </c>
      <c r="C621" s="697" t="s">
        <v>2853</v>
      </c>
      <c r="D621" s="697" t="s">
        <v>3902</v>
      </c>
      <c r="E621" s="697" t="s">
        <v>3903</v>
      </c>
      <c r="F621" s="701"/>
      <c r="G621" s="701"/>
      <c r="H621" s="701"/>
      <c r="I621" s="701"/>
      <c r="J621" s="701">
        <v>1</v>
      </c>
      <c r="K621" s="701">
        <v>1915</v>
      </c>
      <c r="L621" s="701">
        <v>1</v>
      </c>
      <c r="M621" s="701">
        <v>1915</v>
      </c>
      <c r="N621" s="701"/>
      <c r="O621" s="701"/>
      <c r="P621" s="723"/>
      <c r="Q621" s="702"/>
    </row>
    <row r="622" spans="1:17" ht="14.4" customHeight="1" x14ac:dyDescent="0.3">
      <c r="A622" s="696" t="s">
        <v>505</v>
      </c>
      <c r="B622" s="697" t="s">
        <v>3866</v>
      </c>
      <c r="C622" s="697" t="s">
        <v>2853</v>
      </c>
      <c r="D622" s="697" t="s">
        <v>3904</v>
      </c>
      <c r="E622" s="697" t="s">
        <v>3905</v>
      </c>
      <c r="F622" s="701"/>
      <c r="G622" s="701"/>
      <c r="H622" s="701"/>
      <c r="I622" s="701"/>
      <c r="J622" s="701">
        <v>1</v>
      </c>
      <c r="K622" s="701">
        <v>3961</v>
      </c>
      <c r="L622" s="701">
        <v>1</v>
      </c>
      <c r="M622" s="701">
        <v>3961</v>
      </c>
      <c r="N622" s="701"/>
      <c r="O622" s="701"/>
      <c r="P622" s="723"/>
      <c r="Q622" s="702"/>
    </row>
    <row r="623" spans="1:17" ht="14.4" customHeight="1" x14ac:dyDescent="0.3">
      <c r="A623" s="696" t="s">
        <v>505</v>
      </c>
      <c r="B623" s="697" t="s">
        <v>3906</v>
      </c>
      <c r="C623" s="697" t="s">
        <v>2853</v>
      </c>
      <c r="D623" s="697" t="s">
        <v>2885</v>
      </c>
      <c r="E623" s="697" t="s">
        <v>2886</v>
      </c>
      <c r="F623" s="701">
        <v>1</v>
      </c>
      <c r="G623" s="701">
        <v>1630</v>
      </c>
      <c r="H623" s="701"/>
      <c r="I623" s="701">
        <v>1630</v>
      </c>
      <c r="J623" s="701"/>
      <c r="K623" s="701"/>
      <c r="L623" s="701"/>
      <c r="M623" s="701"/>
      <c r="N623" s="701">
        <v>1</v>
      </c>
      <c r="O623" s="701">
        <v>1679</v>
      </c>
      <c r="P623" s="723"/>
      <c r="Q623" s="702">
        <v>1679</v>
      </c>
    </row>
    <row r="624" spans="1:17" ht="14.4" customHeight="1" x14ac:dyDescent="0.3">
      <c r="A624" s="696" t="s">
        <v>505</v>
      </c>
      <c r="B624" s="697" t="s">
        <v>3906</v>
      </c>
      <c r="C624" s="697" t="s">
        <v>2853</v>
      </c>
      <c r="D624" s="697" t="s">
        <v>3907</v>
      </c>
      <c r="E624" s="697" t="s">
        <v>3908</v>
      </c>
      <c r="F624" s="701">
        <v>1</v>
      </c>
      <c r="G624" s="701">
        <v>4547</v>
      </c>
      <c r="H624" s="701"/>
      <c r="I624" s="701">
        <v>4547</v>
      </c>
      <c r="J624" s="701"/>
      <c r="K624" s="701"/>
      <c r="L624" s="701"/>
      <c r="M624" s="701"/>
      <c r="N624" s="701"/>
      <c r="O624" s="701"/>
      <c r="P624" s="723"/>
      <c r="Q624" s="702"/>
    </row>
    <row r="625" spans="1:17" ht="14.4" customHeight="1" x14ac:dyDescent="0.3">
      <c r="A625" s="696" t="s">
        <v>505</v>
      </c>
      <c r="B625" s="697" t="s">
        <v>3909</v>
      </c>
      <c r="C625" s="697" t="s">
        <v>2853</v>
      </c>
      <c r="D625" s="697" t="s">
        <v>3910</v>
      </c>
      <c r="E625" s="697" t="s">
        <v>3911</v>
      </c>
      <c r="F625" s="701">
        <v>1</v>
      </c>
      <c r="G625" s="701">
        <v>282</v>
      </c>
      <c r="H625" s="701"/>
      <c r="I625" s="701">
        <v>282</v>
      </c>
      <c r="J625" s="701"/>
      <c r="K625" s="701"/>
      <c r="L625" s="701"/>
      <c r="M625" s="701"/>
      <c r="N625" s="701"/>
      <c r="O625" s="701"/>
      <c r="P625" s="723"/>
      <c r="Q625" s="702"/>
    </row>
    <row r="626" spans="1:17" ht="14.4" customHeight="1" x14ac:dyDescent="0.3">
      <c r="A626" s="696" t="s">
        <v>505</v>
      </c>
      <c r="B626" s="697" t="s">
        <v>3909</v>
      </c>
      <c r="C626" s="697" t="s">
        <v>2853</v>
      </c>
      <c r="D626" s="697" t="s">
        <v>3912</v>
      </c>
      <c r="E626" s="697" t="s">
        <v>3913</v>
      </c>
      <c r="F626" s="701">
        <v>1</v>
      </c>
      <c r="G626" s="701">
        <v>78</v>
      </c>
      <c r="H626" s="701"/>
      <c r="I626" s="701">
        <v>78</v>
      </c>
      <c r="J626" s="701"/>
      <c r="K626" s="701"/>
      <c r="L626" s="701"/>
      <c r="M626" s="701"/>
      <c r="N626" s="701"/>
      <c r="O626" s="701"/>
      <c r="P626" s="723"/>
      <c r="Q626" s="702"/>
    </row>
    <row r="627" spans="1:17" ht="14.4" customHeight="1" x14ac:dyDescent="0.3">
      <c r="A627" s="696" t="s">
        <v>505</v>
      </c>
      <c r="B627" s="697" t="s">
        <v>3909</v>
      </c>
      <c r="C627" s="697" t="s">
        <v>2853</v>
      </c>
      <c r="D627" s="697" t="s">
        <v>3914</v>
      </c>
      <c r="E627" s="697" t="s">
        <v>3915</v>
      </c>
      <c r="F627" s="701"/>
      <c r="G627" s="701"/>
      <c r="H627" s="701"/>
      <c r="I627" s="701"/>
      <c r="J627" s="701"/>
      <c r="K627" s="701"/>
      <c r="L627" s="701"/>
      <c r="M627" s="701"/>
      <c r="N627" s="701">
        <v>2</v>
      </c>
      <c r="O627" s="701">
        <v>274</v>
      </c>
      <c r="P627" s="723"/>
      <c r="Q627" s="702">
        <v>137</v>
      </c>
    </row>
    <row r="628" spans="1:17" ht="14.4" customHeight="1" x14ac:dyDescent="0.3">
      <c r="A628" s="696" t="s">
        <v>505</v>
      </c>
      <c r="B628" s="697" t="s">
        <v>3909</v>
      </c>
      <c r="C628" s="697" t="s">
        <v>2853</v>
      </c>
      <c r="D628" s="697" t="s">
        <v>3916</v>
      </c>
      <c r="E628" s="697" t="s">
        <v>3917</v>
      </c>
      <c r="F628" s="701">
        <v>1</v>
      </c>
      <c r="G628" s="701">
        <v>92</v>
      </c>
      <c r="H628" s="701"/>
      <c r="I628" s="701">
        <v>92</v>
      </c>
      <c r="J628" s="701"/>
      <c r="K628" s="701"/>
      <c r="L628" s="701"/>
      <c r="M628" s="701"/>
      <c r="N628" s="701">
        <v>2</v>
      </c>
      <c r="O628" s="701">
        <v>192</v>
      </c>
      <c r="P628" s="723"/>
      <c r="Q628" s="702">
        <v>96</v>
      </c>
    </row>
    <row r="629" spans="1:17" ht="14.4" customHeight="1" x14ac:dyDescent="0.3">
      <c r="A629" s="696" t="s">
        <v>505</v>
      </c>
      <c r="B629" s="697" t="s">
        <v>3909</v>
      </c>
      <c r="C629" s="697" t="s">
        <v>2853</v>
      </c>
      <c r="D629" s="697" t="s">
        <v>3918</v>
      </c>
      <c r="E629" s="697" t="s">
        <v>3919</v>
      </c>
      <c r="F629" s="701"/>
      <c r="G629" s="701"/>
      <c r="H629" s="701"/>
      <c r="I629" s="701"/>
      <c r="J629" s="701">
        <v>1</v>
      </c>
      <c r="K629" s="701">
        <v>751</v>
      </c>
      <c r="L629" s="701">
        <v>1</v>
      </c>
      <c r="M629" s="701">
        <v>751</v>
      </c>
      <c r="N629" s="701">
        <v>1</v>
      </c>
      <c r="O629" s="701">
        <v>751</v>
      </c>
      <c r="P629" s="723">
        <v>1</v>
      </c>
      <c r="Q629" s="702">
        <v>751</v>
      </c>
    </row>
    <row r="630" spans="1:17" ht="14.4" customHeight="1" x14ac:dyDescent="0.3">
      <c r="A630" s="696" t="s">
        <v>505</v>
      </c>
      <c r="B630" s="697" t="s">
        <v>3909</v>
      </c>
      <c r="C630" s="697" t="s">
        <v>2853</v>
      </c>
      <c r="D630" s="697" t="s">
        <v>3920</v>
      </c>
      <c r="E630" s="697" t="s">
        <v>3921</v>
      </c>
      <c r="F630" s="701">
        <v>7</v>
      </c>
      <c r="G630" s="701">
        <v>2408</v>
      </c>
      <c r="H630" s="701">
        <v>2.2234533702677748</v>
      </c>
      <c r="I630" s="701">
        <v>344</v>
      </c>
      <c r="J630" s="701">
        <v>3</v>
      </c>
      <c r="K630" s="701">
        <v>1083</v>
      </c>
      <c r="L630" s="701">
        <v>1</v>
      </c>
      <c r="M630" s="701">
        <v>361</v>
      </c>
      <c r="N630" s="701"/>
      <c r="O630" s="701"/>
      <c r="P630" s="723"/>
      <c r="Q630" s="702"/>
    </row>
    <row r="631" spans="1:17" ht="14.4" customHeight="1" x14ac:dyDescent="0.3">
      <c r="A631" s="696" t="s">
        <v>505</v>
      </c>
      <c r="B631" s="697" t="s">
        <v>3909</v>
      </c>
      <c r="C631" s="697" t="s">
        <v>2853</v>
      </c>
      <c r="D631" s="697" t="s">
        <v>3922</v>
      </c>
      <c r="E631" s="697" t="s">
        <v>3923</v>
      </c>
      <c r="F631" s="701">
        <v>1</v>
      </c>
      <c r="G631" s="701">
        <v>352</v>
      </c>
      <c r="H631" s="701"/>
      <c r="I631" s="701">
        <v>352</v>
      </c>
      <c r="J631" s="701"/>
      <c r="K631" s="701"/>
      <c r="L631" s="701"/>
      <c r="M631" s="701"/>
      <c r="N631" s="701">
        <v>1</v>
      </c>
      <c r="O631" s="701">
        <v>370</v>
      </c>
      <c r="P631" s="723"/>
      <c r="Q631" s="702">
        <v>370</v>
      </c>
    </row>
    <row r="632" spans="1:17" ht="14.4" customHeight="1" x14ac:dyDescent="0.3">
      <c r="A632" s="696" t="s">
        <v>505</v>
      </c>
      <c r="B632" s="697" t="s">
        <v>3909</v>
      </c>
      <c r="C632" s="697" t="s">
        <v>2853</v>
      </c>
      <c r="D632" s="697" t="s">
        <v>3924</v>
      </c>
      <c r="E632" s="697" t="s">
        <v>3925</v>
      </c>
      <c r="F632" s="701">
        <v>3</v>
      </c>
      <c r="G632" s="701">
        <v>2772</v>
      </c>
      <c r="H632" s="701">
        <v>2.8285714285714287</v>
      </c>
      <c r="I632" s="701">
        <v>924</v>
      </c>
      <c r="J632" s="701">
        <v>1</v>
      </c>
      <c r="K632" s="701">
        <v>980</v>
      </c>
      <c r="L632" s="701">
        <v>1</v>
      </c>
      <c r="M632" s="701">
        <v>980</v>
      </c>
      <c r="N632" s="701">
        <v>1</v>
      </c>
      <c r="O632" s="701">
        <v>980</v>
      </c>
      <c r="P632" s="723">
        <v>1</v>
      </c>
      <c r="Q632" s="702">
        <v>980</v>
      </c>
    </row>
    <row r="633" spans="1:17" ht="14.4" customHeight="1" x14ac:dyDescent="0.3">
      <c r="A633" s="696" t="s">
        <v>505</v>
      </c>
      <c r="B633" s="697" t="s">
        <v>3909</v>
      </c>
      <c r="C633" s="697" t="s">
        <v>2853</v>
      </c>
      <c r="D633" s="697" t="s">
        <v>3926</v>
      </c>
      <c r="E633" s="697" t="s">
        <v>3927</v>
      </c>
      <c r="F633" s="701">
        <v>2</v>
      </c>
      <c r="G633" s="701">
        <v>712</v>
      </c>
      <c r="H633" s="701">
        <v>1.8786279683377309</v>
      </c>
      <c r="I633" s="701">
        <v>356</v>
      </c>
      <c r="J633" s="701">
        <v>1</v>
      </c>
      <c r="K633" s="701">
        <v>379</v>
      </c>
      <c r="L633" s="701">
        <v>1</v>
      </c>
      <c r="M633" s="701">
        <v>379</v>
      </c>
      <c r="N633" s="701">
        <v>1</v>
      </c>
      <c r="O633" s="701">
        <v>380</v>
      </c>
      <c r="P633" s="723">
        <v>1.0026385224274406</v>
      </c>
      <c r="Q633" s="702">
        <v>380</v>
      </c>
    </row>
    <row r="634" spans="1:17" ht="14.4" customHeight="1" x14ac:dyDescent="0.3">
      <c r="A634" s="696" t="s">
        <v>505</v>
      </c>
      <c r="B634" s="697" t="s">
        <v>3909</v>
      </c>
      <c r="C634" s="697" t="s">
        <v>2853</v>
      </c>
      <c r="D634" s="697" t="s">
        <v>3928</v>
      </c>
      <c r="E634" s="697" t="s">
        <v>3929</v>
      </c>
      <c r="F634" s="701">
        <v>2</v>
      </c>
      <c r="G634" s="701">
        <v>13874</v>
      </c>
      <c r="H634" s="701"/>
      <c r="I634" s="701">
        <v>6937</v>
      </c>
      <c r="J634" s="701"/>
      <c r="K634" s="701"/>
      <c r="L634" s="701"/>
      <c r="M634" s="701"/>
      <c r="N634" s="701">
        <v>2</v>
      </c>
      <c r="O634" s="701">
        <v>14652</v>
      </c>
      <c r="P634" s="723"/>
      <c r="Q634" s="702">
        <v>7326</v>
      </c>
    </row>
    <row r="635" spans="1:17" ht="14.4" customHeight="1" x14ac:dyDescent="0.3">
      <c r="A635" s="696" t="s">
        <v>505</v>
      </c>
      <c r="B635" s="697" t="s">
        <v>3909</v>
      </c>
      <c r="C635" s="697" t="s">
        <v>2853</v>
      </c>
      <c r="D635" s="697" t="s">
        <v>3930</v>
      </c>
      <c r="E635" s="697" t="s">
        <v>3931</v>
      </c>
      <c r="F635" s="701"/>
      <c r="G635" s="701"/>
      <c r="H635" s="701"/>
      <c r="I635" s="701"/>
      <c r="J635" s="701"/>
      <c r="K635" s="701"/>
      <c r="L635" s="701"/>
      <c r="M635" s="701"/>
      <c r="N635" s="701">
        <v>1</v>
      </c>
      <c r="O635" s="701">
        <v>1143</v>
      </c>
      <c r="P635" s="723"/>
      <c r="Q635" s="702">
        <v>1143</v>
      </c>
    </row>
    <row r="636" spans="1:17" ht="14.4" customHeight="1" x14ac:dyDescent="0.3">
      <c r="A636" s="696" t="s">
        <v>505</v>
      </c>
      <c r="B636" s="697" t="s">
        <v>3909</v>
      </c>
      <c r="C636" s="697" t="s">
        <v>2853</v>
      </c>
      <c r="D636" s="697" t="s">
        <v>3932</v>
      </c>
      <c r="E636" s="697" t="s">
        <v>3933</v>
      </c>
      <c r="F636" s="701"/>
      <c r="G636" s="701"/>
      <c r="H636" s="701"/>
      <c r="I636" s="701"/>
      <c r="J636" s="701">
        <v>1</v>
      </c>
      <c r="K636" s="701">
        <v>711</v>
      </c>
      <c r="L636" s="701">
        <v>1</v>
      </c>
      <c r="M636" s="701">
        <v>711</v>
      </c>
      <c r="N636" s="701">
        <v>1</v>
      </c>
      <c r="O636" s="701">
        <v>712</v>
      </c>
      <c r="P636" s="723">
        <v>1.0014064697609002</v>
      </c>
      <c r="Q636" s="702">
        <v>712</v>
      </c>
    </row>
    <row r="637" spans="1:17" ht="14.4" customHeight="1" x14ac:dyDescent="0.3">
      <c r="A637" s="696" t="s">
        <v>505</v>
      </c>
      <c r="B637" s="697" t="s">
        <v>3909</v>
      </c>
      <c r="C637" s="697" t="s">
        <v>2853</v>
      </c>
      <c r="D637" s="697" t="s">
        <v>3934</v>
      </c>
      <c r="E637" s="697" t="s">
        <v>3935</v>
      </c>
      <c r="F637" s="701">
        <v>1</v>
      </c>
      <c r="G637" s="701">
        <v>318</v>
      </c>
      <c r="H637" s="701">
        <v>0.76258992805755399</v>
      </c>
      <c r="I637" s="701">
        <v>318</v>
      </c>
      <c r="J637" s="701">
        <v>1</v>
      </c>
      <c r="K637" s="701">
        <v>417</v>
      </c>
      <c r="L637" s="701">
        <v>1</v>
      </c>
      <c r="M637" s="701">
        <v>417</v>
      </c>
      <c r="N637" s="701"/>
      <c r="O637" s="701"/>
      <c r="P637" s="723"/>
      <c r="Q637" s="702"/>
    </row>
    <row r="638" spans="1:17" ht="14.4" customHeight="1" x14ac:dyDescent="0.3">
      <c r="A638" s="696" t="s">
        <v>505</v>
      </c>
      <c r="B638" s="697" t="s">
        <v>3909</v>
      </c>
      <c r="C638" s="697" t="s">
        <v>2853</v>
      </c>
      <c r="D638" s="697" t="s">
        <v>2903</v>
      </c>
      <c r="E638" s="697" t="s">
        <v>2904</v>
      </c>
      <c r="F638" s="701">
        <v>3</v>
      </c>
      <c r="G638" s="701">
        <v>2457</v>
      </c>
      <c r="H638" s="701"/>
      <c r="I638" s="701">
        <v>819</v>
      </c>
      <c r="J638" s="701"/>
      <c r="K638" s="701"/>
      <c r="L638" s="701"/>
      <c r="M638" s="701"/>
      <c r="N638" s="701">
        <v>2</v>
      </c>
      <c r="O638" s="701">
        <v>1674</v>
      </c>
      <c r="P638" s="723"/>
      <c r="Q638" s="702">
        <v>837</v>
      </c>
    </row>
    <row r="639" spans="1:17" ht="14.4" customHeight="1" x14ac:dyDescent="0.3">
      <c r="A639" s="696" t="s">
        <v>505</v>
      </c>
      <c r="B639" s="697" t="s">
        <v>3909</v>
      </c>
      <c r="C639" s="697" t="s">
        <v>2853</v>
      </c>
      <c r="D639" s="697" t="s">
        <v>3888</v>
      </c>
      <c r="E639" s="697" t="s">
        <v>3889</v>
      </c>
      <c r="F639" s="701"/>
      <c r="G639" s="701"/>
      <c r="H639" s="701"/>
      <c r="I639" s="701"/>
      <c r="J639" s="701">
        <v>3</v>
      </c>
      <c r="K639" s="701">
        <v>8280</v>
      </c>
      <c r="L639" s="701">
        <v>1</v>
      </c>
      <c r="M639" s="701">
        <v>2760</v>
      </c>
      <c r="N639" s="701"/>
      <c r="O639" s="701"/>
      <c r="P639" s="723"/>
      <c r="Q639" s="702"/>
    </row>
    <row r="640" spans="1:17" ht="14.4" customHeight="1" x14ac:dyDescent="0.3">
      <c r="A640" s="696" t="s">
        <v>505</v>
      </c>
      <c r="B640" s="697" t="s">
        <v>3909</v>
      </c>
      <c r="C640" s="697" t="s">
        <v>2853</v>
      </c>
      <c r="D640" s="697" t="s">
        <v>3936</v>
      </c>
      <c r="E640" s="697" t="s">
        <v>3937</v>
      </c>
      <c r="F640" s="701">
        <v>1</v>
      </c>
      <c r="G640" s="701">
        <v>317</v>
      </c>
      <c r="H640" s="701"/>
      <c r="I640" s="701">
        <v>317</v>
      </c>
      <c r="J640" s="701"/>
      <c r="K640" s="701"/>
      <c r="L640" s="701"/>
      <c r="M640" s="701"/>
      <c r="N640" s="701"/>
      <c r="O640" s="701"/>
      <c r="P640" s="723"/>
      <c r="Q640" s="702"/>
    </row>
    <row r="641" spans="1:17" ht="14.4" customHeight="1" x14ac:dyDescent="0.3">
      <c r="A641" s="696" t="s">
        <v>505</v>
      </c>
      <c r="B641" s="697" t="s">
        <v>3909</v>
      </c>
      <c r="C641" s="697" t="s">
        <v>2853</v>
      </c>
      <c r="D641" s="697" t="s">
        <v>3938</v>
      </c>
      <c r="E641" s="697" t="s">
        <v>3939</v>
      </c>
      <c r="F641" s="701">
        <v>16</v>
      </c>
      <c r="G641" s="701">
        <v>39232</v>
      </c>
      <c r="H641" s="701">
        <v>2.1884308584816199</v>
      </c>
      <c r="I641" s="701">
        <v>2452</v>
      </c>
      <c r="J641" s="701">
        <v>7</v>
      </c>
      <c r="K641" s="701">
        <v>17927</v>
      </c>
      <c r="L641" s="701">
        <v>1</v>
      </c>
      <c r="M641" s="701">
        <v>2561</v>
      </c>
      <c r="N641" s="701">
        <v>8</v>
      </c>
      <c r="O641" s="701">
        <v>20512</v>
      </c>
      <c r="P641" s="723">
        <v>1.1441959056172255</v>
      </c>
      <c r="Q641" s="702">
        <v>2564</v>
      </c>
    </row>
    <row r="642" spans="1:17" ht="14.4" customHeight="1" x14ac:dyDescent="0.3">
      <c r="A642" s="696" t="s">
        <v>505</v>
      </c>
      <c r="B642" s="697" t="s">
        <v>3909</v>
      </c>
      <c r="C642" s="697" t="s">
        <v>2853</v>
      </c>
      <c r="D642" s="697" t="s">
        <v>3940</v>
      </c>
      <c r="E642" s="697" t="s">
        <v>3941</v>
      </c>
      <c r="F642" s="701"/>
      <c r="G642" s="701"/>
      <c r="H642" s="701"/>
      <c r="I642" s="701"/>
      <c r="J642" s="701"/>
      <c r="K642" s="701"/>
      <c r="L642" s="701"/>
      <c r="M642" s="701"/>
      <c r="N642" s="701">
        <v>1</v>
      </c>
      <c r="O642" s="701">
        <v>3121</v>
      </c>
      <c r="P642" s="723"/>
      <c r="Q642" s="702">
        <v>3121</v>
      </c>
    </row>
    <row r="643" spans="1:17" ht="14.4" customHeight="1" x14ac:dyDescent="0.3">
      <c r="A643" s="696" t="s">
        <v>505</v>
      </c>
      <c r="B643" s="697" t="s">
        <v>3909</v>
      </c>
      <c r="C643" s="697" t="s">
        <v>2853</v>
      </c>
      <c r="D643" s="697" t="s">
        <v>3942</v>
      </c>
      <c r="E643" s="697" t="s">
        <v>3943</v>
      </c>
      <c r="F643" s="701">
        <v>3</v>
      </c>
      <c r="G643" s="701">
        <v>1824</v>
      </c>
      <c r="H643" s="701">
        <v>1.4161490683229814</v>
      </c>
      <c r="I643" s="701">
        <v>608</v>
      </c>
      <c r="J643" s="701">
        <v>2</v>
      </c>
      <c r="K643" s="701">
        <v>1288</v>
      </c>
      <c r="L643" s="701">
        <v>1</v>
      </c>
      <c r="M643" s="701">
        <v>644</v>
      </c>
      <c r="N643" s="701"/>
      <c r="O643" s="701"/>
      <c r="P643" s="723"/>
      <c r="Q643" s="702"/>
    </row>
    <row r="644" spans="1:17" ht="14.4" customHeight="1" x14ac:dyDescent="0.3">
      <c r="A644" s="696" t="s">
        <v>505</v>
      </c>
      <c r="B644" s="697" t="s">
        <v>3909</v>
      </c>
      <c r="C644" s="697" t="s">
        <v>2853</v>
      </c>
      <c r="D644" s="697" t="s">
        <v>3944</v>
      </c>
      <c r="E644" s="697" t="s">
        <v>3945</v>
      </c>
      <c r="F644" s="701">
        <v>1</v>
      </c>
      <c r="G644" s="701">
        <v>1475</v>
      </c>
      <c r="H644" s="701"/>
      <c r="I644" s="701">
        <v>1475</v>
      </c>
      <c r="J644" s="701"/>
      <c r="K644" s="701"/>
      <c r="L644" s="701"/>
      <c r="M644" s="701"/>
      <c r="N644" s="701">
        <v>1</v>
      </c>
      <c r="O644" s="701">
        <v>1549</v>
      </c>
      <c r="P644" s="723"/>
      <c r="Q644" s="702">
        <v>1549</v>
      </c>
    </row>
    <row r="645" spans="1:17" ht="14.4" customHeight="1" x14ac:dyDescent="0.3">
      <c r="A645" s="696" t="s">
        <v>505</v>
      </c>
      <c r="B645" s="697" t="s">
        <v>3909</v>
      </c>
      <c r="C645" s="697" t="s">
        <v>2853</v>
      </c>
      <c r="D645" s="697" t="s">
        <v>3946</v>
      </c>
      <c r="E645" s="697" t="s">
        <v>3947</v>
      </c>
      <c r="F645" s="701">
        <v>1</v>
      </c>
      <c r="G645" s="701">
        <v>3163</v>
      </c>
      <c r="H645" s="701">
        <v>0.9561668681983071</v>
      </c>
      <c r="I645" s="701">
        <v>3163</v>
      </c>
      <c r="J645" s="701">
        <v>1</v>
      </c>
      <c r="K645" s="701">
        <v>3308</v>
      </c>
      <c r="L645" s="701">
        <v>1</v>
      </c>
      <c r="M645" s="701">
        <v>3308</v>
      </c>
      <c r="N645" s="701"/>
      <c r="O645" s="701"/>
      <c r="P645" s="723"/>
      <c r="Q645" s="702"/>
    </row>
    <row r="646" spans="1:17" ht="14.4" customHeight="1" x14ac:dyDescent="0.3">
      <c r="A646" s="696" t="s">
        <v>505</v>
      </c>
      <c r="B646" s="697" t="s">
        <v>3948</v>
      </c>
      <c r="C646" s="697" t="s">
        <v>2853</v>
      </c>
      <c r="D646" s="697" t="s">
        <v>3949</v>
      </c>
      <c r="E646" s="697" t="s">
        <v>3950</v>
      </c>
      <c r="F646" s="701"/>
      <c r="G646" s="701"/>
      <c r="H646" s="701"/>
      <c r="I646" s="701"/>
      <c r="J646" s="701"/>
      <c r="K646" s="701"/>
      <c r="L646" s="701"/>
      <c r="M646" s="701"/>
      <c r="N646" s="701">
        <v>1</v>
      </c>
      <c r="O646" s="701">
        <v>5376</v>
      </c>
      <c r="P646" s="723"/>
      <c r="Q646" s="702">
        <v>5376</v>
      </c>
    </row>
    <row r="647" spans="1:17" ht="14.4" customHeight="1" x14ac:dyDescent="0.3">
      <c r="A647" s="696" t="s">
        <v>505</v>
      </c>
      <c r="B647" s="697" t="s">
        <v>3948</v>
      </c>
      <c r="C647" s="697" t="s">
        <v>2853</v>
      </c>
      <c r="D647" s="697" t="s">
        <v>3145</v>
      </c>
      <c r="E647" s="697" t="s">
        <v>3146</v>
      </c>
      <c r="F647" s="701">
        <v>3</v>
      </c>
      <c r="G647" s="701">
        <v>2751</v>
      </c>
      <c r="H647" s="701"/>
      <c r="I647" s="701">
        <v>917</v>
      </c>
      <c r="J647" s="701"/>
      <c r="K647" s="701"/>
      <c r="L647" s="701"/>
      <c r="M647" s="701"/>
      <c r="N647" s="701"/>
      <c r="O647" s="701"/>
      <c r="P647" s="723"/>
      <c r="Q647" s="702"/>
    </row>
    <row r="648" spans="1:17" ht="14.4" customHeight="1" x14ac:dyDescent="0.3">
      <c r="A648" s="696" t="s">
        <v>505</v>
      </c>
      <c r="B648" s="697" t="s">
        <v>3948</v>
      </c>
      <c r="C648" s="697" t="s">
        <v>2853</v>
      </c>
      <c r="D648" s="697" t="s">
        <v>3951</v>
      </c>
      <c r="E648" s="697" t="s">
        <v>3952</v>
      </c>
      <c r="F648" s="701">
        <v>1</v>
      </c>
      <c r="G648" s="701">
        <v>2176</v>
      </c>
      <c r="H648" s="701"/>
      <c r="I648" s="701">
        <v>2176</v>
      </c>
      <c r="J648" s="701"/>
      <c r="K648" s="701"/>
      <c r="L648" s="701"/>
      <c r="M648" s="701"/>
      <c r="N648" s="701">
        <v>1</v>
      </c>
      <c r="O648" s="701">
        <v>2216</v>
      </c>
      <c r="P648" s="723"/>
      <c r="Q648" s="702">
        <v>2216</v>
      </c>
    </row>
    <row r="649" spans="1:17" ht="14.4" customHeight="1" x14ac:dyDescent="0.3">
      <c r="A649" s="696" t="s">
        <v>505</v>
      </c>
      <c r="B649" s="697" t="s">
        <v>3948</v>
      </c>
      <c r="C649" s="697" t="s">
        <v>2853</v>
      </c>
      <c r="D649" s="697" t="s">
        <v>3953</v>
      </c>
      <c r="E649" s="697" t="s">
        <v>3954</v>
      </c>
      <c r="F649" s="701"/>
      <c r="G649" s="701"/>
      <c r="H649" s="701"/>
      <c r="I649" s="701"/>
      <c r="J649" s="701"/>
      <c r="K649" s="701"/>
      <c r="L649" s="701"/>
      <c r="M649" s="701"/>
      <c r="N649" s="701">
        <v>1</v>
      </c>
      <c r="O649" s="701">
        <v>0</v>
      </c>
      <c r="P649" s="723"/>
      <c r="Q649" s="702">
        <v>0</v>
      </c>
    </row>
    <row r="650" spans="1:17" ht="14.4" customHeight="1" x14ac:dyDescent="0.3">
      <c r="A650" s="696" t="s">
        <v>505</v>
      </c>
      <c r="B650" s="697" t="s">
        <v>3948</v>
      </c>
      <c r="C650" s="697" t="s">
        <v>2853</v>
      </c>
      <c r="D650" s="697" t="s">
        <v>3955</v>
      </c>
      <c r="E650" s="697" t="s">
        <v>3956</v>
      </c>
      <c r="F650" s="701">
        <v>1</v>
      </c>
      <c r="G650" s="701">
        <v>2313</v>
      </c>
      <c r="H650" s="701"/>
      <c r="I650" s="701">
        <v>2313</v>
      </c>
      <c r="J650" s="701"/>
      <c r="K650" s="701"/>
      <c r="L650" s="701"/>
      <c r="M650" s="701"/>
      <c r="N650" s="701"/>
      <c r="O650" s="701"/>
      <c r="P650" s="723"/>
      <c r="Q650" s="702"/>
    </row>
    <row r="651" spans="1:17" ht="14.4" customHeight="1" x14ac:dyDescent="0.3">
      <c r="A651" s="696" t="s">
        <v>505</v>
      </c>
      <c r="B651" s="697" t="s">
        <v>3948</v>
      </c>
      <c r="C651" s="697" t="s">
        <v>2853</v>
      </c>
      <c r="D651" s="697" t="s">
        <v>3957</v>
      </c>
      <c r="E651" s="697" t="s">
        <v>3958</v>
      </c>
      <c r="F651" s="701">
        <v>1</v>
      </c>
      <c r="G651" s="701">
        <v>0</v>
      </c>
      <c r="H651" s="701"/>
      <c r="I651" s="701">
        <v>0</v>
      </c>
      <c r="J651" s="701"/>
      <c r="K651" s="701"/>
      <c r="L651" s="701"/>
      <c r="M651" s="701"/>
      <c r="N651" s="701"/>
      <c r="O651" s="701"/>
      <c r="P651" s="723"/>
      <c r="Q651" s="702"/>
    </row>
    <row r="652" spans="1:17" ht="14.4" customHeight="1" x14ac:dyDescent="0.3">
      <c r="A652" s="696" t="s">
        <v>505</v>
      </c>
      <c r="B652" s="697" t="s">
        <v>3948</v>
      </c>
      <c r="C652" s="697" t="s">
        <v>2853</v>
      </c>
      <c r="D652" s="697" t="s">
        <v>3959</v>
      </c>
      <c r="E652" s="697" t="s">
        <v>3960</v>
      </c>
      <c r="F652" s="701">
        <v>2</v>
      </c>
      <c r="G652" s="701">
        <v>3674</v>
      </c>
      <c r="H652" s="701"/>
      <c r="I652" s="701">
        <v>1837</v>
      </c>
      <c r="J652" s="701"/>
      <c r="K652" s="701"/>
      <c r="L652" s="701"/>
      <c r="M652" s="701"/>
      <c r="N652" s="701"/>
      <c r="O652" s="701"/>
      <c r="P652" s="723"/>
      <c r="Q652" s="702"/>
    </row>
    <row r="653" spans="1:17" ht="14.4" customHeight="1" x14ac:dyDescent="0.3">
      <c r="A653" s="696" t="s">
        <v>505</v>
      </c>
      <c r="B653" s="697" t="s">
        <v>3948</v>
      </c>
      <c r="C653" s="697" t="s">
        <v>2853</v>
      </c>
      <c r="D653" s="697" t="s">
        <v>3961</v>
      </c>
      <c r="E653" s="697" t="s">
        <v>3962</v>
      </c>
      <c r="F653" s="701"/>
      <c r="G653" s="701"/>
      <c r="H653" s="701"/>
      <c r="I653" s="701"/>
      <c r="J653" s="701"/>
      <c r="K653" s="701"/>
      <c r="L653" s="701"/>
      <c r="M653" s="701"/>
      <c r="N653" s="701">
        <v>1</v>
      </c>
      <c r="O653" s="701">
        <v>933</v>
      </c>
      <c r="P653" s="723"/>
      <c r="Q653" s="702">
        <v>933</v>
      </c>
    </row>
    <row r="654" spans="1:17" ht="14.4" customHeight="1" x14ac:dyDescent="0.3">
      <c r="A654" s="696" t="s">
        <v>505</v>
      </c>
      <c r="B654" s="697" t="s">
        <v>3948</v>
      </c>
      <c r="C654" s="697" t="s">
        <v>2853</v>
      </c>
      <c r="D654" s="697" t="s">
        <v>3963</v>
      </c>
      <c r="E654" s="697" t="s">
        <v>3964</v>
      </c>
      <c r="F654" s="701"/>
      <c r="G654" s="701"/>
      <c r="H654" s="701"/>
      <c r="I654" s="701"/>
      <c r="J654" s="701"/>
      <c r="K654" s="701"/>
      <c r="L654" s="701"/>
      <c r="M654" s="701"/>
      <c r="N654" s="701">
        <v>1</v>
      </c>
      <c r="O654" s="701">
        <v>3449</v>
      </c>
      <c r="P654" s="723"/>
      <c r="Q654" s="702">
        <v>3449</v>
      </c>
    </row>
    <row r="655" spans="1:17" ht="14.4" customHeight="1" x14ac:dyDescent="0.3">
      <c r="A655" s="696" t="s">
        <v>505</v>
      </c>
      <c r="B655" s="697" t="s">
        <v>3965</v>
      </c>
      <c r="C655" s="697" t="s">
        <v>2853</v>
      </c>
      <c r="D655" s="697" t="s">
        <v>3966</v>
      </c>
      <c r="E655" s="697" t="s">
        <v>3967</v>
      </c>
      <c r="F655" s="701"/>
      <c r="G655" s="701"/>
      <c r="H655" s="701"/>
      <c r="I655" s="701"/>
      <c r="J655" s="701"/>
      <c r="K655" s="701"/>
      <c r="L655" s="701"/>
      <c r="M655" s="701"/>
      <c r="N655" s="701">
        <v>1</v>
      </c>
      <c r="O655" s="701">
        <v>113</v>
      </c>
      <c r="P655" s="723"/>
      <c r="Q655" s="702">
        <v>113</v>
      </c>
    </row>
    <row r="656" spans="1:17" ht="14.4" customHeight="1" x14ac:dyDescent="0.3">
      <c r="A656" s="696" t="s">
        <v>505</v>
      </c>
      <c r="B656" s="697" t="s">
        <v>3968</v>
      </c>
      <c r="C656" s="697" t="s">
        <v>2853</v>
      </c>
      <c r="D656" s="697" t="s">
        <v>3969</v>
      </c>
      <c r="E656" s="697" t="s">
        <v>3970</v>
      </c>
      <c r="F656" s="701"/>
      <c r="G656" s="701"/>
      <c r="H656" s="701"/>
      <c r="I656" s="701"/>
      <c r="J656" s="701">
        <v>1</v>
      </c>
      <c r="K656" s="701">
        <v>432</v>
      </c>
      <c r="L656" s="701">
        <v>1</v>
      </c>
      <c r="M656" s="701">
        <v>432</v>
      </c>
      <c r="N656" s="701"/>
      <c r="O656" s="701"/>
      <c r="P656" s="723"/>
      <c r="Q656" s="702"/>
    </row>
    <row r="657" spans="1:17" ht="14.4" customHeight="1" x14ac:dyDescent="0.3">
      <c r="A657" s="696" t="s">
        <v>505</v>
      </c>
      <c r="B657" s="697" t="s">
        <v>3968</v>
      </c>
      <c r="C657" s="697" t="s">
        <v>2853</v>
      </c>
      <c r="D657" s="697" t="s">
        <v>3971</v>
      </c>
      <c r="E657" s="697" t="s">
        <v>3972</v>
      </c>
      <c r="F657" s="701">
        <v>1</v>
      </c>
      <c r="G657" s="701">
        <v>254</v>
      </c>
      <c r="H657" s="701"/>
      <c r="I657" s="701">
        <v>254</v>
      </c>
      <c r="J657" s="701"/>
      <c r="K657" s="701"/>
      <c r="L657" s="701"/>
      <c r="M657" s="701"/>
      <c r="N657" s="701">
        <v>4</v>
      </c>
      <c r="O657" s="701">
        <v>1052</v>
      </c>
      <c r="P657" s="723"/>
      <c r="Q657" s="702">
        <v>263</v>
      </c>
    </row>
    <row r="658" spans="1:17" ht="14.4" customHeight="1" x14ac:dyDescent="0.3">
      <c r="A658" s="696" t="s">
        <v>505</v>
      </c>
      <c r="B658" s="697" t="s">
        <v>3968</v>
      </c>
      <c r="C658" s="697" t="s">
        <v>2853</v>
      </c>
      <c r="D658" s="697" t="s">
        <v>3973</v>
      </c>
      <c r="E658" s="697" t="s">
        <v>3974</v>
      </c>
      <c r="F658" s="701"/>
      <c r="G658" s="701"/>
      <c r="H658" s="701"/>
      <c r="I658" s="701"/>
      <c r="J658" s="701"/>
      <c r="K658" s="701"/>
      <c r="L658" s="701"/>
      <c r="M658" s="701"/>
      <c r="N658" s="701">
        <v>1</v>
      </c>
      <c r="O658" s="701">
        <v>2282</v>
      </c>
      <c r="P658" s="723"/>
      <c r="Q658" s="702">
        <v>2282</v>
      </c>
    </row>
    <row r="659" spans="1:17" ht="14.4" customHeight="1" x14ac:dyDescent="0.3">
      <c r="A659" s="696" t="s">
        <v>505</v>
      </c>
      <c r="B659" s="697" t="s">
        <v>3968</v>
      </c>
      <c r="C659" s="697" t="s">
        <v>2853</v>
      </c>
      <c r="D659" s="697" t="s">
        <v>2903</v>
      </c>
      <c r="E659" s="697" t="s">
        <v>2904</v>
      </c>
      <c r="F659" s="701">
        <v>2</v>
      </c>
      <c r="G659" s="701">
        <v>1638</v>
      </c>
      <c r="H659" s="701">
        <v>0.32655502392344499</v>
      </c>
      <c r="I659" s="701">
        <v>819</v>
      </c>
      <c r="J659" s="701">
        <v>6</v>
      </c>
      <c r="K659" s="701">
        <v>5016</v>
      </c>
      <c r="L659" s="701">
        <v>1</v>
      </c>
      <c r="M659" s="701">
        <v>836</v>
      </c>
      <c r="N659" s="701">
        <v>8</v>
      </c>
      <c r="O659" s="701">
        <v>6696</v>
      </c>
      <c r="P659" s="723">
        <v>1.3349282296650717</v>
      </c>
      <c r="Q659" s="702">
        <v>837</v>
      </c>
    </row>
    <row r="660" spans="1:17" ht="14.4" customHeight="1" x14ac:dyDescent="0.3">
      <c r="A660" s="696" t="s">
        <v>505</v>
      </c>
      <c r="B660" s="697" t="s">
        <v>3968</v>
      </c>
      <c r="C660" s="697" t="s">
        <v>2853</v>
      </c>
      <c r="D660" s="697" t="s">
        <v>2905</v>
      </c>
      <c r="E660" s="697" t="s">
        <v>2906</v>
      </c>
      <c r="F660" s="701"/>
      <c r="G660" s="701"/>
      <c r="H660" s="701"/>
      <c r="I660" s="701"/>
      <c r="J660" s="701">
        <v>2</v>
      </c>
      <c r="K660" s="701">
        <v>5000</v>
      </c>
      <c r="L660" s="701">
        <v>1</v>
      </c>
      <c r="M660" s="701">
        <v>2500</v>
      </c>
      <c r="N660" s="701"/>
      <c r="O660" s="701"/>
      <c r="P660" s="723"/>
      <c r="Q660" s="702"/>
    </row>
    <row r="661" spans="1:17" ht="14.4" customHeight="1" x14ac:dyDescent="0.3">
      <c r="A661" s="696" t="s">
        <v>505</v>
      </c>
      <c r="B661" s="697" t="s">
        <v>3968</v>
      </c>
      <c r="C661" s="697" t="s">
        <v>2853</v>
      </c>
      <c r="D661" s="697" t="s">
        <v>3975</v>
      </c>
      <c r="E661" s="697" t="s">
        <v>3976</v>
      </c>
      <c r="F661" s="701"/>
      <c r="G661" s="701"/>
      <c r="H661" s="701"/>
      <c r="I661" s="701"/>
      <c r="J661" s="701">
        <v>1</v>
      </c>
      <c r="K661" s="701">
        <v>3544</v>
      </c>
      <c r="L661" s="701">
        <v>1</v>
      </c>
      <c r="M661" s="701">
        <v>3544</v>
      </c>
      <c r="N661" s="701"/>
      <c r="O661" s="701"/>
      <c r="P661" s="723"/>
      <c r="Q661" s="702"/>
    </row>
    <row r="662" spans="1:17" ht="14.4" customHeight="1" x14ac:dyDescent="0.3">
      <c r="A662" s="696" t="s">
        <v>505</v>
      </c>
      <c r="B662" s="697" t="s">
        <v>3968</v>
      </c>
      <c r="C662" s="697" t="s">
        <v>2853</v>
      </c>
      <c r="D662" s="697" t="s">
        <v>3977</v>
      </c>
      <c r="E662" s="697" t="s">
        <v>3978</v>
      </c>
      <c r="F662" s="701"/>
      <c r="G662" s="701"/>
      <c r="H662" s="701"/>
      <c r="I662" s="701"/>
      <c r="J662" s="701"/>
      <c r="K662" s="701"/>
      <c r="L662" s="701"/>
      <c r="M662" s="701"/>
      <c r="N662" s="701">
        <v>2</v>
      </c>
      <c r="O662" s="701">
        <v>812</v>
      </c>
      <c r="P662" s="723"/>
      <c r="Q662" s="702">
        <v>406</v>
      </c>
    </row>
    <row r="663" spans="1:17" ht="14.4" customHeight="1" x14ac:dyDescent="0.3">
      <c r="A663" s="696" t="s">
        <v>505</v>
      </c>
      <c r="B663" s="697" t="s">
        <v>3968</v>
      </c>
      <c r="C663" s="697" t="s">
        <v>2853</v>
      </c>
      <c r="D663" s="697" t="s">
        <v>3979</v>
      </c>
      <c r="E663" s="697" t="s">
        <v>3980</v>
      </c>
      <c r="F663" s="701"/>
      <c r="G663" s="701"/>
      <c r="H663" s="701"/>
      <c r="I663" s="701"/>
      <c r="J663" s="701">
        <v>1</v>
      </c>
      <c r="K663" s="701">
        <v>1641</v>
      </c>
      <c r="L663" s="701">
        <v>1</v>
      </c>
      <c r="M663" s="701">
        <v>1641</v>
      </c>
      <c r="N663" s="701"/>
      <c r="O663" s="701"/>
      <c r="P663" s="723"/>
      <c r="Q663" s="702"/>
    </row>
    <row r="664" spans="1:17" ht="14.4" customHeight="1" x14ac:dyDescent="0.3">
      <c r="A664" s="696" t="s">
        <v>505</v>
      </c>
      <c r="B664" s="697" t="s">
        <v>3968</v>
      </c>
      <c r="C664" s="697" t="s">
        <v>2853</v>
      </c>
      <c r="D664" s="697" t="s">
        <v>3881</v>
      </c>
      <c r="E664" s="697" t="s">
        <v>3882</v>
      </c>
      <c r="F664" s="701"/>
      <c r="G664" s="701"/>
      <c r="H664" s="701"/>
      <c r="I664" s="701"/>
      <c r="J664" s="701"/>
      <c r="K664" s="701"/>
      <c r="L664" s="701"/>
      <c r="M664" s="701"/>
      <c r="N664" s="701">
        <v>1</v>
      </c>
      <c r="O664" s="701">
        <v>66</v>
      </c>
      <c r="P664" s="723"/>
      <c r="Q664" s="702">
        <v>66</v>
      </c>
    </row>
    <row r="665" spans="1:17" ht="14.4" customHeight="1" x14ac:dyDescent="0.3">
      <c r="A665" s="696" t="s">
        <v>505</v>
      </c>
      <c r="B665" s="697" t="s">
        <v>3968</v>
      </c>
      <c r="C665" s="697" t="s">
        <v>2853</v>
      </c>
      <c r="D665" s="697" t="s">
        <v>3966</v>
      </c>
      <c r="E665" s="697" t="s">
        <v>3967</v>
      </c>
      <c r="F665" s="701"/>
      <c r="G665" s="701"/>
      <c r="H665" s="701"/>
      <c r="I665" s="701"/>
      <c r="J665" s="701"/>
      <c r="K665" s="701"/>
      <c r="L665" s="701"/>
      <c r="M665" s="701"/>
      <c r="N665" s="701">
        <v>1</v>
      </c>
      <c r="O665" s="701">
        <v>113</v>
      </c>
      <c r="P665" s="723"/>
      <c r="Q665" s="702">
        <v>113</v>
      </c>
    </row>
    <row r="666" spans="1:17" ht="14.4" customHeight="1" x14ac:dyDescent="0.3">
      <c r="A666" s="696" t="s">
        <v>505</v>
      </c>
      <c r="B666" s="697" t="s">
        <v>3968</v>
      </c>
      <c r="C666" s="697" t="s">
        <v>2853</v>
      </c>
      <c r="D666" s="697" t="s">
        <v>3981</v>
      </c>
      <c r="E666" s="697" t="s">
        <v>3982</v>
      </c>
      <c r="F666" s="701"/>
      <c r="G666" s="701"/>
      <c r="H666" s="701"/>
      <c r="I666" s="701"/>
      <c r="J666" s="701">
        <v>1</v>
      </c>
      <c r="K666" s="701">
        <v>6096</v>
      </c>
      <c r="L666" s="701">
        <v>1</v>
      </c>
      <c r="M666" s="701">
        <v>6096</v>
      </c>
      <c r="N666" s="701">
        <v>2</v>
      </c>
      <c r="O666" s="701">
        <v>12204</v>
      </c>
      <c r="P666" s="723">
        <v>2.0019685039370079</v>
      </c>
      <c r="Q666" s="702">
        <v>6102</v>
      </c>
    </row>
    <row r="667" spans="1:17" ht="14.4" customHeight="1" x14ac:dyDescent="0.3">
      <c r="A667" s="696" t="s">
        <v>505</v>
      </c>
      <c r="B667" s="697" t="s">
        <v>3968</v>
      </c>
      <c r="C667" s="697" t="s">
        <v>2853</v>
      </c>
      <c r="D667" s="697" t="s">
        <v>3983</v>
      </c>
      <c r="E667" s="697" t="s">
        <v>3984</v>
      </c>
      <c r="F667" s="701"/>
      <c r="G667" s="701"/>
      <c r="H667" s="701"/>
      <c r="I667" s="701"/>
      <c r="J667" s="701">
        <v>1</v>
      </c>
      <c r="K667" s="701">
        <v>43</v>
      </c>
      <c r="L667" s="701">
        <v>1</v>
      </c>
      <c r="M667" s="701">
        <v>43</v>
      </c>
      <c r="N667" s="701">
        <v>1</v>
      </c>
      <c r="O667" s="701">
        <v>43</v>
      </c>
      <c r="P667" s="723">
        <v>1</v>
      </c>
      <c r="Q667" s="702">
        <v>43</v>
      </c>
    </row>
    <row r="668" spans="1:17" ht="14.4" customHeight="1" x14ac:dyDescent="0.3">
      <c r="A668" s="696" t="s">
        <v>505</v>
      </c>
      <c r="B668" s="697" t="s">
        <v>3968</v>
      </c>
      <c r="C668" s="697" t="s">
        <v>2853</v>
      </c>
      <c r="D668" s="697" t="s">
        <v>3985</v>
      </c>
      <c r="E668" s="697" t="s">
        <v>3986</v>
      </c>
      <c r="F668" s="701"/>
      <c r="G668" s="701"/>
      <c r="H668" s="701"/>
      <c r="I668" s="701"/>
      <c r="J668" s="701">
        <v>1</v>
      </c>
      <c r="K668" s="701">
        <v>1497</v>
      </c>
      <c r="L668" s="701">
        <v>1</v>
      </c>
      <c r="M668" s="701">
        <v>1497</v>
      </c>
      <c r="N668" s="701">
        <v>1</v>
      </c>
      <c r="O668" s="701">
        <v>1498</v>
      </c>
      <c r="P668" s="723">
        <v>1.0006680026720107</v>
      </c>
      <c r="Q668" s="702">
        <v>1498</v>
      </c>
    </row>
    <row r="669" spans="1:17" ht="14.4" customHeight="1" x14ac:dyDescent="0.3">
      <c r="A669" s="696" t="s">
        <v>505</v>
      </c>
      <c r="B669" s="697" t="s">
        <v>3968</v>
      </c>
      <c r="C669" s="697" t="s">
        <v>2853</v>
      </c>
      <c r="D669" s="697" t="s">
        <v>3987</v>
      </c>
      <c r="E669" s="697" t="s">
        <v>3988</v>
      </c>
      <c r="F669" s="701"/>
      <c r="G669" s="701"/>
      <c r="H669" s="701"/>
      <c r="I669" s="701"/>
      <c r="J669" s="701">
        <v>1</v>
      </c>
      <c r="K669" s="701">
        <v>394</v>
      </c>
      <c r="L669" s="701">
        <v>1</v>
      </c>
      <c r="M669" s="701">
        <v>394</v>
      </c>
      <c r="N669" s="701"/>
      <c r="O669" s="701"/>
      <c r="P669" s="723"/>
      <c r="Q669" s="702"/>
    </row>
    <row r="670" spans="1:17" ht="14.4" customHeight="1" x14ac:dyDescent="0.3">
      <c r="A670" s="696" t="s">
        <v>505</v>
      </c>
      <c r="B670" s="697" t="s">
        <v>3968</v>
      </c>
      <c r="C670" s="697" t="s">
        <v>2853</v>
      </c>
      <c r="D670" s="697" t="s">
        <v>3989</v>
      </c>
      <c r="E670" s="697" t="s">
        <v>3990</v>
      </c>
      <c r="F670" s="701"/>
      <c r="G670" s="701"/>
      <c r="H670" s="701"/>
      <c r="I670" s="701"/>
      <c r="J670" s="701"/>
      <c r="K670" s="701"/>
      <c r="L670" s="701"/>
      <c r="M670" s="701"/>
      <c r="N670" s="701">
        <v>1</v>
      </c>
      <c r="O670" s="701">
        <v>494</v>
      </c>
      <c r="P670" s="723"/>
      <c r="Q670" s="702">
        <v>494</v>
      </c>
    </row>
    <row r="671" spans="1:17" ht="14.4" customHeight="1" x14ac:dyDescent="0.3">
      <c r="A671" s="696" t="s">
        <v>505</v>
      </c>
      <c r="B671" s="697" t="s">
        <v>3968</v>
      </c>
      <c r="C671" s="697" t="s">
        <v>2853</v>
      </c>
      <c r="D671" s="697" t="s">
        <v>3991</v>
      </c>
      <c r="E671" s="697" t="s">
        <v>3992</v>
      </c>
      <c r="F671" s="701"/>
      <c r="G671" s="701"/>
      <c r="H671" s="701"/>
      <c r="I671" s="701"/>
      <c r="J671" s="701"/>
      <c r="K671" s="701"/>
      <c r="L671" s="701"/>
      <c r="M671" s="701"/>
      <c r="N671" s="701">
        <v>1</v>
      </c>
      <c r="O671" s="701">
        <v>512</v>
      </c>
      <c r="P671" s="723"/>
      <c r="Q671" s="702">
        <v>512</v>
      </c>
    </row>
    <row r="672" spans="1:17" ht="14.4" customHeight="1" x14ac:dyDescent="0.3">
      <c r="A672" s="696" t="s">
        <v>505</v>
      </c>
      <c r="B672" s="697" t="s">
        <v>3968</v>
      </c>
      <c r="C672" s="697" t="s">
        <v>2853</v>
      </c>
      <c r="D672" s="697" t="s">
        <v>3993</v>
      </c>
      <c r="E672" s="697" t="s">
        <v>3994</v>
      </c>
      <c r="F672" s="701"/>
      <c r="G672" s="701"/>
      <c r="H672" s="701"/>
      <c r="I672" s="701"/>
      <c r="J672" s="701"/>
      <c r="K672" s="701"/>
      <c r="L672" s="701"/>
      <c r="M672" s="701"/>
      <c r="N672" s="701">
        <v>1</v>
      </c>
      <c r="O672" s="701">
        <v>255</v>
      </c>
      <c r="P672" s="723"/>
      <c r="Q672" s="702">
        <v>255</v>
      </c>
    </row>
    <row r="673" spans="1:17" ht="14.4" customHeight="1" x14ac:dyDescent="0.3">
      <c r="A673" s="696" t="s">
        <v>505</v>
      </c>
      <c r="B673" s="697" t="s">
        <v>3968</v>
      </c>
      <c r="C673" s="697" t="s">
        <v>2853</v>
      </c>
      <c r="D673" s="697" t="s">
        <v>3995</v>
      </c>
      <c r="E673" s="697" t="s">
        <v>3996</v>
      </c>
      <c r="F673" s="701"/>
      <c r="G673" s="701"/>
      <c r="H673" s="701"/>
      <c r="I673" s="701"/>
      <c r="J673" s="701">
        <v>1</v>
      </c>
      <c r="K673" s="701">
        <v>5123</v>
      </c>
      <c r="L673" s="701">
        <v>1</v>
      </c>
      <c r="M673" s="701">
        <v>5123</v>
      </c>
      <c r="N673" s="701"/>
      <c r="O673" s="701"/>
      <c r="P673" s="723"/>
      <c r="Q673" s="702"/>
    </row>
    <row r="674" spans="1:17" ht="14.4" customHeight="1" x14ac:dyDescent="0.3">
      <c r="A674" s="696" t="s">
        <v>505</v>
      </c>
      <c r="B674" s="697" t="s">
        <v>3997</v>
      </c>
      <c r="C674" s="697" t="s">
        <v>2853</v>
      </c>
      <c r="D674" s="697" t="s">
        <v>3213</v>
      </c>
      <c r="E674" s="697" t="s">
        <v>3214</v>
      </c>
      <c r="F674" s="701"/>
      <c r="G674" s="701"/>
      <c r="H674" s="701"/>
      <c r="I674" s="701"/>
      <c r="J674" s="701"/>
      <c r="K674" s="701"/>
      <c r="L674" s="701"/>
      <c r="M674" s="701"/>
      <c r="N674" s="701">
        <v>4</v>
      </c>
      <c r="O674" s="701">
        <v>696</v>
      </c>
      <c r="P674" s="723"/>
      <c r="Q674" s="702">
        <v>174</v>
      </c>
    </row>
    <row r="675" spans="1:17" ht="14.4" customHeight="1" x14ac:dyDescent="0.3">
      <c r="A675" s="696" t="s">
        <v>505</v>
      </c>
      <c r="B675" s="697" t="s">
        <v>3997</v>
      </c>
      <c r="C675" s="697" t="s">
        <v>2853</v>
      </c>
      <c r="D675" s="697" t="s">
        <v>3998</v>
      </c>
      <c r="E675" s="697" t="s">
        <v>3999</v>
      </c>
      <c r="F675" s="701"/>
      <c r="G675" s="701"/>
      <c r="H675" s="701"/>
      <c r="I675" s="701"/>
      <c r="J675" s="701"/>
      <c r="K675" s="701"/>
      <c r="L675" s="701"/>
      <c r="M675" s="701"/>
      <c r="N675" s="701">
        <v>1</v>
      </c>
      <c r="O675" s="701">
        <v>5239</v>
      </c>
      <c r="P675" s="723"/>
      <c r="Q675" s="702">
        <v>5239</v>
      </c>
    </row>
    <row r="676" spans="1:17" ht="14.4" customHeight="1" x14ac:dyDescent="0.3">
      <c r="A676" s="696" t="s">
        <v>505</v>
      </c>
      <c r="B676" s="697" t="s">
        <v>3997</v>
      </c>
      <c r="C676" s="697" t="s">
        <v>2853</v>
      </c>
      <c r="D676" s="697" t="s">
        <v>4000</v>
      </c>
      <c r="E676" s="697" t="s">
        <v>4001</v>
      </c>
      <c r="F676" s="701"/>
      <c r="G676" s="701"/>
      <c r="H676" s="701"/>
      <c r="I676" s="701"/>
      <c r="J676" s="701"/>
      <c r="K676" s="701"/>
      <c r="L676" s="701"/>
      <c r="M676" s="701"/>
      <c r="N676" s="701">
        <v>1</v>
      </c>
      <c r="O676" s="701">
        <v>1931</v>
      </c>
      <c r="P676" s="723"/>
      <c r="Q676" s="702">
        <v>1931</v>
      </c>
    </row>
    <row r="677" spans="1:17" ht="14.4" customHeight="1" x14ac:dyDescent="0.3">
      <c r="A677" s="696" t="s">
        <v>505</v>
      </c>
      <c r="B677" s="697" t="s">
        <v>4002</v>
      </c>
      <c r="C677" s="697" t="s">
        <v>2853</v>
      </c>
      <c r="D677" s="697" t="s">
        <v>2883</v>
      </c>
      <c r="E677" s="697" t="s">
        <v>2884</v>
      </c>
      <c r="F677" s="701">
        <v>1</v>
      </c>
      <c r="G677" s="701">
        <v>2073</v>
      </c>
      <c r="H677" s="701">
        <v>0.32214452214452216</v>
      </c>
      <c r="I677" s="701">
        <v>2073</v>
      </c>
      <c r="J677" s="701">
        <v>3</v>
      </c>
      <c r="K677" s="701">
        <v>6435</v>
      </c>
      <c r="L677" s="701">
        <v>1</v>
      </c>
      <c r="M677" s="701">
        <v>2145</v>
      </c>
      <c r="N677" s="701"/>
      <c r="O677" s="701"/>
      <c r="P677" s="723"/>
      <c r="Q677" s="702"/>
    </row>
    <row r="678" spans="1:17" ht="14.4" customHeight="1" x14ac:dyDescent="0.3">
      <c r="A678" s="696" t="s">
        <v>505</v>
      </c>
      <c r="B678" s="697" t="s">
        <v>4002</v>
      </c>
      <c r="C678" s="697" t="s">
        <v>2853</v>
      </c>
      <c r="D678" s="697" t="s">
        <v>4003</v>
      </c>
      <c r="E678" s="697" t="s">
        <v>4004</v>
      </c>
      <c r="F678" s="701">
        <v>1</v>
      </c>
      <c r="G678" s="701">
        <v>1113</v>
      </c>
      <c r="H678" s="701"/>
      <c r="I678" s="701">
        <v>1113</v>
      </c>
      <c r="J678" s="701"/>
      <c r="K678" s="701"/>
      <c r="L678" s="701"/>
      <c r="M678" s="701"/>
      <c r="N678" s="701"/>
      <c r="O678" s="701"/>
      <c r="P678" s="723"/>
      <c r="Q678" s="702"/>
    </row>
    <row r="679" spans="1:17" ht="14.4" customHeight="1" x14ac:dyDescent="0.3">
      <c r="A679" s="696" t="s">
        <v>505</v>
      </c>
      <c r="B679" s="697" t="s">
        <v>4002</v>
      </c>
      <c r="C679" s="697" t="s">
        <v>2853</v>
      </c>
      <c r="D679" s="697" t="s">
        <v>4005</v>
      </c>
      <c r="E679" s="697" t="s">
        <v>4006</v>
      </c>
      <c r="F679" s="701"/>
      <c r="G679" s="701"/>
      <c r="H679" s="701"/>
      <c r="I679" s="701"/>
      <c r="J679" s="701">
        <v>1</v>
      </c>
      <c r="K679" s="701">
        <v>538</v>
      </c>
      <c r="L679" s="701">
        <v>1</v>
      </c>
      <c r="M679" s="701">
        <v>538</v>
      </c>
      <c r="N679" s="701"/>
      <c r="O679" s="701"/>
      <c r="P679" s="723"/>
      <c r="Q679" s="702"/>
    </row>
    <row r="680" spans="1:17" ht="14.4" customHeight="1" x14ac:dyDescent="0.3">
      <c r="A680" s="696" t="s">
        <v>505</v>
      </c>
      <c r="B680" s="697" t="s">
        <v>4002</v>
      </c>
      <c r="C680" s="697" t="s">
        <v>2853</v>
      </c>
      <c r="D680" s="697" t="s">
        <v>4007</v>
      </c>
      <c r="E680" s="697" t="s">
        <v>4008</v>
      </c>
      <c r="F680" s="701"/>
      <c r="G680" s="701"/>
      <c r="H680" s="701"/>
      <c r="I680" s="701"/>
      <c r="J680" s="701">
        <v>1</v>
      </c>
      <c r="K680" s="701">
        <v>494</v>
      </c>
      <c r="L680" s="701">
        <v>1</v>
      </c>
      <c r="M680" s="701">
        <v>494</v>
      </c>
      <c r="N680" s="701"/>
      <c r="O680" s="701"/>
      <c r="P680" s="723"/>
      <c r="Q680" s="702"/>
    </row>
    <row r="681" spans="1:17" ht="14.4" customHeight="1" x14ac:dyDescent="0.3">
      <c r="A681" s="696" t="s">
        <v>505</v>
      </c>
      <c r="B681" s="697" t="s">
        <v>4002</v>
      </c>
      <c r="C681" s="697" t="s">
        <v>2853</v>
      </c>
      <c r="D681" s="697" t="s">
        <v>4009</v>
      </c>
      <c r="E681" s="697" t="s">
        <v>4010</v>
      </c>
      <c r="F681" s="701"/>
      <c r="G681" s="701"/>
      <c r="H681" s="701"/>
      <c r="I681" s="701"/>
      <c r="J681" s="701">
        <v>0</v>
      </c>
      <c r="K681" s="701">
        <v>0</v>
      </c>
      <c r="L681" s="701"/>
      <c r="M681" s="701"/>
      <c r="N681" s="701"/>
      <c r="O681" s="701"/>
      <c r="P681" s="723"/>
      <c r="Q681" s="702"/>
    </row>
    <row r="682" spans="1:17" ht="14.4" customHeight="1" x14ac:dyDescent="0.3">
      <c r="A682" s="696" t="s">
        <v>505</v>
      </c>
      <c r="B682" s="697" t="s">
        <v>4002</v>
      </c>
      <c r="C682" s="697" t="s">
        <v>2853</v>
      </c>
      <c r="D682" s="697" t="s">
        <v>4011</v>
      </c>
      <c r="E682" s="697" t="s">
        <v>4012</v>
      </c>
      <c r="F682" s="701"/>
      <c r="G682" s="701"/>
      <c r="H682" s="701"/>
      <c r="I682" s="701"/>
      <c r="J682" s="701"/>
      <c r="K682" s="701"/>
      <c r="L682" s="701"/>
      <c r="M682" s="701"/>
      <c r="N682" s="701">
        <v>1</v>
      </c>
      <c r="O682" s="701">
        <v>3130</v>
      </c>
      <c r="P682" s="723"/>
      <c r="Q682" s="702">
        <v>3130</v>
      </c>
    </row>
    <row r="683" spans="1:17" ht="14.4" customHeight="1" x14ac:dyDescent="0.3">
      <c r="A683" s="696" t="s">
        <v>505</v>
      </c>
      <c r="B683" s="697" t="s">
        <v>4002</v>
      </c>
      <c r="C683" s="697" t="s">
        <v>2853</v>
      </c>
      <c r="D683" s="697" t="s">
        <v>4013</v>
      </c>
      <c r="E683" s="697" t="s">
        <v>4014</v>
      </c>
      <c r="F683" s="701">
        <v>2</v>
      </c>
      <c r="G683" s="701">
        <v>7828</v>
      </c>
      <c r="H683" s="701">
        <v>1.9285538309928554</v>
      </c>
      <c r="I683" s="701">
        <v>3914</v>
      </c>
      <c r="J683" s="701">
        <v>1</v>
      </c>
      <c r="K683" s="701">
        <v>4059</v>
      </c>
      <c r="L683" s="701">
        <v>1</v>
      </c>
      <c r="M683" s="701">
        <v>4059</v>
      </c>
      <c r="N683" s="701"/>
      <c r="O683" s="701"/>
      <c r="P683" s="723"/>
      <c r="Q683" s="702"/>
    </row>
    <row r="684" spans="1:17" ht="14.4" customHeight="1" x14ac:dyDescent="0.3">
      <c r="A684" s="696" t="s">
        <v>505</v>
      </c>
      <c r="B684" s="697" t="s">
        <v>4002</v>
      </c>
      <c r="C684" s="697" t="s">
        <v>2853</v>
      </c>
      <c r="D684" s="697" t="s">
        <v>4015</v>
      </c>
      <c r="E684" s="697" t="s">
        <v>4016</v>
      </c>
      <c r="F684" s="701"/>
      <c r="G684" s="701"/>
      <c r="H684" s="701"/>
      <c r="I684" s="701"/>
      <c r="J684" s="701">
        <v>1</v>
      </c>
      <c r="K684" s="701">
        <v>6333</v>
      </c>
      <c r="L684" s="701">
        <v>1</v>
      </c>
      <c r="M684" s="701">
        <v>6333</v>
      </c>
      <c r="N684" s="701"/>
      <c r="O684" s="701"/>
      <c r="P684" s="723"/>
      <c r="Q684" s="702"/>
    </row>
    <row r="685" spans="1:17" ht="14.4" customHeight="1" x14ac:dyDescent="0.3">
      <c r="A685" s="696" t="s">
        <v>505</v>
      </c>
      <c r="B685" s="697" t="s">
        <v>4002</v>
      </c>
      <c r="C685" s="697" t="s">
        <v>2853</v>
      </c>
      <c r="D685" s="697" t="s">
        <v>4017</v>
      </c>
      <c r="E685" s="697" t="s">
        <v>4018</v>
      </c>
      <c r="F685" s="701">
        <v>1</v>
      </c>
      <c r="G685" s="701">
        <v>2454</v>
      </c>
      <c r="H685" s="701">
        <v>0.98554216867469879</v>
      </c>
      <c r="I685" s="701">
        <v>2454</v>
      </c>
      <c r="J685" s="701">
        <v>1</v>
      </c>
      <c r="K685" s="701">
        <v>2490</v>
      </c>
      <c r="L685" s="701">
        <v>1</v>
      </c>
      <c r="M685" s="701">
        <v>2490</v>
      </c>
      <c r="N685" s="701"/>
      <c r="O685" s="701"/>
      <c r="P685" s="723"/>
      <c r="Q685" s="702"/>
    </row>
    <row r="686" spans="1:17" ht="14.4" customHeight="1" x14ac:dyDescent="0.3">
      <c r="A686" s="696" t="s">
        <v>505</v>
      </c>
      <c r="B686" s="697" t="s">
        <v>4002</v>
      </c>
      <c r="C686" s="697" t="s">
        <v>2853</v>
      </c>
      <c r="D686" s="697" t="s">
        <v>4019</v>
      </c>
      <c r="E686" s="697" t="s">
        <v>4020</v>
      </c>
      <c r="F686" s="701"/>
      <c r="G686" s="701"/>
      <c r="H686" s="701"/>
      <c r="I686" s="701"/>
      <c r="J686" s="701">
        <v>1</v>
      </c>
      <c r="K686" s="701">
        <v>2538</v>
      </c>
      <c r="L686" s="701">
        <v>1</v>
      </c>
      <c r="M686" s="701">
        <v>2538</v>
      </c>
      <c r="N686" s="701"/>
      <c r="O686" s="701"/>
      <c r="P686" s="723"/>
      <c r="Q686" s="702"/>
    </row>
    <row r="687" spans="1:17" ht="14.4" customHeight="1" x14ac:dyDescent="0.3">
      <c r="A687" s="696" t="s">
        <v>505</v>
      </c>
      <c r="B687" s="697" t="s">
        <v>4002</v>
      </c>
      <c r="C687" s="697" t="s">
        <v>2853</v>
      </c>
      <c r="D687" s="697" t="s">
        <v>4021</v>
      </c>
      <c r="E687" s="697" t="s">
        <v>4022</v>
      </c>
      <c r="F687" s="701">
        <v>1</v>
      </c>
      <c r="G687" s="701">
        <v>1766</v>
      </c>
      <c r="H687" s="701"/>
      <c r="I687" s="701">
        <v>1766</v>
      </c>
      <c r="J687" s="701"/>
      <c r="K687" s="701"/>
      <c r="L687" s="701"/>
      <c r="M687" s="701"/>
      <c r="N687" s="701"/>
      <c r="O687" s="701"/>
      <c r="P687" s="723"/>
      <c r="Q687" s="702"/>
    </row>
    <row r="688" spans="1:17" ht="14.4" customHeight="1" x14ac:dyDescent="0.3">
      <c r="A688" s="696" t="s">
        <v>505</v>
      </c>
      <c r="B688" s="697" t="s">
        <v>4002</v>
      </c>
      <c r="C688" s="697" t="s">
        <v>2853</v>
      </c>
      <c r="D688" s="697" t="s">
        <v>4023</v>
      </c>
      <c r="E688" s="697" t="s">
        <v>4024</v>
      </c>
      <c r="F688" s="701"/>
      <c r="G688" s="701"/>
      <c r="H688" s="701"/>
      <c r="I688" s="701"/>
      <c r="J688" s="701">
        <v>2</v>
      </c>
      <c r="K688" s="701">
        <v>518</v>
      </c>
      <c r="L688" s="701">
        <v>1</v>
      </c>
      <c r="M688" s="701">
        <v>259</v>
      </c>
      <c r="N688" s="701"/>
      <c r="O688" s="701"/>
      <c r="P688" s="723"/>
      <c r="Q688" s="702"/>
    </row>
    <row r="689" spans="1:17" ht="14.4" customHeight="1" x14ac:dyDescent="0.3">
      <c r="A689" s="696" t="s">
        <v>505</v>
      </c>
      <c r="B689" s="697" t="s">
        <v>4002</v>
      </c>
      <c r="C689" s="697" t="s">
        <v>2853</v>
      </c>
      <c r="D689" s="697" t="s">
        <v>4025</v>
      </c>
      <c r="E689" s="697" t="s">
        <v>4026</v>
      </c>
      <c r="F689" s="701">
        <v>2</v>
      </c>
      <c r="G689" s="701">
        <v>1722</v>
      </c>
      <c r="H689" s="701"/>
      <c r="I689" s="701">
        <v>861</v>
      </c>
      <c r="J689" s="701"/>
      <c r="K689" s="701"/>
      <c r="L689" s="701"/>
      <c r="M689" s="701"/>
      <c r="N689" s="701"/>
      <c r="O689" s="701"/>
      <c r="P689" s="723"/>
      <c r="Q689" s="702"/>
    </row>
    <row r="690" spans="1:17" ht="14.4" customHeight="1" x14ac:dyDescent="0.3">
      <c r="A690" s="696" t="s">
        <v>505</v>
      </c>
      <c r="B690" s="697" t="s">
        <v>4002</v>
      </c>
      <c r="C690" s="697" t="s">
        <v>2853</v>
      </c>
      <c r="D690" s="697" t="s">
        <v>4027</v>
      </c>
      <c r="E690" s="697" t="s">
        <v>4028</v>
      </c>
      <c r="F690" s="701">
        <v>2</v>
      </c>
      <c r="G690" s="701">
        <v>1166</v>
      </c>
      <c r="H690" s="701">
        <v>0.98646362098138751</v>
      </c>
      <c r="I690" s="701">
        <v>583</v>
      </c>
      <c r="J690" s="701">
        <v>2</v>
      </c>
      <c r="K690" s="701">
        <v>1182</v>
      </c>
      <c r="L690" s="701">
        <v>1</v>
      </c>
      <c r="M690" s="701">
        <v>591</v>
      </c>
      <c r="N690" s="701">
        <v>1</v>
      </c>
      <c r="O690" s="701">
        <v>592</v>
      </c>
      <c r="P690" s="723">
        <v>0.50084602368866327</v>
      </c>
      <c r="Q690" s="702">
        <v>592</v>
      </c>
    </row>
    <row r="691" spans="1:17" ht="14.4" customHeight="1" x14ac:dyDescent="0.3">
      <c r="A691" s="696" t="s">
        <v>505</v>
      </c>
      <c r="B691" s="697" t="s">
        <v>4002</v>
      </c>
      <c r="C691" s="697" t="s">
        <v>2853</v>
      </c>
      <c r="D691" s="697" t="s">
        <v>2965</v>
      </c>
      <c r="E691" s="697" t="s">
        <v>2966</v>
      </c>
      <c r="F691" s="701"/>
      <c r="G691" s="701"/>
      <c r="H691" s="701"/>
      <c r="I691" s="701"/>
      <c r="J691" s="701"/>
      <c r="K691" s="701"/>
      <c r="L691" s="701"/>
      <c r="M691" s="701"/>
      <c r="N691" s="701">
        <v>1</v>
      </c>
      <c r="O691" s="701">
        <v>445</v>
      </c>
      <c r="P691" s="723"/>
      <c r="Q691" s="702">
        <v>445</v>
      </c>
    </row>
    <row r="692" spans="1:17" ht="14.4" customHeight="1" x14ac:dyDescent="0.3">
      <c r="A692" s="696" t="s">
        <v>505</v>
      </c>
      <c r="B692" s="697" t="s">
        <v>4002</v>
      </c>
      <c r="C692" s="697" t="s">
        <v>2853</v>
      </c>
      <c r="D692" s="697" t="s">
        <v>4029</v>
      </c>
      <c r="E692" s="697" t="s">
        <v>4030</v>
      </c>
      <c r="F692" s="701">
        <v>3</v>
      </c>
      <c r="G692" s="701">
        <v>2277</v>
      </c>
      <c r="H692" s="701">
        <v>2.9687092568448499</v>
      </c>
      <c r="I692" s="701">
        <v>759</v>
      </c>
      <c r="J692" s="701">
        <v>1</v>
      </c>
      <c r="K692" s="701">
        <v>767</v>
      </c>
      <c r="L692" s="701">
        <v>1</v>
      </c>
      <c r="M692" s="701">
        <v>767</v>
      </c>
      <c r="N692" s="701">
        <v>1</v>
      </c>
      <c r="O692" s="701">
        <v>767</v>
      </c>
      <c r="P692" s="723">
        <v>1</v>
      </c>
      <c r="Q692" s="702">
        <v>767</v>
      </c>
    </row>
    <row r="693" spans="1:17" ht="14.4" customHeight="1" x14ac:dyDescent="0.3">
      <c r="A693" s="696" t="s">
        <v>505</v>
      </c>
      <c r="B693" s="697" t="s">
        <v>4002</v>
      </c>
      <c r="C693" s="697" t="s">
        <v>2853</v>
      </c>
      <c r="D693" s="697" t="s">
        <v>4031</v>
      </c>
      <c r="E693" s="697" t="s">
        <v>4032</v>
      </c>
      <c r="F693" s="701">
        <v>2</v>
      </c>
      <c r="G693" s="701">
        <v>716</v>
      </c>
      <c r="H693" s="701">
        <v>0.6593001841620626</v>
      </c>
      <c r="I693" s="701">
        <v>358</v>
      </c>
      <c r="J693" s="701">
        <v>3</v>
      </c>
      <c r="K693" s="701">
        <v>1086</v>
      </c>
      <c r="L693" s="701">
        <v>1</v>
      </c>
      <c r="M693" s="701">
        <v>362</v>
      </c>
      <c r="N693" s="701">
        <v>1</v>
      </c>
      <c r="O693" s="701">
        <v>362</v>
      </c>
      <c r="P693" s="723">
        <v>0.33333333333333331</v>
      </c>
      <c r="Q693" s="702">
        <v>362</v>
      </c>
    </row>
    <row r="694" spans="1:17" ht="14.4" customHeight="1" x14ac:dyDescent="0.3">
      <c r="A694" s="696" t="s">
        <v>505</v>
      </c>
      <c r="B694" s="697" t="s">
        <v>4002</v>
      </c>
      <c r="C694" s="697" t="s">
        <v>2853</v>
      </c>
      <c r="D694" s="697" t="s">
        <v>4033</v>
      </c>
      <c r="E694" s="697" t="s">
        <v>4034</v>
      </c>
      <c r="F694" s="701"/>
      <c r="G694" s="701"/>
      <c r="H694" s="701"/>
      <c r="I694" s="701"/>
      <c r="J694" s="701">
        <v>1</v>
      </c>
      <c r="K694" s="701">
        <v>3141</v>
      </c>
      <c r="L694" s="701">
        <v>1</v>
      </c>
      <c r="M694" s="701">
        <v>3141</v>
      </c>
      <c r="N694" s="701"/>
      <c r="O694" s="701"/>
      <c r="P694" s="723"/>
      <c r="Q694" s="702"/>
    </row>
    <row r="695" spans="1:17" ht="14.4" customHeight="1" x14ac:dyDescent="0.3">
      <c r="A695" s="696" t="s">
        <v>505</v>
      </c>
      <c r="B695" s="697" t="s">
        <v>4002</v>
      </c>
      <c r="C695" s="697" t="s">
        <v>2853</v>
      </c>
      <c r="D695" s="697" t="s">
        <v>4035</v>
      </c>
      <c r="E695" s="697" t="s">
        <v>4036</v>
      </c>
      <c r="F695" s="701"/>
      <c r="G695" s="701"/>
      <c r="H695" s="701"/>
      <c r="I695" s="701"/>
      <c r="J695" s="701">
        <v>1</v>
      </c>
      <c r="K695" s="701">
        <v>5949</v>
      </c>
      <c r="L695" s="701">
        <v>1</v>
      </c>
      <c r="M695" s="701">
        <v>5949</v>
      </c>
      <c r="N695" s="701"/>
      <c r="O695" s="701"/>
      <c r="P695" s="723"/>
      <c r="Q695" s="702"/>
    </row>
    <row r="696" spans="1:17" ht="14.4" customHeight="1" x14ac:dyDescent="0.3">
      <c r="A696" s="696" t="s">
        <v>505</v>
      </c>
      <c r="B696" s="697" t="s">
        <v>4002</v>
      </c>
      <c r="C696" s="697" t="s">
        <v>2853</v>
      </c>
      <c r="D696" s="697" t="s">
        <v>4037</v>
      </c>
      <c r="E696" s="697" t="s">
        <v>4038</v>
      </c>
      <c r="F696" s="701"/>
      <c r="G696" s="701"/>
      <c r="H696" s="701"/>
      <c r="I696" s="701"/>
      <c r="J696" s="701">
        <v>1</v>
      </c>
      <c r="K696" s="701">
        <v>5011</v>
      </c>
      <c r="L696" s="701">
        <v>1</v>
      </c>
      <c r="M696" s="701">
        <v>5011</v>
      </c>
      <c r="N696" s="701"/>
      <c r="O696" s="701"/>
      <c r="P696" s="723"/>
      <c r="Q696" s="702"/>
    </row>
    <row r="697" spans="1:17" ht="14.4" customHeight="1" x14ac:dyDescent="0.3">
      <c r="A697" s="696" t="s">
        <v>505</v>
      </c>
      <c r="B697" s="697" t="s">
        <v>4039</v>
      </c>
      <c r="C697" s="697" t="s">
        <v>2853</v>
      </c>
      <c r="D697" s="697" t="s">
        <v>4040</v>
      </c>
      <c r="E697" s="697" t="s">
        <v>4041</v>
      </c>
      <c r="F697" s="701"/>
      <c r="G697" s="701"/>
      <c r="H697" s="701"/>
      <c r="I697" s="701"/>
      <c r="J697" s="701">
        <v>3</v>
      </c>
      <c r="K697" s="701">
        <v>27960</v>
      </c>
      <c r="L697" s="701">
        <v>1</v>
      </c>
      <c r="M697" s="701">
        <v>9320</v>
      </c>
      <c r="N697" s="701"/>
      <c r="O697" s="701"/>
      <c r="P697" s="723"/>
      <c r="Q697" s="702"/>
    </row>
    <row r="698" spans="1:17" ht="14.4" customHeight="1" x14ac:dyDescent="0.3">
      <c r="A698" s="696" t="s">
        <v>505</v>
      </c>
      <c r="B698" s="697" t="s">
        <v>4039</v>
      </c>
      <c r="C698" s="697" t="s">
        <v>2853</v>
      </c>
      <c r="D698" s="697" t="s">
        <v>3862</v>
      </c>
      <c r="E698" s="697" t="s">
        <v>3863</v>
      </c>
      <c r="F698" s="701"/>
      <c r="G698" s="701"/>
      <c r="H698" s="701"/>
      <c r="I698" s="701"/>
      <c r="J698" s="701"/>
      <c r="K698" s="701"/>
      <c r="L698" s="701"/>
      <c r="M698" s="701"/>
      <c r="N698" s="701">
        <v>1</v>
      </c>
      <c r="O698" s="701">
        <v>624</v>
      </c>
      <c r="P698" s="723"/>
      <c r="Q698" s="702">
        <v>624</v>
      </c>
    </row>
    <row r="699" spans="1:17" ht="14.4" customHeight="1" x14ac:dyDescent="0.3">
      <c r="A699" s="696" t="s">
        <v>505</v>
      </c>
      <c r="B699" s="697" t="s">
        <v>4042</v>
      </c>
      <c r="C699" s="697" t="s">
        <v>2853</v>
      </c>
      <c r="D699" s="697" t="s">
        <v>4043</v>
      </c>
      <c r="E699" s="697" t="s">
        <v>4044</v>
      </c>
      <c r="F699" s="701">
        <v>1</v>
      </c>
      <c r="G699" s="701">
        <v>259</v>
      </c>
      <c r="H699" s="701">
        <v>0.97735849056603774</v>
      </c>
      <c r="I699" s="701">
        <v>259</v>
      </c>
      <c r="J699" s="701">
        <v>1</v>
      </c>
      <c r="K699" s="701">
        <v>265</v>
      </c>
      <c r="L699" s="701">
        <v>1</v>
      </c>
      <c r="M699" s="701">
        <v>265</v>
      </c>
      <c r="N699" s="701"/>
      <c r="O699" s="701"/>
      <c r="P699" s="723"/>
      <c r="Q699" s="702"/>
    </row>
    <row r="700" spans="1:17" ht="14.4" customHeight="1" x14ac:dyDescent="0.3">
      <c r="A700" s="696" t="s">
        <v>505</v>
      </c>
      <c r="B700" s="697" t="s">
        <v>4042</v>
      </c>
      <c r="C700" s="697" t="s">
        <v>2853</v>
      </c>
      <c r="D700" s="697" t="s">
        <v>4045</v>
      </c>
      <c r="E700" s="697" t="s">
        <v>4046</v>
      </c>
      <c r="F700" s="701"/>
      <c r="G700" s="701"/>
      <c r="H700" s="701"/>
      <c r="I700" s="701"/>
      <c r="J700" s="701">
        <v>2</v>
      </c>
      <c r="K700" s="701">
        <v>698</v>
      </c>
      <c r="L700" s="701">
        <v>1</v>
      </c>
      <c r="M700" s="701">
        <v>349</v>
      </c>
      <c r="N700" s="701"/>
      <c r="O700" s="701"/>
      <c r="P700" s="723"/>
      <c r="Q700" s="702"/>
    </row>
    <row r="701" spans="1:17" ht="14.4" customHeight="1" x14ac:dyDescent="0.3">
      <c r="A701" s="696" t="s">
        <v>505</v>
      </c>
      <c r="B701" s="697" t="s">
        <v>4042</v>
      </c>
      <c r="C701" s="697" t="s">
        <v>2853</v>
      </c>
      <c r="D701" s="697" t="s">
        <v>4047</v>
      </c>
      <c r="E701" s="697" t="s">
        <v>4048</v>
      </c>
      <c r="F701" s="701"/>
      <c r="G701" s="701"/>
      <c r="H701" s="701"/>
      <c r="I701" s="701"/>
      <c r="J701" s="701">
        <v>2</v>
      </c>
      <c r="K701" s="701">
        <v>566</v>
      </c>
      <c r="L701" s="701">
        <v>1</v>
      </c>
      <c r="M701" s="701">
        <v>283</v>
      </c>
      <c r="N701" s="701"/>
      <c r="O701" s="701"/>
      <c r="P701" s="723"/>
      <c r="Q701" s="702"/>
    </row>
    <row r="702" spans="1:17" ht="14.4" customHeight="1" thickBot="1" x14ac:dyDescent="0.35">
      <c r="A702" s="703" t="s">
        <v>505</v>
      </c>
      <c r="B702" s="704" t="s">
        <v>4042</v>
      </c>
      <c r="C702" s="704" t="s">
        <v>2853</v>
      </c>
      <c r="D702" s="704" t="s">
        <v>4049</v>
      </c>
      <c r="E702" s="704" t="s">
        <v>4050</v>
      </c>
      <c r="F702" s="708"/>
      <c r="G702" s="708"/>
      <c r="H702" s="708"/>
      <c r="I702" s="708"/>
      <c r="J702" s="708">
        <v>2</v>
      </c>
      <c r="K702" s="708">
        <v>11194</v>
      </c>
      <c r="L702" s="708">
        <v>1</v>
      </c>
      <c r="M702" s="708">
        <v>5597</v>
      </c>
      <c r="N702" s="708"/>
      <c r="O702" s="708"/>
      <c r="P702" s="716"/>
      <c r="Q702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2016</v>
      </c>
      <c r="D4" s="110">
        <v>2017</v>
      </c>
      <c r="E4" s="392" t="s">
        <v>252</v>
      </c>
      <c r="F4" s="393" t="s">
        <v>2</v>
      </c>
      <c r="G4" s="109">
        <v>2015</v>
      </c>
      <c r="H4" s="110">
        <v>2016</v>
      </c>
      <c r="I4" s="110">
        <v>2017</v>
      </c>
      <c r="J4" s="110" t="s">
        <v>252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261</v>
      </c>
      <c r="Q4" s="113" t="s">
        <v>262</v>
      </c>
    </row>
    <row r="5" spans="1:17" ht="14.4" hidden="1" customHeight="1" outlineLevel="1" x14ac:dyDescent="0.3">
      <c r="A5" s="410" t="s">
        <v>149</v>
      </c>
      <c r="B5" s="104">
        <v>227.57499999999999</v>
      </c>
      <c r="C5" s="99">
        <v>263.38900000000001</v>
      </c>
      <c r="D5" s="99">
        <v>411.42200000000003</v>
      </c>
      <c r="E5" s="398">
        <f>IF(OR(D5=0,B5=0),"",D5/B5)</f>
        <v>1.8078523563660334</v>
      </c>
      <c r="F5" s="114">
        <f>IF(OR(D5=0,C5=0),"",D5/C5)</f>
        <v>1.5620318236524684</v>
      </c>
      <c r="G5" s="115">
        <v>34</v>
      </c>
      <c r="H5" s="99">
        <v>42</v>
      </c>
      <c r="I5" s="99">
        <v>46</v>
      </c>
      <c r="J5" s="398">
        <f>IF(OR(I5=0,G5=0),"",I5/G5)</f>
        <v>1.3529411764705883</v>
      </c>
      <c r="K5" s="116">
        <f>IF(OR(I5=0,H5=0),"",I5/H5)</f>
        <v>1.0952380952380953</v>
      </c>
      <c r="L5" s="106"/>
      <c r="M5" s="106"/>
      <c r="N5" s="7">
        <f>D5-C5</f>
        <v>148.03300000000002</v>
      </c>
      <c r="O5" s="8">
        <f>I5-H5</f>
        <v>4</v>
      </c>
      <c r="P5" s="7">
        <f>D5-B5</f>
        <v>183.84700000000004</v>
      </c>
      <c r="Q5" s="8">
        <f>I5-G5</f>
        <v>12</v>
      </c>
    </row>
    <row r="6" spans="1:17" ht="14.4" hidden="1" customHeight="1" outlineLevel="1" x14ac:dyDescent="0.3">
      <c r="A6" s="411" t="s">
        <v>150</v>
      </c>
      <c r="B6" s="105">
        <v>41.259</v>
      </c>
      <c r="C6" s="98">
        <v>47.963000000000001</v>
      </c>
      <c r="D6" s="98">
        <v>29.355</v>
      </c>
      <c r="E6" s="398">
        <f t="shared" ref="E6:E12" si="0">IF(OR(D6=0,B6=0),"",D6/B6)</f>
        <v>0.71148113138951496</v>
      </c>
      <c r="F6" s="114">
        <f t="shared" ref="F6:F12" si="1">IF(OR(D6=0,C6=0),"",D6/C6)</f>
        <v>0.61203427642140817</v>
      </c>
      <c r="G6" s="118">
        <v>10</v>
      </c>
      <c r="H6" s="98">
        <v>9</v>
      </c>
      <c r="I6" s="98">
        <v>4</v>
      </c>
      <c r="J6" s="399">
        <f t="shared" ref="J6:J12" si="2">IF(OR(I6=0,G6=0),"",I6/G6)</f>
        <v>0.4</v>
      </c>
      <c r="K6" s="119">
        <f t="shared" ref="K6:K12" si="3">IF(OR(I6=0,H6=0),"",I6/H6)</f>
        <v>0.44444444444444442</v>
      </c>
      <c r="L6" s="106"/>
      <c r="M6" s="106"/>
      <c r="N6" s="5">
        <f t="shared" ref="N6:N13" si="4">D6-C6</f>
        <v>-18.608000000000001</v>
      </c>
      <c r="O6" s="6">
        <f t="shared" ref="O6:O13" si="5">I6-H6</f>
        <v>-5</v>
      </c>
      <c r="P6" s="5">
        <f t="shared" ref="P6:P13" si="6">D6-B6</f>
        <v>-11.904</v>
      </c>
      <c r="Q6" s="6">
        <f t="shared" ref="Q6:Q13" si="7">I6-G6</f>
        <v>-6</v>
      </c>
    </row>
    <row r="7" spans="1:17" ht="14.4" hidden="1" customHeight="1" outlineLevel="1" x14ac:dyDescent="0.3">
      <c r="A7" s="411" t="s">
        <v>151</v>
      </c>
      <c r="B7" s="105">
        <v>160.77500000000001</v>
      </c>
      <c r="C7" s="98">
        <v>89.804000000000002</v>
      </c>
      <c r="D7" s="98">
        <v>92.811999999999998</v>
      </c>
      <c r="E7" s="398">
        <f t="shared" si="0"/>
        <v>0.57727880578448143</v>
      </c>
      <c r="F7" s="114">
        <f t="shared" si="1"/>
        <v>1.033495167253129</v>
      </c>
      <c r="G7" s="118">
        <v>17</v>
      </c>
      <c r="H7" s="98">
        <v>12</v>
      </c>
      <c r="I7" s="98">
        <v>11</v>
      </c>
      <c r="J7" s="399">
        <f t="shared" si="2"/>
        <v>0.6470588235294118</v>
      </c>
      <c r="K7" s="119">
        <f t="shared" si="3"/>
        <v>0.91666666666666663</v>
      </c>
      <c r="L7" s="106"/>
      <c r="M7" s="106"/>
      <c r="N7" s="5">
        <f t="shared" si="4"/>
        <v>3.0079999999999956</v>
      </c>
      <c r="O7" s="6">
        <f t="shared" si="5"/>
        <v>-1</v>
      </c>
      <c r="P7" s="5">
        <f t="shared" si="6"/>
        <v>-67.963000000000008</v>
      </c>
      <c r="Q7" s="6">
        <f t="shared" si="7"/>
        <v>-6</v>
      </c>
    </row>
    <row r="8" spans="1:17" ht="14.4" hidden="1" customHeight="1" outlineLevel="1" x14ac:dyDescent="0.3">
      <c r="A8" s="411" t="s">
        <v>152</v>
      </c>
      <c r="B8" s="105">
        <v>3.3860000000000001</v>
      </c>
      <c r="C8" s="98">
        <v>58.243000000000002</v>
      </c>
      <c r="D8" s="98">
        <v>49.621000000000002</v>
      </c>
      <c r="E8" s="398">
        <f t="shared" si="0"/>
        <v>14.654754873006498</v>
      </c>
      <c r="F8" s="114">
        <f t="shared" si="1"/>
        <v>0.85196504300946041</v>
      </c>
      <c r="G8" s="118">
        <v>2</v>
      </c>
      <c r="H8" s="98">
        <v>6</v>
      </c>
      <c r="I8" s="98">
        <v>5</v>
      </c>
      <c r="J8" s="399">
        <f t="shared" si="2"/>
        <v>2.5</v>
      </c>
      <c r="K8" s="119">
        <f t="shared" si="3"/>
        <v>0.83333333333333337</v>
      </c>
      <c r="L8" s="106"/>
      <c r="M8" s="106"/>
      <c r="N8" s="5">
        <f t="shared" si="4"/>
        <v>-8.6219999999999999</v>
      </c>
      <c r="O8" s="6">
        <f t="shared" si="5"/>
        <v>-1</v>
      </c>
      <c r="P8" s="5">
        <f t="shared" si="6"/>
        <v>46.234999999999999</v>
      </c>
      <c r="Q8" s="6">
        <f t="shared" si="7"/>
        <v>3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13.111000000000001</v>
      </c>
      <c r="C10" s="98">
        <v>19.181999999999999</v>
      </c>
      <c r="D10" s="98">
        <v>51.255000000000003</v>
      </c>
      <c r="E10" s="398">
        <f t="shared" si="0"/>
        <v>3.9093127907863625</v>
      </c>
      <c r="F10" s="114">
        <f t="shared" si="1"/>
        <v>2.6720362840162655</v>
      </c>
      <c r="G10" s="118">
        <v>5</v>
      </c>
      <c r="H10" s="98">
        <v>5</v>
      </c>
      <c r="I10" s="98">
        <v>6</v>
      </c>
      <c r="J10" s="399">
        <f t="shared" si="2"/>
        <v>1.2</v>
      </c>
      <c r="K10" s="119">
        <f t="shared" si="3"/>
        <v>1.2</v>
      </c>
      <c r="L10" s="106"/>
      <c r="M10" s="106"/>
      <c r="N10" s="5">
        <f t="shared" si="4"/>
        <v>32.073000000000008</v>
      </c>
      <c r="O10" s="6">
        <f t="shared" si="5"/>
        <v>1</v>
      </c>
      <c r="P10" s="5">
        <f t="shared" si="6"/>
        <v>38.144000000000005</v>
      </c>
      <c r="Q10" s="6">
        <f t="shared" si="7"/>
        <v>1</v>
      </c>
    </row>
    <row r="11" spans="1:17" ht="14.4" hidden="1" customHeight="1" outlineLevel="1" x14ac:dyDescent="0.3">
      <c r="A11" s="411" t="s">
        <v>155</v>
      </c>
      <c r="B11" s="105">
        <v>26.242999999999999</v>
      </c>
      <c r="C11" s="98">
        <v>0</v>
      </c>
      <c r="D11" s="98">
        <v>25.295999999999999</v>
      </c>
      <c r="E11" s="398">
        <f t="shared" si="0"/>
        <v>0.96391418664024697</v>
      </c>
      <c r="F11" s="114" t="str">
        <f t="shared" si="1"/>
        <v/>
      </c>
      <c r="G11" s="118">
        <v>3</v>
      </c>
      <c r="H11" s="98">
        <v>0</v>
      </c>
      <c r="I11" s="98">
        <v>2</v>
      </c>
      <c r="J11" s="399">
        <f t="shared" si="2"/>
        <v>0.66666666666666663</v>
      </c>
      <c r="K11" s="119" t="str">
        <f t="shared" si="3"/>
        <v/>
      </c>
      <c r="L11" s="106"/>
      <c r="M11" s="106"/>
      <c r="N11" s="5">
        <f t="shared" si="4"/>
        <v>25.295999999999999</v>
      </c>
      <c r="O11" s="6">
        <f t="shared" si="5"/>
        <v>2</v>
      </c>
      <c r="P11" s="5">
        <f t="shared" si="6"/>
        <v>-0.94699999999999918</v>
      </c>
      <c r="Q11" s="6">
        <f t="shared" si="7"/>
        <v>-1</v>
      </c>
    </row>
    <row r="12" spans="1:17" ht="14.4" hidden="1" customHeight="1" outlineLevel="1" thickBot="1" x14ac:dyDescent="0.35">
      <c r="A12" s="412" t="s">
        <v>183</v>
      </c>
      <c r="B12" s="222">
        <v>0</v>
      </c>
      <c r="C12" s="223">
        <v>1.907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0</v>
      </c>
      <c r="H12" s="223">
        <v>1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-1.907</v>
      </c>
      <c r="O12" s="228">
        <f t="shared" si="5"/>
        <v>-1</v>
      </c>
      <c r="P12" s="227">
        <f t="shared" si="6"/>
        <v>0</v>
      </c>
      <c r="Q12" s="228">
        <f t="shared" si="7"/>
        <v>0</v>
      </c>
    </row>
    <row r="13" spans="1:17" ht="14.4" customHeight="1" collapsed="1" thickBot="1" x14ac:dyDescent="0.35">
      <c r="A13" s="102" t="s">
        <v>3</v>
      </c>
      <c r="B13" s="100">
        <f>SUM(B5:B12)</f>
        <v>472.34900000000005</v>
      </c>
      <c r="C13" s="101">
        <f>SUM(C5:C12)</f>
        <v>480.48800000000006</v>
      </c>
      <c r="D13" s="101">
        <f>SUM(D5:D12)</f>
        <v>659.76100000000008</v>
      </c>
      <c r="E13" s="394">
        <f>IF(OR(D13=0,B13=0),0,D13/B13)</f>
        <v>1.396765950600086</v>
      </c>
      <c r="F13" s="120">
        <f>IF(OR(D13=0,C13=0),0,D13/C13)</f>
        <v>1.3731060921396581</v>
      </c>
      <c r="G13" s="121">
        <f>SUM(G5:G12)</f>
        <v>71</v>
      </c>
      <c r="H13" s="101">
        <f>SUM(H5:H12)</f>
        <v>75</v>
      </c>
      <c r="I13" s="101">
        <f>SUM(I5:I12)</f>
        <v>74</v>
      </c>
      <c r="J13" s="394">
        <f>IF(OR(I13=0,G13=0),0,I13/G13)</f>
        <v>1.0422535211267605</v>
      </c>
      <c r="K13" s="122">
        <f>IF(OR(I13=0,H13=0),0,I13/H13)</f>
        <v>0.98666666666666669</v>
      </c>
      <c r="L13" s="106"/>
      <c r="M13" s="106"/>
      <c r="N13" s="112">
        <f t="shared" si="4"/>
        <v>179.27300000000002</v>
      </c>
      <c r="O13" s="123">
        <f t="shared" si="5"/>
        <v>-1</v>
      </c>
      <c r="P13" s="112">
        <f t="shared" si="6"/>
        <v>187.41200000000003</v>
      </c>
      <c r="Q13" s="123">
        <f t="shared" si="7"/>
        <v>3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253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2016</v>
      </c>
      <c r="D17" s="126">
        <v>2017</v>
      </c>
      <c r="E17" s="126" t="s">
        <v>252</v>
      </c>
      <c r="F17" s="127" t="s">
        <v>2</v>
      </c>
      <c r="G17" s="125">
        <v>2015</v>
      </c>
      <c r="H17" s="126">
        <v>2016</v>
      </c>
      <c r="I17" s="126">
        <v>2017</v>
      </c>
      <c r="J17" s="126" t="s">
        <v>252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261</v>
      </c>
      <c r="Q17" s="129" t="s">
        <v>262</v>
      </c>
    </row>
    <row r="18" spans="1:17" ht="14.4" hidden="1" customHeight="1" outlineLevel="1" x14ac:dyDescent="0.3">
      <c r="A18" s="410" t="s">
        <v>149</v>
      </c>
      <c r="B18" s="104">
        <v>223.90600000000001</v>
      </c>
      <c r="C18" s="99">
        <v>263.38900000000001</v>
      </c>
      <c r="D18" s="99">
        <v>406.70100000000002</v>
      </c>
      <c r="E18" s="398">
        <f>IF(OR(D18=0,B18=0),"",D18/B18)</f>
        <v>1.81639170008843</v>
      </c>
      <c r="F18" s="114">
        <f>IF(OR(D18=0,C18=0),"",D18/C18)</f>
        <v>1.5441077645611625</v>
      </c>
      <c r="G18" s="104">
        <v>33</v>
      </c>
      <c r="H18" s="99">
        <v>42</v>
      </c>
      <c r="I18" s="99">
        <v>45</v>
      </c>
      <c r="J18" s="398">
        <f>IF(OR(I18=0,G18=0),"",I18/G18)</f>
        <v>1.3636363636363635</v>
      </c>
      <c r="K18" s="116">
        <f>IF(OR(I18=0,H18=0),"",I18/H18)</f>
        <v>1.0714285714285714</v>
      </c>
      <c r="L18" s="606">
        <v>0.91871999999999998</v>
      </c>
      <c r="M18" s="607"/>
      <c r="N18" s="130">
        <f t="shared" ref="N18:N26" si="8">D18-C18</f>
        <v>143.31200000000001</v>
      </c>
      <c r="O18" s="131">
        <f t="shared" ref="O18:O26" si="9">I18-H18</f>
        <v>3</v>
      </c>
      <c r="P18" s="130">
        <f t="shared" ref="P18:P26" si="10">D18-B18</f>
        <v>182.79500000000002</v>
      </c>
      <c r="Q18" s="131">
        <f t="shared" ref="Q18:Q26" si="11">I18-G18</f>
        <v>12</v>
      </c>
    </row>
    <row r="19" spans="1:17" ht="14.4" hidden="1" customHeight="1" outlineLevel="1" x14ac:dyDescent="0.3">
      <c r="A19" s="411" t="s">
        <v>150</v>
      </c>
      <c r="B19" s="105">
        <v>41.259</v>
      </c>
      <c r="C19" s="98">
        <v>47.963000000000001</v>
      </c>
      <c r="D19" s="98">
        <v>29.355</v>
      </c>
      <c r="E19" s="399">
        <f t="shared" ref="E19:E25" si="12">IF(OR(D19=0,B19=0),"",D19/B19)</f>
        <v>0.71148113138951496</v>
      </c>
      <c r="F19" s="117">
        <f t="shared" ref="F19:F25" si="13">IF(OR(D19=0,C19=0),"",D19/C19)</f>
        <v>0.61203427642140817</v>
      </c>
      <c r="G19" s="105">
        <v>10</v>
      </c>
      <c r="H19" s="98">
        <v>9</v>
      </c>
      <c r="I19" s="98">
        <v>4</v>
      </c>
      <c r="J19" s="399">
        <f t="shared" ref="J19:J25" si="14">IF(OR(I19=0,G19=0),"",I19/G19)</f>
        <v>0.4</v>
      </c>
      <c r="K19" s="119">
        <f t="shared" ref="K19:K25" si="15">IF(OR(I19=0,H19=0),"",I19/H19)</f>
        <v>0.44444444444444442</v>
      </c>
      <c r="L19" s="606">
        <v>0.99456</v>
      </c>
      <c r="M19" s="607"/>
      <c r="N19" s="132">
        <f t="shared" si="8"/>
        <v>-18.608000000000001</v>
      </c>
      <c r="O19" s="133">
        <f t="shared" si="9"/>
        <v>-5</v>
      </c>
      <c r="P19" s="132">
        <f t="shared" si="10"/>
        <v>-11.904</v>
      </c>
      <c r="Q19" s="133">
        <f t="shared" si="11"/>
        <v>-6</v>
      </c>
    </row>
    <row r="20" spans="1:17" ht="14.4" hidden="1" customHeight="1" outlineLevel="1" x14ac:dyDescent="0.3">
      <c r="A20" s="411" t="s">
        <v>151</v>
      </c>
      <c r="B20" s="105">
        <v>160.77500000000001</v>
      </c>
      <c r="C20" s="98">
        <v>89.804000000000002</v>
      </c>
      <c r="D20" s="98">
        <v>92.811999999999998</v>
      </c>
      <c r="E20" s="399">
        <f t="shared" si="12"/>
        <v>0.57727880578448143</v>
      </c>
      <c r="F20" s="117">
        <f t="shared" si="13"/>
        <v>1.033495167253129</v>
      </c>
      <c r="G20" s="105">
        <v>17</v>
      </c>
      <c r="H20" s="98">
        <v>12</v>
      </c>
      <c r="I20" s="98">
        <v>11</v>
      </c>
      <c r="J20" s="399">
        <f t="shared" si="14"/>
        <v>0.6470588235294118</v>
      </c>
      <c r="K20" s="119">
        <f t="shared" si="15"/>
        <v>0.91666666666666663</v>
      </c>
      <c r="L20" s="606">
        <v>0.96671999999999991</v>
      </c>
      <c r="M20" s="607"/>
      <c r="N20" s="132">
        <f t="shared" si="8"/>
        <v>3.0079999999999956</v>
      </c>
      <c r="O20" s="133">
        <f t="shared" si="9"/>
        <v>-1</v>
      </c>
      <c r="P20" s="132">
        <f t="shared" si="10"/>
        <v>-67.963000000000008</v>
      </c>
      <c r="Q20" s="133">
        <f t="shared" si="11"/>
        <v>-6</v>
      </c>
    </row>
    <row r="21" spans="1:17" ht="14.4" hidden="1" customHeight="1" outlineLevel="1" x14ac:dyDescent="0.3">
      <c r="A21" s="411" t="s">
        <v>152</v>
      </c>
      <c r="B21" s="105">
        <v>3.3860000000000001</v>
      </c>
      <c r="C21" s="98">
        <v>58.243000000000002</v>
      </c>
      <c r="D21" s="98">
        <v>49.621000000000002</v>
      </c>
      <c r="E21" s="399">
        <f t="shared" si="12"/>
        <v>14.654754873006498</v>
      </c>
      <c r="F21" s="117">
        <f t="shared" si="13"/>
        <v>0.85196504300946041</v>
      </c>
      <c r="G21" s="105">
        <v>2</v>
      </c>
      <c r="H21" s="98">
        <v>6</v>
      </c>
      <c r="I21" s="98">
        <v>5</v>
      </c>
      <c r="J21" s="399">
        <f t="shared" si="14"/>
        <v>2.5</v>
      </c>
      <c r="K21" s="119">
        <f t="shared" si="15"/>
        <v>0.83333333333333337</v>
      </c>
      <c r="L21" s="606">
        <v>1.11744</v>
      </c>
      <c r="M21" s="607"/>
      <c r="N21" s="132">
        <f t="shared" si="8"/>
        <v>-8.6219999999999999</v>
      </c>
      <c r="O21" s="133">
        <f t="shared" si="9"/>
        <v>-1</v>
      </c>
      <c r="P21" s="132">
        <f t="shared" si="10"/>
        <v>46.234999999999999</v>
      </c>
      <c r="Q21" s="133">
        <f t="shared" si="11"/>
        <v>3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13.111000000000001</v>
      </c>
      <c r="C23" s="98">
        <v>19.181999999999999</v>
      </c>
      <c r="D23" s="98">
        <v>51.255000000000003</v>
      </c>
      <c r="E23" s="399">
        <f t="shared" si="12"/>
        <v>3.9093127907863625</v>
      </c>
      <c r="F23" s="117">
        <f t="shared" si="13"/>
        <v>2.6720362840162655</v>
      </c>
      <c r="G23" s="105">
        <v>5</v>
      </c>
      <c r="H23" s="98">
        <v>5</v>
      </c>
      <c r="I23" s="98">
        <v>6</v>
      </c>
      <c r="J23" s="399">
        <f t="shared" si="14"/>
        <v>1.2</v>
      </c>
      <c r="K23" s="119">
        <f t="shared" si="15"/>
        <v>1.2</v>
      </c>
      <c r="L23" s="606">
        <v>0.98495999999999995</v>
      </c>
      <c r="M23" s="607"/>
      <c r="N23" s="132">
        <f t="shared" si="8"/>
        <v>32.073000000000008</v>
      </c>
      <c r="O23" s="133">
        <f t="shared" si="9"/>
        <v>1</v>
      </c>
      <c r="P23" s="132">
        <f t="shared" si="10"/>
        <v>38.144000000000005</v>
      </c>
      <c r="Q23" s="133">
        <f t="shared" si="11"/>
        <v>1</v>
      </c>
    </row>
    <row r="24" spans="1:17" ht="14.4" hidden="1" customHeight="1" outlineLevel="1" x14ac:dyDescent="0.3">
      <c r="A24" s="411" t="s">
        <v>155</v>
      </c>
      <c r="B24" s="105">
        <v>26.242999999999999</v>
      </c>
      <c r="C24" s="98">
        <v>0</v>
      </c>
      <c r="D24" s="98">
        <v>25.295999999999999</v>
      </c>
      <c r="E24" s="399">
        <f t="shared" si="12"/>
        <v>0.96391418664024697</v>
      </c>
      <c r="F24" s="117" t="str">
        <f t="shared" si="13"/>
        <v/>
      </c>
      <c r="G24" s="105">
        <v>3</v>
      </c>
      <c r="H24" s="98">
        <v>0</v>
      </c>
      <c r="I24" s="98">
        <v>2</v>
      </c>
      <c r="J24" s="399">
        <f t="shared" si="14"/>
        <v>0.66666666666666663</v>
      </c>
      <c r="K24" s="119" t="str">
        <f t="shared" si="15"/>
        <v/>
      </c>
      <c r="L24" s="606">
        <v>1.0147199999999998</v>
      </c>
      <c r="M24" s="607"/>
      <c r="N24" s="132">
        <f t="shared" si="8"/>
        <v>25.295999999999999</v>
      </c>
      <c r="O24" s="133">
        <f t="shared" si="9"/>
        <v>2</v>
      </c>
      <c r="P24" s="132">
        <f t="shared" si="10"/>
        <v>-0.94699999999999918</v>
      </c>
      <c r="Q24" s="133">
        <f t="shared" si="11"/>
        <v>-1</v>
      </c>
    </row>
    <row r="25" spans="1:17" ht="14.4" hidden="1" customHeight="1" outlineLevel="1" thickBot="1" x14ac:dyDescent="0.35">
      <c r="A25" s="412" t="s">
        <v>183</v>
      </c>
      <c r="B25" s="222">
        <v>0</v>
      </c>
      <c r="C25" s="223">
        <v>1.907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0</v>
      </c>
      <c r="H25" s="223">
        <v>1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-1.907</v>
      </c>
      <c r="O25" s="230">
        <f t="shared" si="9"/>
        <v>-1</v>
      </c>
      <c r="P25" s="229">
        <f t="shared" si="10"/>
        <v>0</v>
      </c>
      <c r="Q25" s="230">
        <f t="shared" si="11"/>
        <v>0</v>
      </c>
    </row>
    <row r="26" spans="1:17" ht="14.4" customHeight="1" collapsed="1" thickBot="1" x14ac:dyDescent="0.35">
      <c r="A26" s="415" t="s">
        <v>3</v>
      </c>
      <c r="B26" s="134">
        <f>SUM(B18:B25)</f>
        <v>468.68000000000006</v>
      </c>
      <c r="C26" s="135">
        <f>SUM(C18:C25)</f>
        <v>480.48800000000006</v>
      </c>
      <c r="D26" s="135">
        <f>SUM(D18:D25)</f>
        <v>655.04000000000008</v>
      </c>
      <c r="E26" s="395">
        <f>IF(OR(D26=0,B26=0),0,D26/B26)</f>
        <v>1.397627379021934</v>
      </c>
      <c r="F26" s="136">
        <f>IF(OR(D26=0,C26=0),0,D26/C26)</f>
        <v>1.3632806646575981</v>
      </c>
      <c r="G26" s="134">
        <f>SUM(G18:G25)</f>
        <v>70</v>
      </c>
      <c r="H26" s="135">
        <f>SUM(H18:H25)</f>
        <v>75</v>
      </c>
      <c r="I26" s="135">
        <f>SUM(I18:I25)</f>
        <v>73</v>
      </c>
      <c r="J26" s="395">
        <f>IF(OR(I26=0,G26=0),0,I26/G26)</f>
        <v>1.0428571428571429</v>
      </c>
      <c r="K26" s="137">
        <f>IF(OR(I26=0,H26=0),0,I26/H26)</f>
        <v>0.97333333333333338</v>
      </c>
      <c r="L26" s="106"/>
      <c r="M26" s="106"/>
      <c r="N26" s="128">
        <f t="shared" si="8"/>
        <v>174.55200000000002</v>
      </c>
      <c r="O26" s="138">
        <f t="shared" si="9"/>
        <v>-2</v>
      </c>
      <c r="P26" s="128">
        <f t="shared" si="10"/>
        <v>186.36</v>
      </c>
      <c r="Q26" s="138">
        <f t="shared" si="11"/>
        <v>3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254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2016</v>
      </c>
      <c r="D30" s="143">
        <v>2017</v>
      </c>
      <c r="E30" s="143" t="s">
        <v>252</v>
      </c>
      <c r="F30" s="144" t="s">
        <v>2</v>
      </c>
      <c r="G30" s="143">
        <v>2015</v>
      </c>
      <c r="H30" s="143">
        <v>2016</v>
      </c>
      <c r="I30" s="143">
        <v>2017</v>
      </c>
      <c r="J30" s="143" t="s">
        <v>252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261</v>
      </c>
      <c r="Q30" s="146" t="s">
        <v>262</v>
      </c>
    </row>
    <row r="31" spans="1:17" ht="14.4" hidden="1" customHeight="1" outlineLevel="1" x14ac:dyDescent="0.3">
      <c r="A31" s="410" t="s">
        <v>149</v>
      </c>
      <c r="B31" s="104">
        <v>3.669</v>
      </c>
      <c r="C31" s="99">
        <v>0</v>
      </c>
      <c r="D31" s="99">
        <v>4.7210000000000001</v>
      </c>
      <c r="E31" s="398">
        <f>IF(OR(D31=0,B31=0),"",D31/B31)</f>
        <v>1.2867266285091306</v>
      </c>
      <c r="F31" s="114" t="str">
        <f>IF(OR(D31=0,C31=0),"",D31/C31)</f>
        <v/>
      </c>
      <c r="G31" s="115">
        <v>1</v>
      </c>
      <c r="H31" s="99">
        <v>0</v>
      </c>
      <c r="I31" s="99">
        <v>1</v>
      </c>
      <c r="J31" s="398">
        <f>IF(OR(I31=0,G31=0),"",I31/G31)</f>
        <v>1</v>
      </c>
      <c r="K31" s="116" t="str">
        <f>IF(OR(I31=0,H31=0),"",I31/H31)</f>
        <v/>
      </c>
      <c r="L31" s="140"/>
      <c r="M31" s="140"/>
      <c r="N31" s="130">
        <f t="shared" ref="N31:N39" si="16">D31-C31</f>
        <v>4.7210000000000001</v>
      </c>
      <c r="O31" s="131">
        <f t="shared" ref="O31:O39" si="17">I31-H31</f>
        <v>1</v>
      </c>
      <c r="P31" s="130">
        <f t="shared" ref="P31:P39" si="18">D31-B31</f>
        <v>1.052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3.669</v>
      </c>
      <c r="C39" s="147">
        <f>SUM(C31:C38)</f>
        <v>0</v>
      </c>
      <c r="D39" s="147">
        <f>SUM(D31:D38)</f>
        <v>4.7210000000000001</v>
      </c>
      <c r="E39" s="396">
        <f>IF(OR(D39=0,B39=0),0,D39/B39)</f>
        <v>1.2867266285091306</v>
      </c>
      <c r="F39" s="148">
        <f>IF(OR(D39=0,C39=0),0,D39/C39)</f>
        <v>0</v>
      </c>
      <c r="G39" s="149">
        <f>SUM(G31:G38)</f>
        <v>1</v>
      </c>
      <c r="H39" s="147">
        <f>SUM(H31:H38)</f>
        <v>0</v>
      </c>
      <c r="I39" s="147">
        <f>SUM(I31:I38)</f>
        <v>1</v>
      </c>
      <c r="J39" s="396">
        <f>IF(OR(I39=0,G39=0),0,I39/G39)</f>
        <v>1</v>
      </c>
      <c r="K39" s="150">
        <f>IF(OR(I39=0,H39=0),0,I39/H39)</f>
        <v>0</v>
      </c>
      <c r="L39" s="140"/>
      <c r="M39" s="140"/>
      <c r="N39" s="145">
        <f t="shared" si="16"/>
        <v>4.7210000000000001</v>
      </c>
      <c r="O39" s="151">
        <f t="shared" si="17"/>
        <v>1</v>
      </c>
      <c r="P39" s="145">
        <f t="shared" si="18"/>
        <v>1.052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255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2016</v>
      </c>
      <c r="D43" s="382">
        <v>2017</v>
      </c>
      <c r="E43" s="382" t="s">
        <v>252</v>
      </c>
      <c r="F43" s="383" t="s">
        <v>2</v>
      </c>
      <c r="G43" s="382">
        <v>2015</v>
      </c>
      <c r="H43" s="382">
        <v>2016</v>
      </c>
      <c r="I43" s="382">
        <v>2017</v>
      </c>
      <c r="J43" s="382" t="s">
        <v>252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261</v>
      </c>
      <c r="Q43" s="391" t="s">
        <v>262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251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247</v>
      </c>
    </row>
    <row r="56" spans="1:17" ht="14.4" customHeight="1" x14ac:dyDescent="0.25">
      <c r="A56" s="363" t="s">
        <v>248</v>
      </c>
    </row>
    <row r="57" spans="1:17" ht="14.4" customHeight="1" x14ac:dyDescent="0.25">
      <c r="A57" s="362" t="s">
        <v>249</v>
      </c>
    </row>
    <row r="58" spans="1:17" ht="14.4" customHeight="1" x14ac:dyDescent="0.25">
      <c r="A58" s="363" t="s">
        <v>256</v>
      </c>
    </row>
    <row r="59" spans="1:17" ht="14.4" customHeight="1" x14ac:dyDescent="0.25">
      <c r="A59" s="363" t="s">
        <v>257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298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73</v>
      </c>
      <c r="C33" s="184">
        <v>53</v>
      </c>
      <c r="D33" s="75">
        <f>IF(C33="","",C33-B33)</f>
        <v>-20</v>
      </c>
      <c r="E33" s="76">
        <f>IF(C33="","",C33/B33)</f>
        <v>0.72602739726027399</v>
      </c>
      <c r="F33" s="77">
        <v>3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132</v>
      </c>
      <c r="C34" s="185">
        <v>96</v>
      </c>
      <c r="D34" s="78">
        <f t="shared" ref="D34:D45" si="0">IF(C34="","",C34-B34)</f>
        <v>-36</v>
      </c>
      <c r="E34" s="79">
        <f t="shared" ref="E34:E45" si="1">IF(C34="","",C34/B34)</f>
        <v>0.72727272727272729</v>
      </c>
      <c r="F34" s="80">
        <v>3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282</v>
      </c>
      <c r="C35" s="185">
        <v>159</v>
      </c>
      <c r="D35" s="78">
        <f t="shared" si="0"/>
        <v>-123</v>
      </c>
      <c r="E35" s="79">
        <f t="shared" si="1"/>
        <v>0.56382978723404253</v>
      </c>
      <c r="F35" s="80">
        <v>3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337</v>
      </c>
      <c r="C36" s="185">
        <v>230</v>
      </c>
      <c r="D36" s="78">
        <f t="shared" si="0"/>
        <v>-107</v>
      </c>
      <c r="E36" s="79">
        <f t="shared" si="1"/>
        <v>0.68249258160237392</v>
      </c>
      <c r="F36" s="80">
        <v>38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488</v>
      </c>
      <c r="C37" s="185">
        <v>304</v>
      </c>
      <c r="D37" s="78">
        <f t="shared" si="0"/>
        <v>-184</v>
      </c>
      <c r="E37" s="79">
        <f t="shared" si="1"/>
        <v>0.62295081967213117</v>
      </c>
      <c r="F37" s="80">
        <v>38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546</v>
      </c>
      <c r="C38" s="185">
        <v>325</v>
      </c>
      <c r="D38" s="78">
        <f t="shared" si="0"/>
        <v>-221</v>
      </c>
      <c r="E38" s="79">
        <f t="shared" si="1"/>
        <v>0.59523809523809523</v>
      </c>
      <c r="F38" s="80">
        <v>38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609</v>
      </c>
      <c r="C39" s="185">
        <v>349</v>
      </c>
      <c r="D39" s="78">
        <f t="shared" si="0"/>
        <v>-260</v>
      </c>
      <c r="E39" s="79">
        <f t="shared" si="1"/>
        <v>0.57307060755336614</v>
      </c>
      <c r="F39" s="80">
        <v>39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>
        <v>668</v>
      </c>
      <c r="C40" s="185">
        <v>415</v>
      </c>
      <c r="D40" s="78">
        <f t="shared" si="0"/>
        <v>-253</v>
      </c>
      <c r="E40" s="79">
        <f t="shared" si="1"/>
        <v>0.62125748502994016</v>
      </c>
      <c r="F40" s="80">
        <v>50</v>
      </c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>
        <v>809</v>
      </c>
      <c r="C41" s="185">
        <v>515</v>
      </c>
      <c r="D41" s="78">
        <f t="shared" si="0"/>
        <v>-294</v>
      </c>
      <c r="E41" s="79">
        <f t="shared" si="1"/>
        <v>0.63658838071693447</v>
      </c>
      <c r="F41" s="80">
        <v>57</v>
      </c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>
        <v>1028</v>
      </c>
      <c r="C42" s="185">
        <v>627</v>
      </c>
      <c r="D42" s="78">
        <f t="shared" si="0"/>
        <v>-401</v>
      </c>
      <c r="E42" s="79">
        <f t="shared" si="1"/>
        <v>0.6099221789883269</v>
      </c>
      <c r="F42" s="80">
        <v>56</v>
      </c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>
        <v>1155</v>
      </c>
      <c r="C43" s="185">
        <v>688</v>
      </c>
      <c r="D43" s="78">
        <f t="shared" si="0"/>
        <v>-467</v>
      </c>
      <c r="E43" s="79">
        <f t="shared" si="1"/>
        <v>0.59567099567099568</v>
      </c>
      <c r="F43" s="80">
        <v>59</v>
      </c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>
        <v>1273</v>
      </c>
      <c r="C44" s="185">
        <v>755</v>
      </c>
      <c r="D44" s="78">
        <f t="shared" si="0"/>
        <v>-518</v>
      </c>
      <c r="E44" s="79">
        <f t="shared" si="1"/>
        <v>0.5930871956009427</v>
      </c>
      <c r="F44" s="80">
        <v>60</v>
      </c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298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71811.596963378906</v>
      </c>
      <c r="D4" s="262">
        <f ca="1">IF(ISERROR(VLOOKUP("Náklady celkem",INDIRECT("HI!$A:$G"),5,0)),0,VLOOKUP("Náklady celkem",INDIRECT("HI!$A:$G"),5,0))</f>
        <v>72085.34663</v>
      </c>
      <c r="E4" s="263">
        <f ca="1">IF(C4=0,0,D4/C4)</f>
        <v>1.0038120537377924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11842.420749999999</v>
      </c>
      <c r="D7" s="270">
        <f>IF(ISERROR(HI!E5),"",HI!E5)</f>
        <v>10842.02096</v>
      </c>
      <c r="E7" s="267">
        <f t="shared" ref="E7:E13" si="0">IF(C7=0,0,D7/C7)</f>
        <v>0.91552404604438675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0.97181808754804067</v>
      </c>
      <c r="E8" s="267">
        <f t="shared" si="0"/>
        <v>1.0797978750533785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0.18356772760917839</v>
      </c>
      <c r="E9" s="267">
        <f>IF(C9=0,0,D9/C9)</f>
        <v>0.61189242536392796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4997.3657373046872</v>
      </c>
      <c r="D13" s="270">
        <f>IF(ISERROR(HI!E6),"",HI!E6)</f>
        <v>4410.9983800000009</v>
      </c>
      <c r="E13" s="267">
        <f t="shared" si="0"/>
        <v>0.88266471014368031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43931</v>
      </c>
      <c r="D14" s="266">
        <f ca="1">IF(ISERROR(VLOOKUP("Osobní náklady (Kč) *",INDIRECT("HI!$A:$G"),5,0)),0,VLOOKUP("Osobní náklady (Kč) *",INDIRECT("HI!$A:$G"),5,0))</f>
        <v>47854.796720000006</v>
      </c>
      <c r="E14" s="267">
        <f ca="1">IF(C14=0,0,D14/C14)</f>
        <v>1.0893172638911022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14414.640000000001</v>
      </c>
      <c r="D16" s="285">
        <f ca="1">IF(ISERROR(VLOOKUP("Výnosy celkem",INDIRECT("HI!$A:$G"),5,0)),0,VLOOKUP("Výnosy celkem",INDIRECT("HI!$A:$G"),5,0))</f>
        <v>19792.830000000002</v>
      </c>
      <c r="E16" s="286">
        <f t="shared" ref="E16:E26" ca="1" si="1">IF(C16=0,0,D16/C16)</f>
        <v>1.3731060921396581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1.0428479785099296</v>
      </c>
      <c r="E18" s="267">
        <f t="shared" si="1"/>
        <v>1.2268799747175643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14414.640000000001</v>
      </c>
      <c r="D19" s="266">
        <f ca="1">IF(ISERROR(VLOOKUP("Hospitalizace *",INDIRECT("HI!$A:$G"),5,0)),0,VLOOKUP("Hospitalizace *",INDIRECT("HI!$A:$G"),5,0))</f>
        <v>19792.830000000002</v>
      </c>
      <c r="E19" s="267">
        <f ca="1">IF(C19=0,0,D19/C19)</f>
        <v>1.3731060921396581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1.3731060921396581</v>
      </c>
      <c r="E20" s="267">
        <f t="shared" si="1"/>
        <v>1.3731060921396581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1.3632806646575981</v>
      </c>
      <c r="E21" s="267">
        <f t="shared" si="1"/>
        <v>1.3632806646575981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0.98666666666666669</v>
      </c>
      <c r="E24" s="267">
        <f t="shared" si="1"/>
        <v>1.0385964912280703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0.5930871956009427</v>
      </c>
      <c r="E25" s="267">
        <f t="shared" si="1"/>
        <v>0.5930871956009427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0.90650510292098241</v>
      </c>
      <c r="E26" s="267">
        <f t="shared" si="1"/>
        <v>0.95421589781156047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0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4239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2016</v>
      </c>
      <c r="F3" s="635"/>
      <c r="G3" s="636"/>
      <c r="H3" s="634">
        <v>2017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264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21" t="s">
        <v>4052</v>
      </c>
      <c r="B5" s="822"/>
      <c r="C5" s="823"/>
      <c r="D5" s="824"/>
      <c r="E5" s="825"/>
      <c r="F5" s="826"/>
      <c r="G5" s="827"/>
      <c r="H5" s="828">
        <v>1</v>
      </c>
      <c r="I5" s="829">
        <v>15.2</v>
      </c>
      <c r="J5" s="830">
        <v>27</v>
      </c>
      <c r="K5" s="831">
        <v>13.87</v>
      </c>
      <c r="L5" s="832">
        <v>11</v>
      </c>
      <c r="M5" s="832">
        <v>72</v>
      </c>
      <c r="N5" s="833">
        <v>24</v>
      </c>
      <c r="O5" s="832" t="s">
        <v>4053</v>
      </c>
      <c r="P5" s="834" t="s">
        <v>4054</v>
      </c>
      <c r="Q5" s="835">
        <f>H5-B5</f>
        <v>1</v>
      </c>
      <c r="R5" s="848">
        <f>I5-C5</f>
        <v>15.2</v>
      </c>
      <c r="S5" s="835">
        <f>H5-E5</f>
        <v>1</v>
      </c>
      <c r="T5" s="848">
        <f>I5-F5</f>
        <v>15.2</v>
      </c>
      <c r="U5" s="862">
        <v>24</v>
      </c>
      <c r="V5" s="822">
        <v>27</v>
      </c>
      <c r="W5" s="822">
        <v>3</v>
      </c>
      <c r="X5" s="863">
        <v>1.125</v>
      </c>
      <c r="Y5" s="864">
        <v>3</v>
      </c>
    </row>
    <row r="6" spans="1:25" ht="14.4" customHeight="1" x14ac:dyDescent="0.3">
      <c r="A6" s="818" t="s">
        <v>4055</v>
      </c>
      <c r="B6" s="794">
        <v>1</v>
      </c>
      <c r="C6" s="795">
        <v>7.09</v>
      </c>
      <c r="D6" s="796">
        <v>13</v>
      </c>
      <c r="E6" s="767">
        <v>1</v>
      </c>
      <c r="F6" s="768">
        <v>7.09</v>
      </c>
      <c r="G6" s="774">
        <v>6</v>
      </c>
      <c r="H6" s="771">
        <v>1</v>
      </c>
      <c r="I6" s="765">
        <v>7.09</v>
      </c>
      <c r="J6" s="766">
        <v>5</v>
      </c>
      <c r="K6" s="770">
        <v>7.09</v>
      </c>
      <c r="L6" s="771">
        <v>5</v>
      </c>
      <c r="M6" s="771">
        <v>45</v>
      </c>
      <c r="N6" s="772">
        <v>15</v>
      </c>
      <c r="O6" s="771" t="s">
        <v>4053</v>
      </c>
      <c r="P6" s="798" t="s">
        <v>4056</v>
      </c>
      <c r="Q6" s="773">
        <f t="shared" ref="Q6:R69" si="0">H6-B6</f>
        <v>0</v>
      </c>
      <c r="R6" s="849">
        <f t="shared" si="0"/>
        <v>0</v>
      </c>
      <c r="S6" s="773">
        <f t="shared" ref="S6:S69" si="1">H6-E6</f>
        <v>0</v>
      </c>
      <c r="T6" s="849">
        <f t="shared" ref="T6:T69" si="2">I6-F6</f>
        <v>0</v>
      </c>
      <c r="U6" s="859">
        <v>15</v>
      </c>
      <c r="V6" s="794">
        <v>5</v>
      </c>
      <c r="W6" s="794">
        <v>-10</v>
      </c>
      <c r="X6" s="856">
        <v>0.33333333333333331</v>
      </c>
      <c r="Y6" s="853"/>
    </row>
    <row r="7" spans="1:25" ht="14.4" customHeight="1" x14ac:dyDescent="0.3">
      <c r="A7" s="819" t="s">
        <v>4057</v>
      </c>
      <c r="B7" s="805">
        <v>1</v>
      </c>
      <c r="C7" s="806">
        <v>7.77</v>
      </c>
      <c r="D7" s="799">
        <v>21</v>
      </c>
      <c r="E7" s="807">
        <v>3</v>
      </c>
      <c r="F7" s="808">
        <v>27.42</v>
      </c>
      <c r="G7" s="775">
        <v>10.3</v>
      </c>
      <c r="H7" s="809"/>
      <c r="I7" s="810"/>
      <c r="J7" s="776"/>
      <c r="K7" s="811">
        <v>7.77</v>
      </c>
      <c r="L7" s="809">
        <v>5</v>
      </c>
      <c r="M7" s="809">
        <v>45</v>
      </c>
      <c r="N7" s="812">
        <v>15</v>
      </c>
      <c r="O7" s="809" t="s">
        <v>4053</v>
      </c>
      <c r="P7" s="813" t="s">
        <v>4058</v>
      </c>
      <c r="Q7" s="814">
        <f t="shared" si="0"/>
        <v>-1</v>
      </c>
      <c r="R7" s="850">
        <f t="shared" si="0"/>
        <v>-7.77</v>
      </c>
      <c r="S7" s="814">
        <f t="shared" si="1"/>
        <v>-3</v>
      </c>
      <c r="T7" s="850">
        <f t="shared" si="2"/>
        <v>-27.42</v>
      </c>
      <c r="U7" s="860" t="s">
        <v>507</v>
      </c>
      <c r="V7" s="805" t="s">
        <v>507</v>
      </c>
      <c r="W7" s="805" t="s">
        <v>507</v>
      </c>
      <c r="X7" s="858" t="s">
        <v>507</v>
      </c>
      <c r="Y7" s="854"/>
    </row>
    <row r="8" spans="1:25" ht="14.4" customHeight="1" x14ac:dyDescent="0.3">
      <c r="A8" s="820" t="s">
        <v>4059</v>
      </c>
      <c r="B8" s="800">
        <v>1</v>
      </c>
      <c r="C8" s="801">
        <v>37.18</v>
      </c>
      <c r="D8" s="802">
        <v>64</v>
      </c>
      <c r="E8" s="777">
        <v>2</v>
      </c>
      <c r="F8" s="778">
        <v>70.12</v>
      </c>
      <c r="G8" s="779">
        <v>50</v>
      </c>
      <c r="H8" s="780">
        <v>1</v>
      </c>
      <c r="I8" s="781">
        <v>33.15</v>
      </c>
      <c r="J8" s="782">
        <v>28</v>
      </c>
      <c r="K8" s="783">
        <v>33.15</v>
      </c>
      <c r="L8" s="780">
        <v>22</v>
      </c>
      <c r="M8" s="780">
        <v>135</v>
      </c>
      <c r="N8" s="784">
        <v>45</v>
      </c>
      <c r="O8" s="780" t="s">
        <v>4053</v>
      </c>
      <c r="P8" s="803" t="s">
        <v>4060</v>
      </c>
      <c r="Q8" s="785">
        <f t="shared" si="0"/>
        <v>0</v>
      </c>
      <c r="R8" s="851">
        <f t="shared" si="0"/>
        <v>-4.0300000000000011</v>
      </c>
      <c r="S8" s="785">
        <f t="shared" si="1"/>
        <v>-1</v>
      </c>
      <c r="T8" s="851">
        <f t="shared" si="2"/>
        <v>-36.970000000000006</v>
      </c>
      <c r="U8" s="861">
        <v>45</v>
      </c>
      <c r="V8" s="800">
        <v>28</v>
      </c>
      <c r="W8" s="800">
        <v>-17</v>
      </c>
      <c r="X8" s="857">
        <v>0.62222222222222223</v>
      </c>
      <c r="Y8" s="855"/>
    </row>
    <row r="9" spans="1:25" ht="14.4" customHeight="1" x14ac:dyDescent="0.3">
      <c r="A9" s="820" t="s">
        <v>4061</v>
      </c>
      <c r="B9" s="786">
        <v>1</v>
      </c>
      <c r="C9" s="787">
        <v>16.850000000000001</v>
      </c>
      <c r="D9" s="788">
        <v>15</v>
      </c>
      <c r="E9" s="804"/>
      <c r="F9" s="781"/>
      <c r="G9" s="782"/>
      <c r="H9" s="780"/>
      <c r="I9" s="781"/>
      <c r="J9" s="782"/>
      <c r="K9" s="783">
        <v>22.92</v>
      </c>
      <c r="L9" s="780">
        <v>22</v>
      </c>
      <c r="M9" s="780">
        <v>117</v>
      </c>
      <c r="N9" s="784">
        <v>39</v>
      </c>
      <c r="O9" s="780" t="s">
        <v>4053</v>
      </c>
      <c r="P9" s="803" t="s">
        <v>4062</v>
      </c>
      <c r="Q9" s="785">
        <f t="shared" si="0"/>
        <v>-1</v>
      </c>
      <c r="R9" s="851">
        <f t="shared" si="0"/>
        <v>-16.850000000000001</v>
      </c>
      <c r="S9" s="785">
        <f t="shared" si="1"/>
        <v>0</v>
      </c>
      <c r="T9" s="851">
        <f t="shared" si="2"/>
        <v>0</v>
      </c>
      <c r="U9" s="861" t="s">
        <v>507</v>
      </c>
      <c r="V9" s="800" t="s">
        <v>507</v>
      </c>
      <c r="W9" s="800" t="s">
        <v>507</v>
      </c>
      <c r="X9" s="857" t="s">
        <v>507</v>
      </c>
      <c r="Y9" s="855"/>
    </row>
    <row r="10" spans="1:25" ht="14.4" customHeight="1" x14ac:dyDescent="0.3">
      <c r="A10" s="818" t="s">
        <v>4063</v>
      </c>
      <c r="B10" s="794"/>
      <c r="C10" s="795"/>
      <c r="D10" s="796"/>
      <c r="E10" s="797"/>
      <c r="F10" s="765"/>
      <c r="G10" s="766"/>
      <c r="H10" s="767">
        <v>2</v>
      </c>
      <c r="I10" s="768">
        <v>40.11</v>
      </c>
      <c r="J10" s="774">
        <v>27</v>
      </c>
      <c r="K10" s="770">
        <v>20.05</v>
      </c>
      <c r="L10" s="771">
        <v>11</v>
      </c>
      <c r="M10" s="771">
        <v>90</v>
      </c>
      <c r="N10" s="772">
        <v>30</v>
      </c>
      <c r="O10" s="771" t="s">
        <v>4053</v>
      </c>
      <c r="P10" s="798" t="s">
        <v>4064</v>
      </c>
      <c r="Q10" s="773">
        <f t="shared" si="0"/>
        <v>2</v>
      </c>
      <c r="R10" s="849">
        <f t="shared" si="0"/>
        <v>40.11</v>
      </c>
      <c r="S10" s="773">
        <f t="shared" si="1"/>
        <v>2</v>
      </c>
      <c r="T10" s="849">
        <f t="shared" si="2"/>
        <v>40.11</v>
      </c>
      <c r="U10" s="859">
        <v>60</v>
      </c>
      <c r="V10" s="794">
        <v>54</v>
      </c>
      <c r="W10" s="794">
        <v>-6</v>
      </c>
      <c r="X10" s="856">
        <v>0.9</v>
      </c>
      <c r="Y10" s="853"/>
    </row>
    <row r="11" spans="1:25" ht="14.4" customHeight="1" x14ac:dyDescent="0.3">
      <c r="A11" s="819" t="s">
        <v>4065</v>
      </c>
      <c r="B11" s="805">
        <v>6</v>
      </c>
      <c r="C11" s="806">
        <v>126.47</v>
      </c>
      <c r="D11" s="799">
        <v>28.2</v>
      </c>
      <c r="E11" s="815">
        <v>2</v>
      </c>
      <c r="F11" s="810">
        <v>66.48</v>
      </c>
      <c r="G11" s="776">
        <v>65</v>
      </c>
      <c r="H11" s="807">
        <v>6</v>
      </c>
      <c r="I11" s="808">
        <v>124.25</v>
      </c>
      <c r="J11" s="775">
        <v>16.5</v>
      </c>
      <c r="K11" s="811">
        <v>20.34</v>
      </c>
      <c r="L11" s="809">
        <v>11</v>
      </c>
      <c r="M11" s="809">
        <v>87</v>
      </c>
      <c r="N11" s="812">
        <v>29</v>
      </c>
      <c r="O11" s="809" t="s">
        <v>4053</v>
      </c>
      <c r="P11" s="813" t="s">
        <v>4064</v>
      </c>
      <c r="Q11" s="814">
        <f t="shared" si="0"/>
        <v>0</v>
      </c>
      <c r="R11" s="850">
        <f t="shared" si="0"/>
        <v>-2.2199999999999989</v>
      </c>
      <c r="S11" s="814">
        <f t="shared" si="1"/>
        <v>4</v>
      </c>
      <c r="T11" s="850">
        <f t="shared" si="2"/>
        <v>57.769999999999996</v>
      </c>
      <c r="U11" s="860">
        <v>174</v>
      </c>
      <c r="V11" s="805">
        <v>99</v>
      </c>
      <c r="W11" s="805">
        <v>-75</v>
      </c>
      <c r="X11" s="858">
        <v>0.56896551724137934</v>
      </c>
      <c r="Y11" s="854"/>
    </row>
    <row r="12" spans="1:25" ht="14.4" customHeight="1" x14ac:dyDescent="0.3">
      <c r="A12" s="818" t="s">
        <v>4066</v>
      </c>
      <c r="B12" s="794">
        <v>1</v>
      </c>
      <c r="C12" s="795">
        <v>12.38</v>
      </c>
      <c r="D12" s="796">
        <v>17</v>
      </c>
      <c r="E12" s="797"/>
      <c r="F12" s="765"/>
      <c r="G12" s="766"/>
      <c r="H12" s="767"/>
      <c r="I12" s="768"/>
      <c r="J12" s="774"/>
      <c r="K12" s="770">
        <v>12.38</v>
      </c>
      <c r="L12" s="771">
        <v>5</v>
      </c>
      <c r="M12" s="771">
        <v>60</v>
      </c>
      <c r="N12" s="772">
        <v>20</v>
      </c>
      <c r="O12" s="771" t="s">
        <v>4053</v>
      </c>
      <c r="P12" s="798" t="s">
        <v>4067</v>
      </c>
      <c r="Q12" s="773">
        <f t="shared" si="0"/>
        <v>-1</v>
      </c>
      <c r="R12" s="849">
        <f t="shared" si="0"/>
        <v>-12.38</v>
      </c>
      <c r="S12" s="773">
        <f t="shared" si="1"/>
        <v>0</v>
      </c>
      <c r="T12" s="849">
        <f t="shared" si="2"/>
        <v>0</v>
      </c>
      <c r="U12" s="859" t="s">
        <v>507</v>
      </c>
      <c r="V12" s="794" t="s">
        <v>507</v>
      </c>
      <c r="W12" s="794" t="s">
        <v>507</v>
      </c>
      <c r="X12" s="856" t="s">
        <v>507</v>
      </c>
      <c r="Y12" s="853"/>
    </row>
    <row r="13" spans="1:25" ht="14.4" customHeight="1" x14ac:dyDescent="0.3">
      <c r="A13" s="819" t="s">
        <v>4068</v>
      </c>
      <c r="B13" s="805">
        <v>2</v>
      </c>
      <c r="C13" s="806">
        <v>24.75</v>
      </c>
      <c r="D13" s="799">
        <v>12</v>
      </c>
      <c r="E13" s="815">
        <v>1</v>
      </c>
      <c r="F13" s="810">
        <v>12.38</v>
      </c>
      <c r="G13" s="776">
        <v>7</v>
      </c>
      <c r="H13" s="807">
        <v>1</v>
      </c>
      <c r="I13" s="808">
        <v>12.38</v>
      </c>
      <c r="J13" s="775">
        <v>12</v>
      </c>
      <c r="K13" s="811">
        <v>12.38</v>
      </c>
      <c r="L13" s="809">
        <v>5</v>
      </c>
      <c r="M13" s="809">
        <v>60</v>
      </c>
      <c r="N13" s="812">
        <v>20</v>
      </c>
      <c r="O13" s="809" t="s">
        <v>4053</v>
      </c>
      <c r="P13" s="813" t="s">
        <v>4067</v>
      </c>
      <c r="Q13" s="814">
        <f t="shared" si="0"/>
        <v>-1</v>
      </c>
      <c r="R13" s="850">
        <f t="shared" si="0"/>
        <v>-12.37</v>
      </c>
      <c r="S13" s="814">
        <f t="shared" si="1"/>
        <v>0</v>
      </c>
      <c r="T13" s="850">
        <f t="shared" si="2"/>
        <v>0</v>
      </c>
      <c r="U13" s="860">
        <v>20</v>
      </c>
      <c r="V13" s="805">
        <v>12</v>
      </c>
      <c r="W13" s="805">
        <v>-8</v>
      </c>
      <c r="X13" s="858">
        <v>0.6</v>
      </c>
      <c r="Y13" s="854"/>
    </row>
    <row r="14" spans="1:25" ht="14.4" customHeight="1" x14ac:dyDescent="0.3">
      <c r="A14" s="819" t="s">
        <v>4069</v>
      </c>
      <c r="B14" s="805">
        <v>4</v>
      </c>
      <c r="C14" s="806">
        <v>55.2</v>
      </c>
      <c r="D14" s="799">
        <v>25.8</v>
      </c>
      <c r="E14" s="815">
        <v>10</v>
      </c>
      <c r="F14" s="810">
        <v>144.72</v>
      </c>
      <c r="G14" s="776">
        <v>25.8</v>
      </c>
      <c r="H14" s="807">
        <v>12</v>
      </c>
      <c r="I14" s="808">
        <v>151.78</v>
      </c>
      <c r="J14" s="775">
        <v>12</v>
      </c>
      <c r="K14" s="811">
        <v>12.65</v>
      </c>
      <c r="L14" s="809">
        <v>5</v>
      </c>
      <c r="M14" s="809">
        <v>60</v>
      </c>
      <c r="N14" s="812">
        <v>20</v>
      </c>
      <c r="O14" s="809" t="s">
        <v>4053</v>
      </c>
      <c r="P14" s="813" t="s">
        <v>4067</v>
      </c>
      <c r="Q14" s="814">
        <f t="shared" si="0"/>
        <v>8</v>
      </c>
      <c r="R14" s="850">
        <f t="shared" si="0"/>
        <v>96.58</v>
      </c>
      <c r="S14" s="814">
        <f t="shared" si="1"/>
        <v>2</v>
      </c>
      <c r="T14" s="850">
        <f t="shared" si="2"/>
        <v>7.0600000000000023</v>
      </c>
      <c r="U14" s="860">
        <v>240</v>
      </c>
      <c r="V14" s="805">
        <v>144</v>
      </c>
      <c r="W14" s="805">
        <v>-96</v>
      </c>
      <c r="X14" s="858">
        <v>0.6</v>
      </c>
      <c r="Y14" s="854">
        <v>3</v>
      </c>
    </row>
    <row r="15" spans="1:25" ht="14.4" customHeight="1" x14ac:dyDescent="0.3">
      <c r="A15" s="818" t="s">
        <v>4070</v>
      </c>
      <c r="B15" s="789">
        <v>1</v>
      </c>
      <c r="C15" s="790">
        <v>3.57</v>
      </c>
      <c r="D15" s="791">
        <v>3</v>
      </c>
      <c r="E15" s="797"/>
      <c r="F15" s="765"/>
      <c r="G15" s="766"/>
      <c r="H15" s="771"/>
      <c r="I15" s="765"/>
      <c r="J15" s="766"/>
      <c r="K15" s="770">
        <v>4.5999999999999996</v>
      </c>
      <c r="L15" s="771">
        <v>4</v>
      </c>
      <c r="M15" s="771">
        <v>39</v>
      </c>
      <c r="N15" s="772">
        <v>13</v>
      </c>
      <c r="O15" s="771" t="s">
        <v>4053</v>
      </c>
      <c r="P15" s="798" t="s">
        <v>4071</v>
      </c>
      <c r="Q15" s="773">
        <f t="shared" si="0"/>
        <v>-1</v>
      </c>
      <c r="R15" s="849">
        <f t="shared" si="0"/>
        <v>-3.57</v>
      </c>
      <c r="S15" s="773">
        <f t="shared" si="1"/>
        <v>0</v>
      </c>
      <c r="T15" s="849">
        <f t="shared" si="2"/>
        <v>0</v>
      </c>
      <c r="U15" s="859" t="s">
        <v>507</v>
      </c>
      <c r="V15" s="794" t="s">
        <v>507</v>
      </c>
      <c r="W15" s="794" t="s">
        <v>507</v>
      </c>
      <c r="X15" s="856" t="s">
        <v>507</v>
      </c>
      <c r="Y15" s="853"/>
    </row>
    <row r="16" spans="1:25" ht="14.4" customHeight="1" x14ac:dyDescent="0.3">
      <c r="A16" s="819" t="s">
        <v>4072</v>
      </c>
      <c r="B16" s="816">
        <v>1</v>
      </c>
      <c r="C16" s="817">
        <v>5.0599999999999996</v>
      </c>
      <c r="D16" s="792">
        <v>2</v>
      </c>
      <c r="E16" s="815"/>
      <c r="F16" s="810"/>
      <c r="G16" s="776"/>
      <c r="H16" s="809">
        <v>1</v>
      </c>
      <c r="I16" s="810">
        <v>5.05</v>
      </c>
      <c r="J16" s="776">
        <v>3</v>
      </c>
      <c r="K16" s="811">
        <v>6.5</v>
      </c>
      <c r="L16" s="809">
        <v>4</v>
      </c>
      <c r="M16" s="809">
        <v>39</v>
      </c>
      <c r="N16" s="812">
        <v>13</v>
      </c>
      <c r="O16" s="809" t="s">
        <v>4053</v>
      </c>
      <c r="P16" s="813" t="s">
        <v>4073</v>
      </c>
      <c r="Q16" s="814">
        <f t="shared" si="0"/>
        <v>0</v>
      </c>
      <c r="R16" s="850">
        <f t="shared" si="0"/>
        <v>-9.9999999999997868E-3</v>
      </c>
      <c r="S16" s="814">
        <f t="shared" si="1"/>
        <v>1</v>
      </c>
      <c r="T16" s="850">
        <f t="shared" si="2"/>
        <v>5.05</v>
      </c>
      <c r="U16" s="860">
        <v>13</v>
      </c>
      <c r="V16" s="805">
        <v>3</v>
      </c>
      <c r="W16" s="805">
        <v>-10</v>
      </c>
      <c r="X16" s="858">
        <v>0.23076923076923078</v>
      </c>
      <c r="Y16" s="854"/>
    </row>
    <row r="17" spans="1:25" ht="14.4" customHeight="1" x14ac:dyDescent="0.3">
      <c r="A17" s="820" t="s">
        <v>4074</v>
      </c>
      <c r="B17" s="786">
        <v>1</v>
      </c>
      <c r="C17" s="787">
        <v>2.0099999999999998</v>
      </c>
      <c r="D17" s="788">
        <v>2</v>
      </c>
      <c r="E17" s="804"/>
      <c r="F17" s="781"/>
      <c r="G17" s="782"/>
      <c r="H17" s="780"/>
      <c r="I17" s="781"/>
      <c r="J17" s="782"/>
      <c r="K17" s="783">
        <v>2.2200000000000002</v>
      </c>
      <c r="L17" s="780">
        <v>3</v>
      </c>
      <c r="M17" s="780">
        <v>30</v>
      </c>
      <c r="N17" s="784">
        <v>10</v>
      </c>
      <c r="O17" s="780" t="s">
        <v>4053</v>
      </c>
      <c r="P17" s="803" t="s">
        <v>4075</v>
      </c>
      <c r="Q17" s="785">
        <f t="shared" si="0"/>
        <v>-1</v>
      </c>
      <c r="R17" s="851">
        <f t="shared" si="0"/>
        <v>-2.0099999999999998</v>
      </c>
      <c r="S17" s="785">
        <f t="shared" si="1"/>
        <v>0</v>
      </c>
      <c r="T17" s="851">
        <f t="shared" si="2"/>
        <v>0</v>
      </c>
      <c r="U17" s="861" t="s">
        <v>507</v>
      </c>
      <c r="V17" s="800" t="s">
        <v>507</v>
      </c>
      <c r="W17" s="800" t="s">
        <v>507</v>
      </c>
      <c r="X17" s="857" t="s">
        <v>507</v>
      </c>
      <c r="Y17" s="855"/>
    </row>
    <row r="18" spans="1:25" ht="14.4" customHeight="1" x14ac:dyDescent="0.3">
      <c r="A18" s="818" t="s">
        <v>4076</v>
      </c>
      <c r="B18" s="794"/>
      <c r="C18" s="795"/>
      <c r="D18" s="796"/>
      <c r="E18" s="767">
        <v>1</v>
      </c>
      <c r="F18" s="768">
        <v>2.2999999999999998</v>
      </c>
      <c r="G18" s="774">
        <v>36</v>
      </c>
      <c r="H18" s="771"/>
      <c r="I18" s="765"/>
      <c r="J18" s="766"/>
      <c r="K18" s="770">
        <v>1.0900000000000001</v>
      </c>
      <c r="L18" s="771">
        <v>3</v>
      </c>
      <c r="M18" s="771">
        <v>27</v>
      </c>
      <c r="N18" s="772">
        <v>9</v>
      </c>
      <c r="O18" s="771" t="s">
        <v>4053</v>
      </c>
      <c r="P18" s="798" t="s">
        <v>4077</v>
      </c>
      <c r="Q18" s="773">
        <f t="shared" si="0"/>
        <v>0</v>
      </c>
      <c r="R18" s="849">
        <f t="shared" si="0"/>
        <v>0</v>
      </c>
      <c r="S18" s="773">
        <f t="shared" si="1"/>
        <v>-1</v>
      </c>
      <c r="T18" s="849">
        <f t="shared" si="2"/>
        <v>-2.2999999999999998</v>
      </c>
      <c r="U18" s="859" t="s">
        <v>507</v>
      </c>
      <c r="V18" s="794" t="s">
        <v>507</v>
      </c>
      <c r="W18" s="794" t="s">
        <v>507</v>
      </c>
      <c r="X18" s="856" t="s">
        <v>507</v>
      </c>
      <c r="Y18" s="853"/>
    </row>
    <row r="19" spans="1:25" ht="14.4" customHeight="1" x14ac:dyDescent="0.3">
      <c r="A19" s="818" t="s">
        <v>4078</v>
      </c>
      <c r="B19" s="794"/>
      <c r="C19" s="795"/>
      <c r="D19" s="796"/>
      <c r="E19" s="767">
        <v>1</v>
      </c>
      <c r="F19" s="768">
        <v>0.57999999999999996</v>
      </c>
      <c r="G19" s="774">
        <v>3</v>
      </c>
      <c r="H19" s="771"/>
      <c r="I19" s="765"/>
      <c r="J19" s="766"/>
      <c r="K19" s="770">
        <v>0.57999999999999996</v>
      </c>
      <c r="L19" s="771">
        <v>2</v>
      </c>
      <c r="M19" s="771">
        <v>18</v>
      </c>
      <c r="N19" s="772">
        <v>6</v>
      </c>
      <c r="O19" s="771" t="s">
        <v>4053</v>
      </c>
      <c r="P19" s="798" t="s">
        <v>4079</v>
      </c>
      <c r="Q19" s="773">
        <f t="shared" si="0"/>
        <v>0</v>
      </c>
      <c r="R19" s="849">
        <f t="shared" si="0"/>
        <v>0</v>
      </c>
      <c r="S19" s="773">
        <f t="shared" si="1"/>
        <v>-1</v>
      </c>
      <c r="T19" s="849">
        <f t="shared" si="2"/>
        <v>-0.57999999999999996</v>
      </c>
      <c r="U19" s="859" t="s">
        <v>507</v>
      </c>
      <c r="V19" s="794" t="s">
        <v>507</v>
      </c>
      <c r="W19" s="794" t="s">
        <v>507</v>
      </c>
      <c r="X19" s="856" t="s">
        <v>507</v>
      </c>
      <c r="Y19" s="853"/>
    </row>
    <row r="20" spans="1:25" ht="14.4" customHeight="1" x14ac:dyDescent="0.3">
      <c r="A20" s="820" t="s">
        <v>4080</v>
      </c>
      <c r="B20" s="800">
        <v>1</v>
      </c>
      <c r="C20" s="801">
        <v>1.67</v>
      </c>
      <c r="D20" s="802">
        <v>3</v>
      </c>
      <c r="E20" s="777">
        <v>2</v>
      </c>
      <c r="F20" s="778">
        <v>3.72</v>
      </c>
      <c r="G20" s="779">
        <v>10</v>
      </c>
      <c r="H20" s="780"/>
      <c r="I20" s="781"/>
      <c r="J20" s="782"/>
      <c r="K20" s="783">
        <v>1.67</v>
      </c>
      <c r="L20" s="780">
        <v>3</v>
      </c>
      <c r="M20" s="780">
        <v>27</v>
      </c>
      <c r="N20" s="784">
        <v>9</v>
      </c>
      <c r="O20" s="780" t="s">
        <v>4053</v>
      </c>
      <c r="P20" s="803" t="s">
        <v>4081</v>
      </c>
      <c r="Q20" s="785">
        <f t="shared" si="0"/>
        <v>-1</v>
      </c>
      <c r="R20" s="851">
        <f t="shared" si="0"/>
        <v>-1.67</v>
      </c>
      <c r="S20" s="785">
        <f t="shared" si="1"/>
        <v>-2</v>
      </c>
      <c r="T20" s="851">
        <f t="shared" si="2"/>
        <v>-3.72</v>
      </c>
      <c r="U20" s="861" t="s">
        <v>507</v>
      </c>
      <c r="V20" s="800" t="s">
        <v>507</v>
      </c>
      <c r="W20" s="800" t="s">
        <v>507</v>
      </c>
      <c r="X20" s="857" t="s">
        <v>507</v>
      </c>
      <c r="Y20" s="855"/>
    </row>
    <row r="21" spans="1:25" ht="14.4" customHeight="1" x14ac:dyDescent="0.3">
      <c r="A21" s="820" t="s">
        <v>4082</v>
      </c>
      <c r="B21" s="800"/>
      <c r="C21" s="801"/>
      <c r="D21" s="802"/>
      <c r="E21" s="777">
        <v>1</v>
      </c>
      <c r="F21" s="778">
        <v>1.3</v>
      </c>
      <c r="G21" s="779">
        <v>4</v>
      </c>
      <c r="H21" s="780"/>
      <c r="I21" s="781"/>
      <c r="J21" s="782"/>
      <c r="K21" s="783">
        <v>1.3</v>
      </c>
      <c r="L21" s="780">
        <v>4</v>
      </c>
      <c r="M21" s="780">
        <v>33</v>
      </c>
      <c r="N21" s="784">
        <v>11</v>
      </c>
      <c r="O21" s="780" t="s">
        <v>4053</v>
      </c>
      <c r="P21" s="803" t="s">
        <v>4083</v>
      </c>
      <c r="Q21" s="785">
        <f t="shared" si="0"/>
        <v>0</v>
      </c>
      <c r="R21" s="851">
        <f t="shared" si="0"/>
        <v>0</v>
      </c>
      <c r="S21" s="785">
        <f t="shared" si="1"/>
        <v>-1</v>
      </c>
      <c r="T21" s="851">
        <f t="shared" si="2"/>
        <v>-1.3</v>
      </c>
      <c r="U21" s="861" t="s">
        <v>507</v>
      </c>
      <c r="V21" s="800" t="s">
        <v>507</v>
      </c>
      <c r="W21" s="800" t="s">
        <v>507</v>
      </c>
      <c r="X21" s="857" t="s">
        <v>507</v>
      </c>
      <c r="Y21" s="855"/>
    </row>
    <row r="22" spans="1:25" ht="14.4" customHeight="1" x14ac:dyDescent="0.3">
      <c r="A22" s="818" t="s">
        <v>4084</v>
      </c>
      <c r="B22" s="794"/>
      <c r="C22" s="795"/>
      <c r="D22" s="796"/>
      <c r="E22" s="797"/>
      <c r="F22" s="765"/>
      <c r="G22" s="766"/>
      <c r="H22" s="767">
        <v>1</v>
      </c>
      <c r="I22" s="768">
        <v>0.56000000000000005</v>
      </c>
      <c r="J22" s="774">
        <v>2</v>
      </c>
      <c r="K22" s="770">
        <v>0.56000000000000005</v>
      </c>
      <c r="L22" s="771">
        <v>2</v>
      </c>
      <c r="M22" s="771">
        <v>21</v>
      </c>
      <c r="N22" s="772">
        <v>7</v>
      </c>
      <c r="O22" s="771" t="s">
        <v>4053</v>
      </c>
      <c r="P22" s="798" t="s">
        <v>4085</v>
      </c>
      <c r="Q22" s="773">
        <f t="shared" si="0"/>
        <v>1</v>
      </c>
      <c r="R22" s="849">
        <f t="shared" si="0"/>
        <v>0.56000000000000005</v>
      </c>
      <c r="S22" s="773">
        <f t="shared" si="1"/>
        <v>1</v>
      </c>
      <c r="T22" s="849">
        <f t="shared" si="2"/>
        <v>0.56000000000000005</v>
      </c>
      <c r="U22" s="859">
        <v>7</v>
      </c>
      <c r="V22" s="794">
        <v>2</v>
      </c>
      <c r="W22" s="794">
        <v>-5</v>
      </c>
      <c r="X22" s="856">
        <v>0.2857142857142857</v>
      </c>
      <c r="Y22" s="853"/>
    </row>
    <row r="23" spans="1:25" ht="14.4" customHeight="1" x14ac:dyDescent="0.3">
      <c r="A23" s="820" t="s">
        <v>4086</v>
      </c>
      <c r="B23" s="786">
        <v>4</v>
      </c>
      <c r="C23" s="787">
        <v>2.37</v>
      </c>
      <c r="D23" s="788">
        <v>3</v>
      </c>
      <c r="E23" s="804">
        <v>2</v>
      </c>
      <c r="F23" s="781">
        <v>2.75</v>
      </c>
      <c r="G23" s="782">
        <v>1.5</v>
      </c>
      <c r="H23" s="780"/>
      <c r="I23" s="781"/>
      <c r="J23" s="782"/>
      <c r="K23" s="783">
        <v>0.42</v>
      </c>
      <c r="L23" s="780">
        <v>1</v>
      </c>
      <c r="M23" s="780">
        <v>5</v>
      </c>
      <c r="N23" s="784">
        <v>2</v>
      </c>
      <c r="O23" s="780" t="s">
        <v>4053</v>
      </c>
      <c r="P23" s="803" t="s">
        <v>4087</v>
      </c>
      <c r="Q23" s="785">
        <f t="shared" si="0"/>
        <v>-4</v>
      </c>
      <c r="R23" s="851">
        <f t="shared" si="0"/>
        <v>-2.37</v>
      </c>
      <c r="S23" s="785">
        <f t="shared" si="1"/>
        <v>-2</v>
      </c>
      <c r="T23" s="851">
        <f t="shared" si="2"/>
        <v>-2.75</v>
      </c>
      <c r="U23" s="861" t="s">
        <v>507</v>
      </c>
      <c r="V23" s="800" t="s">
        <v>507</v>
      </c>
      <c r="W23" s="800" t="s">
        <v>507</v>
      </c>
      <c r="X23" s="857" t="s">
        <v>507</v>
      </c>
      <c r="Y23" s="855"/>
    </row>
    <row r="24" spans="1:25" ht="14.4" customHeight="1" x14ac:dyDescent="0.3">
      <c r="A24" s="818" t="s">
        <v>4088</v>
      </c>
      <c r="B24" s="794"/>
      <c r="C24" s="795"/>
      <c r="D24" s="796"/>
      <c r="E24" s="797">
        <v>2</v>
      </c>
      <c r="F24" s="765">
        <v>7.68</v>
      </c>
      <c r="G24" s="766">
        <v>2.5</v>
      </c>
      <c r="H24" s="767">
        <v>3</v>
      </c>
      <c r="I24" s="768">
        <v>17.82</v>
      </c>
      <c r="J24" s="774">
        <v>3.7</v>
      </c>
      <c r="K24" s="770">
        <v>5.41</v>
      </c>
      <c r="L24" s="771">
        <v>4</v>
      </c>
      <c r="M24" s="771">
        <v>33</v>
      </c>
      <c r="N24" s="772">
        <v>11</v>
      </c>
      <c r="O24" s="771" t="s">
        <v>4053</v>
      </c>
      <c r="P24" s="798" t="s">
        <v>4089</v>
      </c>
      <c r="Q24" s="773">
        <f t="shared" si="0"/>
        <v>3</v>
      </c>
      <c r="R24" s="849">
        <f t="shared" si="0"/>
        <v>17.82</v>
      </c>
      <c r="S24" s="773">
        <f t="shared" si="1"/>
        <v>1</v>
      </c>
      <c r="T24" s="849">
        <f t="shared" si="2"/>
        <v>10.14</v>
      </c>
      <c r="U24" s="859">
        <v>33</v>
      </c>
      <c r="V24" s="794">
        <v>11.100000000000001</v>
      </c>
      <c r="W24" s="794">
        <v>-21.9</v>
      </c>
      <c r="X24" s="856">
        <v>0.33636363636363642</v>
      </c>
      <c r="Y24" s="853"/>
    </row>
    <row r="25" spans="1:25" ht="14.4" customHeight="1" x14ac:dyDescent="0.3">
      <c r="A25" s="819" t="s">
        <v>4090</v>
      </c>
      <c r="B25" s="805">
        <v>2</v>
      </c>
      <c r="C25" s="806">
        <v>14.52</v>
      </c>
      <c r="D25" s="799">
        <v>5</v>
      </c>
      <c r="E25" s="815"/>
      <c r="F25" s="810"/>
      <c r="G25" s="776"/>
      <c r="H25" s="807">
        <v>1</v>
      </c>
      <c r="I25" s="808">
        <v>7.26</v>
      </c>
      <c r="J25" s="775">
        <v>4</v>
      </c>
      <c r="K25" s="811">
        <v>7.26</v>
      </c>
      <c r="L25" s="809">
        <v>4</v>
      </c>
      <c r="M25" s="809">
        <v>39</v>
      </c>
      <c r="N25" s="812">
        <v>13</v>
      </c>
      <c r="O25" s="809" t="s">
        <v>4053</v>
      </c>
      <c r="P25" s="813" t="s">
        <v>4091</v>
      </c>
      <c r="Q25" s="814">
        <f t="shared" si="0"/>
        <v>-1</v>
      </c>
      <c r="R25" s="850">
        <f t="shared" si="0"/>
        <v>-7.26</v>
      </c>
      <c r="S25" s="814">
        <f t="shared" si="1"/>
        <v>1</v>
      </c>
      <c r="T25" s="850">
        <f t="shared" si="2"/>
        <v>7.26</v>
      </c>
      <c r="U25" s="860">
        <v>13</v>
      </c>
      <c r="V25" s="805">
        <v>4</v>
      </c>
      <c r="W25" s="805">
        <v>-9</v>
      </c>
      <c r="X25" s="858">
        <v>0.30769230769230771</v>
      </c>
      <c r="Y25" s="854"/>
    </row>
    <row r="26" spans="1:25" ht="14.4" customHeight="1" x14ac:dyDescent="0.3">
      <c r="A26" s="819" t="s">
        <v>4092</v>
      </c>
      <c r="B26" s="805">
        <v>2</v>
      </c>
      <c r="C26" s="806">
        <v>14.47</v>
      </c>
      <c r="D26" s="799">
        <v>8</v>
      </c>
      <c r="E26" s="815">
        <v>3</v>
      </c>
      <c r="F26" s="810">
        <v>23.36</v>
      </c>
      <c r="G26" s="776">
        <v>4</v>
      </c>
      <c r="H26" s="807">
        <v>5</v>
      </c>
      <c r="I26" s="808">
        <v>43.86</v>
      </c>
      <c r="J26" s="775">
        <v>14.6</v>
      </c>
      <c r="K26" s="811">
        <v>9.31</v>
      </c>
      <c r="L26" s="809">
        <v>5</v>
      </c>
      <c r="M26" s="809">
        <v>48</v>
      </c>
      <c r="N26" s="812">
        <v>16</v>
      </c>
      <c r="O26" s="809" t="s">
        <v>4053</v>
      </c>
      <c r="P26" s="813" t="s">
        <v>4093</v>
      </c>
      <c r="Q26" s="814">
        <f t="shared" si="0"/>
        <v>3</v>
      </c>
      <c r="R26" s="850">
        <f t="shared" si="0"/>
        <v>29.39</v>
      </c>
      <c r="S26" s="814">
        <f t="shared" si="1"/>
        <v>2</v>
      </c>
      <c r="T26" s="850">
        <f t="shared" si="2"/>
        <v>20.5</v>
      </c>
      <c r="U26" s="860">
        <v>80</v>
      </c>
      <c r="V26" s="805">
        <v>73</v>
      </c>
      <c r="W26" s="805">
        <v>-7</v>
      </c>
      <c r="X26" s="858">
        <v>0.91249999999999998</v>
      </c>
      <c r="Y26" s="854">
        <v>35</v>
      </c>
    </row>
    <row r="27" spans="1:25" ht="14.4" customHeight="1" x14ac:dyDescent="0.3">
      <c r="A27" s="818" t="s">
        <v>4094</v>
      </c>
      <c r="B27" s="794">
        <v>1</v>
      </c>
      <c r="C27" s="795">
        <v>7.22</v>
      </c>
      <c r="D27" s="796">
        <v>40</v>
      </c>
      <c r="E27" s="767">
        <v>3</v>
      </c>
      <c r="F27" s="768">
        <v>4.47</v>
      </c>
      <c r="G27" s="774">
        <v>2</v>
      </c>
      <c r="H27" s="771">
        <v>2</v>
      </c>
      <c r="I27" s="765">
        <v>4.24</v>
      </c>
      <c r="J27" s="766">
        <v>3</v>
      </c>
      <c r="K27" s="770">
        <v>2.12</v>
      </c>
      <c r="L27" s="771">
        <v>3</v>
      </c>
      <c r="M27" s="771">
        <v>24</v>
      </c>
      <c r="N27" s="772">
        <v>8</v>
      </c>
      <c r="O27" s="771" t="s">
        <v>4053</v>
      </c>
      <c r="P27" s="798" t="s">
        <v>4095</v>
      </c>
      <c r="Q27" s="773">
        <f t="shared" si="0"/>
        <v>1</v>
      </c>
      <c r="R27" s="849">
        <f t="shared" si="0"/>
        <v>-2.9799999999999995</v>
      </c>
      <c r="S27" s="773">
        <f t="shared" si="1"/>
        <v>-1</v>
      </c>
      <c r="T27" s="849">
        <f t="shared" si="2"/>
        <v>-0.22999999999999954</v>
      </c>
      <c r="U27" s="859">
        <v>16</v>
      </c>
      <c r="V27" s="794">
        <v>6</v>
      </c>
      <c r="W27" s="794">
        <v>-10</v>
      </c>
      <c r="X27" s="856">
        <v>0.375</v>
      </c>
      <c r="Y27" s="853"/>
    </row>
    <row r="28" spans="1:25" ht="14.4" customHeight="1" x14ac:dyDescent="0.3">
      <c r="A28" s="819" t="s">
        <v>4096</v>
      </c>
      <c r="B28" s="805">
        <v>2</v>
      </c>
      <c r="C28" s="806">
        <v>4.4400000000000004</v>
      </c>
      <c r="D28" s="799">
        <v>3.5</v>
      </c>
      <c r="E28" s="807">
        <v>1</v>
      </c>
      <c r="F28" s="808">
        <v>2.2200000000000002</v>
      </c>
      <c r="G28" s="775">
        <v>3</v>
      </c>
      <c r="H28" s="809">
        <v>1</v>
      </c>
      <c r="I28" s="810">
        <v>5.49</v>
      </c>
      <c r="J28" s="776">
        <v>11</v>
      </c>
      <c r="K28" s="811">
        <v>2.86</v>
      </c>
      <c r="L28" s="809">
        <v>4</v>
      </c>
      <c r="M28" s="809">
        <v>36</v>
      </c>
      <c r="N28" s="812">
        <v>12</v>
      </c>
      <c r="O28" s="809" t="s">
        <v>4053</v>
      </c>
      <c r="P28" s="813" t="s">
        <v>4097</v>
      </c>
      <c r="Q28" s="814">
        <f t="shared" si="0"/>
        <v>-1</v>
      </c>
      <c r="R28" s="850">
        <f t="shared" si="0"/>
        <v>1.0499999999999998</v>
      </c>
      <c r="S28" s="814">
        <f t="shared" si="1"/>
        <v>0</v>
      </c>
      <c r="T28" s="850">
        <f t="shared" si="2"/>
        <v>3.27</v>
      </c>
      <c r="U28" s="860">
        <v>12</v>
      </c>
      <c r="V28" s="805">
        <v>11</v>
      </c>
      <c r="W28" s="805">
        <v>-1</v>
      </c>
      <c r="X28" s="858">
        <v>0.91666666666666663</v>
      </c>
      <c r="Y28" s="854"/>
    </row>
    <row r="29" spans="1:25" ht="14.4" customHeight="1" x14ac:dyDescent="0.3">
      <c r="A29" s="819" t="s">
        <v>4098</v>
      </c>
      <c r="B29" s="805">
        <v>1</v>
      </c>
      <c r="C29" s="806">
        <v>3.81</v>
      </c>
      <c r="D29" s="799">
        <v>6</v>
      </c>
      <c r="E29" s="807">
        <v>2</v>
      </c>
      <c r="F29" s="808">
        <v>6.78</v>
      </c>
      <c r="G29" s="775">
        <v>4.5</v>
      </c>
      <c r="H29" s="809"/>
      <c r="I29" s="810"/>
      <c r="J29" s="776"/>
      <c r="K29" s="811">
        <v>3.81</v>
      </c>
      <c r="L29" s="809">
        <v>4</v>
      </c>
      <c r="M29" s="809">
        <v>39</v>
      </c>
      <c r="N29" s="812">
        <v>13</v>
      </c>
      <c r="O29" s="809" t="s">
        <v>4053</v>
      </c>
      <c r="P29" s="813" t="s">
        <v>4099</v>
      </c>
      <c r="Q29" s="814">
        <f t="shared" si="0"/>
        <v>-1</v>
      </c>
      <c r="R29" s="850">
        <f t="shared" si="0"/>
        <v>-3.81</v>
      </c>
      <c r="S29" s="814">
        <f t="shared" si="1"/>
        <v>-2</v>
      </c>
      <c r="T29" s="850">
        <f t="shared" si="2"/>
        <v>-6.78</v>
      </c>
      <c r="U29" s="860" t="s">
        <v>507</v>
      </c>
      <c r="V29" s="805" t="s">
        <v>507</v>
      </c>
      <c r="W29" s="805" t="s">
        <v>507</v>
      </c>
      <c r="X29" s="858" t="s">
        <v>507</v>
      </c>
      <c r="Y29" s="854"/>
    </row>
    <row r="30" spans="1:25" ht="14.4" customHeight="1" x14ac:dyDescent="0.3">
      <c r="A30" s="818" t="s">
        <v>4100</v>
      </c>
      <c r="B30" s="789">
        <v>2</v>
      </c>
      <c r="C30" s="790">
        <v>4.01</v>
      </c>
      <c r="D30" s="791">
        <v>8</v>
      </c>
      <c r="E30" s="797"/>
      <c r="F30" s="765"/>
      <c r="G30" s="766"/>
      <c r="H30" s="771"/>
      <c r="I30" s="765"/>
      <c r="J30" s="766"/>
      <c r="K30" s="770">
        <v>2.5299999999999998</v>
      </c>
      <c r="L30" s="771">
        <v>6</v>
      </c>
      <c r="M30" s="771">
        <v>54</v>
      </c>
      <c r="N30" s="772">
        <v>18</v>
      </c>
      <c r="O30" s="771" t="s">
        <v>4053</v>
      </c>
      <c r="P30" s="798" t="s">
        <v>4101</v>
      </c>
      <c r="Q30" s="773">
        <f t="shared" si="0"/>
        <v>-2</v>
      </c>
      <c r="R30" s="849">
        <f t="shared" si="0"/>
        <v>-4.01</v>
      </c>
      <c r="S30" s="773">
        <f t="shared" si="1"/>
        <v>0</v>
      </c>
      <c r="T30" s="849">
        <f t="shared" si="2"/>
        <v>0</v>
      </c>
      <c r="U30" s="859" t="s">
        <v>507</v>
      </c>
      <c r="V30" s="794" t="s">
        <v>507</v>
      </c>
      <c r="W30" s="794" t="s">
        <v>507</v>
      </c>
      <c r="X30" s="856" t="s">
        <v>507</v>
      </c>
      <c r="Y30" s="853"/>
    </row>
    <row r="31" spans="1:25" ht="14.4" customHeight="1" x14ac:dyDescent="0.3">
      <c r="A31" s="818" t="s">
        <v>4102</v>
      </c>
      <c r="B31" s="794"/>
      <c r="C31" s="795"/>
      <c r="D31" s="796"/>
      <c r="E31" s="797"/>
      <c r="F31" s="765"/>
      <c r="G31" s="766"/>
      <c r="H31" s="767">
        <v>1</v>
      </c>
      <c r="I31" s="768">
        <v>4.72</v>
      </c>
      <c r="J31" s="774">
        <v>4</v>
      </c>
      <c r="K31" s="770">
        <v>4.72</v>
      </c>
      <c r="L31" s="771">
        <v>2</v>
      </c>
      <c r="M31" s="771">
        <v>21</v>
      </c>
      <c r="N31" s="772">
        <v>7</v>
      </c>
      <c r="O31" s="771" t="s">
        <v>2853</v>
      </c>
      <c r="P31" s="798" t="s">
        <v>4103</v>
      </c>
      <c r="Q31" s="773">
        <f t="shared" si="0"/>
        <v>1</v>
      </c>
      <c r="R31" s="849">
        <f t="shared" si="0"/>
        <v>4.72</v>
      </c>
      <c r="S31" s="773">
        <f t="shared" si="1"/>
        <v>1</v>
      </c>
      <c r="T31" s="849">
        <f t="shared" si="2"/>
        <v>4.72</v>
      </c>
      <c r="U31" s="859">
        <v>7</v>
      </c>
      <c r="V31" s="794">
        <v>4</v>
      </c>
      <c r="W31" s="794">
        <v>-3</v>
      </c>
      <c r="X31" s="856">
        <v>0.5714285714285714</v>
      </c>
      <c r="Y31" s="853"/>
    </row>
    <row r="32" spans="1:25" ht="14.4" customHeight="1" x14ac:dyDescent="0.3">
      <c r="A32" s="818" t="s">
        <v>4104</v>
      </c>
      <c r="B32" s="789">
        <v>1</v>
      </c>
      <c r="C32" s="790">
        <v>3.67</v>
      </c>
      <c r="D32" s="791">
        <v>8</v>
      </c>
      <c r="E32" s="797"/>
      <c r="F32" s="765"/>
      <c r="G32" s="766"/>
      <c r="H32" s="771"/>
      <c r="I32" s="765"/>
      <c r="J32" s="766"/>
      <c r="K32" s="770">
        <v>3.67</v>
      </c>
      <c r="L32" s="771">
        <v>1</v>
      </c>
      <c r="M32" s="771">
        <v>12</v>
      </c>
      <c r="N32" s="772">
        <v>4</v>
      </c>
      <c r="O32" s="771" t="s">
        <v>2853</v>
      </c>
      <c r="P32" s="798" t="s">
        <v>4105</v>
      </c>
      <c r="Q32" s="773">
        <f t="shared" si="0"/>
        <v>-1</v>
      </c>
      <c r="R32" s="849">
        <f t="shared" si="0"/>
        <v>-3.67</v>
      </c>
      <c r="S32" s="773">
        <f t="shared" si="1"/>
        <v>0</v>
      </c>
      <c r="T32" s="849">
        <f t="shared" si="2"/>
        <v>0</v>
      </c>
      <c r="U32" s="859" t="s">
        <v>507</v>
      </c>
      <c r="V32" s="794" t="s">
        <v>507</v>
      </c>
      <c r="W32" s="794" t="s">
        <v>507</v>
      </c>
      <c r="X32" s="856" t="s">
        <v>507</v>
      </c>
      <c r="Y32" s="853"/>
    </row>
    <row r="33" spans="1:25" ht="14.4" customHeight="1" x14ac:dyDescent="0.3">
      <c r="A33" s="820" t="s">
        <v>4106</v>
      </c>
      <c r="B33" s="800"/>
      <c r="C33" s="801"/>
      <c r="D33" s="802"/>
      <c r="E33" s="777">
        <v>1</v>
      </c>
      <c r="F33" s="778">
        <v>1.23</v>
      </c>
      <c r="G33" s="779">
        <v>6</v>
      </c>
      <c r="H33" s="780"/>
      <c r="I33" s="781"/>
      <c r="J33" s="782"/>
      <c r="K33" s="783">
        <v>1.23</v>
      </c>
      <c r="L33" s="780">
        <v>2</v>
      </c>
      <c r="M33" s="780">
        <v>21</v>
      </c>
      <c r="N33" s="784">
        <v>7</v>
      </c>
      <c r="O33" s="780" t="s">
        <v>4053</v>
      </c>
      <c r="P33" s="803" t="s">
        <v>4107</v>
      </c>
      <c r="Q33" s="785">
        <f t="shared" si="0"/>
        <v>0</v>
      </c>
      <c r="R33" s="851">
        <f t="shared" si="0"/>
        <v>0</v>
      </c>
      <c r="S33" s="785">
        <f t="shared" si="1"/>
        <v>-1</v>
      </c>
      <c r="T33" s="851">
        <f t="shared" si="2"/>
        <v>-1.23</v>
      </c>
      <c r="U33" s="861" t="s">
        <v>507</v>
      </c>
      <c r="V33" s="800" t="s">
        <v>507</v>
      </c>
      <c r="W33" s="800" t="s">
        <v>507</v>
      </c>
      <c r="X33" s="857" t="s">
        <v>507</v>
      </c>
      <c r="Y33" s="855"/>
    </row>
    <row r="34" spans="1:25" ht="14.4" customHeight="1" x14ac:dyDescent="0.3">
      <c r="A34" s="818" t="s">
        <v>4108</v>
      </c>
      <c r="B34" s="794"/>
      <c r="C34" s="795"/>
      <c r="D34" s="796"/>
      <c r="E34" s="767">
        <v>1</v>
      </c>
      <c r="F34" s="768">
        <v>0.2</v>
      </c>
      <c r="G34" s="774">
        <v>1</v>
      </c>
      <c r="H34" s="771"/>
      <c r="I34" s="765"/>
      <c r="J34" s="766"/>
      <c r="K34" s="770">
        <v>0.54</v>
      </c>
      <c r="L34" s="771">
        <v>3</v>
      </c>
      <c r="M34" s="771">
        <v>24</v>
      </c>
      <c r="N34" s="772">
        <v>8</v>
      </c>
      <c r="O34" s="771" t="s">
        <v>4053</v>
      </c>
      <c r="P34" s="798" t="s">
        <v>4109</v>
      </c>
      <c r="Q34" s="773">
        <f t="shared" si="0"/>
        <v>0</v>
      </c>
      <c r="R34" s="849">
        <f t="shared" si="0"/>
        <v>0</v>
      </c>
      <c r="S34" s="773">
        <f t="shared" si="1"/>
        <v>-1</v>
      </c>
      <c r="T34" s="849">
        <f t="shared" si="2"/>
        <v>-0.2</v>
      </c>
      <c r="U34" s="859" t="s">
        <v>507</v>
      </c>
      <c r="V34" s="794" t="s">
        <v>507</v>
      </c>
      <c r="W34" s="794" t="s">
        <v>507</v>
      </c>
      <c r="X34" s="856" t="s">
        <v>507</v>
      </c>
      <c r="Y34" s="853"/>
    </row>
    <row r="35" spans="1:25" ht="14.4" customHeight="1" x14ac:dyDescent="0.3">
      <c r="A35" s="819" t="s">
        <v>4110</v>
      </c>
      <c r="B35" s="805"/>
      <c r="C35" s="806"/>
      <c r="D35" s="799"/>
      <c r="E35" s="807">
        <v>1</v>
      </c>
      <c r="F35" s="808">
        <v>1.64</v>
      </c>
      <c r="G35" s="775">
        <v>4</v>
      </c>
      <c r="H35" s="809"/>
      <c r="I35" s="810"/>
      <c r="J35" s="776"/>
      <c r="K35" s="811">
        <v>0.62</v>
      </c>
      <c r="L35" s="809">
        <v>2</v>
      </c>
      <c r="M35" s="809">
        <v>21</v>
      </c>
      <c r="N35" s="812">
        <v>7</v>
      </c>
      <c r="O35" s="809" t="s">
        <v>4053</v>
      </c>
      <c r="P35" s="813" t="s">
        <v>4111</v>
      </c>
      <c r="Q35" s="814">
        <f t="shared" si="0"/>
        <v>0</v>
      </c>
      <c r="R35" s="850">
        <f t="shared" si="0"/>
        <v>0</v>
      </c>
      <c r="S35" s="814">
        <f t="shared" si="1"/>
        <v>-1</v>
      </c>
      <c r="T35" s="850">
        <f t="shared" si="2"/>
        <v>-1.64</v>
      </c>
      <c r="U35" s="860" t="s">
        <v>507</v>
      </c>
      <c r="V35" s="805" t="s">
        <v>507</v>
      </c>
      <c r="W35" s="805" t="s">
        <v>507</v>
      </c>
      <c r="X35" s="858" t="s">
        <v>507</v>
      </c>
      <c r="Y35" s="854"/>
    </row>
    <row r="36" spans="1:25" ht="14.4" customHeight="1" x14ac:dyDescent="0.3">
      <c r="A36" s="818" t="s">
        <v>4112</v>
      </c>
      <c r="B36" s="794"/>
      <c r="C36" s="795"/>
      <c r="D36" s="796"/>
      <c r="E36" s="767">
        <v>1</v>
      </c>
      <c r="F36" s="768">
        <v>0.86</v>
      </c>
      <c r="G36" s="774">
        <v>7</v>
      </c>
      <c r="H36" s="771"/>
      <c r="I36" s="765"/>
      <c r="J36" s="766"/>
      <c r="K36" s="770">
        <v>0.78</v>
      </c>
      <c r="L36" s="771">
        <v>3</v>
      </c>
      <c r="M36" s="771">
        <v>24</v>
      </c>
      <c r="N36" s="772">
        <v>8</v>
      </c>
      <c r="O36" s="771" t="s">
        <v>4053</v>
      </c>
      <c r="P36" s="798" t="s">
        <v>4113</v>
      </c>
      <c r="Q36" s="773">
        <f t="shared" si="0"/>
        <v>0</v>
      </c>
      <c r="R36" s="849">
        <f t="shared" si="0"/>
        <v>0</v>
      </c>
      <c r="S36" s="773">
        <f t="shared" si="1"/>
        <v>-1</v>
      </c>
      <c r="T36" s="849">
        <f t="shared" si="2"/>
        <v>-0.86</v>
      </c>
      <c r="U36" s="859" t="s">
        <v>507</v>
      </c>
      <c r="V36" s="794" t="s">
        <v>507</v>
      </c>
      <c r="W36" s="794" t="s">
        <v>507</v>
      </c>
      <c r="X36" s="856" t="s">
        <v>507</v>
      </c>
      <c r="Y36" s="853"/>
    </row>
    <row r="37" spans="1:25" ht="14.4" customHeight="1" x14ac:dyDescent="0.3">
      <c r="A37" s="818" t="s">
        <v>4114</v>
      </c>
      <c r="B37" s="794"/>
      <c r="C37" s="795"/>
      <c r="D37" s="796"/>
      <c r="E37" s="797">
        <v>1</v>
      </c>
      <c r="F37" s="765">
        <v>4.2699999999999996</v>
      </c>
      <c r="G37" s="766">
        <v>2</v>
      </c>
      <c r="H37" s="767">
        <v>1</v>
      </c>
      <c r="I37" s="768">
        <v>4.2699999999999996</v>
      </c>
      <c r="J37" s="774">
        <v>4</v>
      </c>
      <c r="K37" s="770">
        <v>4.2699999999999996</v>
      </c>
      <c r="L37" s="771">
        <v>2</v>
      </c>
      <c r="M37" s="771">
        <v>21</v>
      </c>
      <c r="N37" s="772">
        <v>7</v>
      </c>
      <c r="O37" s="771" t="s">
        <v>4053</v>
      </c>
      <c r="P37" s="798" t="s">
        <v>4115</v>
      </c>
      <c r="Q37" s="773">
        <f t="shared" si="0"/>
        <v>1</v>
      </c>
      <c r="R37" s="849">
        <f t="shared" si="0"/>
        <v>4.2699999999999996</v>
      </c>
      <c r="S37" s="773">
        <f t="shared" si="1"/>
        <v>0</v>
      </c>
      <c r="T37" s="849">
        <f t="shared" si="2"/>
        <v>0</v>
      </c>
      <c r="U37" s="859">
        <v>7</v>
      </c>
      <c r="V37" s="794">
        <v>4</v>
      </c>
      <c r="W37" s="794">
        <v>-3</v>
      </c>
      <c r="X37" s="856">
        <v>0.5714285714285714</v>
      </c>
      <c r="Y37" s="853"/>
    </row>
    <row r="38" spans="1:25" ht="14.4" customHeight="1" x14ac:dyDescent="0.3">
      <c r="A38" s="819" t="s">
        <v>4116</v>
      </c>
      <c r="B38" s="805"/>
      <c r="C38" s="806"/>
      <c r="D38" s="799"/>
      <c r="E38" s="815"/>
      <c r="F38" s="810"/>
      <c r="G38" s="776"/>
      <c r="H38" s="807">
        <v>1</v>
      </c>
      <c r="I38" s="808">
        <v>4.6100000000000003</v>
      </c>
      <c r="J38" s="775">
        <v>3</v>
      </c>
      <c r="K38" s="811">
        <v>4.6100000000000003</v>
      </c>
      <c r="L38" s="809">
        <v>3</v>
      </c>
      <c r="M38" s="809">
        <v>27</v>
      </c>
      <c r="N38" s="812">
        <v>9</v>
      </c>
      <c r="O38" s="809" t="s">
        <v>4053</v>
      </c>
      <c r="P38" s="813" t="s">
        <v>4115</v>
      </c>
      <c r="Q38" s="814">
        <f t="shared" si="0"/>
        <v>1</v>
      </c>
      <c r="R38" s="850">
        <f t="shared" si="0"/>
        <v>4.6100000000000003</v>
      </c>
      <c r="S38" s="814">
        <f t="shared" si="1"/>
        <v>1</v>
      </c>
      <c r="T38" s="850">
        <f t="shared" si="2"/>
        <v>4.6100000000000003</v>
      </c>
      <c r="U38" s="860">
        <v>9</v>
      </c>
      <c r="V38" s="805">
        <v>3</v>
      </c>
      <c r="W38" s="805">
        <v>-6</v>
      </c>
      <c r="X38" s="858">
        <v>0.33333333333333331</v>
      </c>
      <c r="Y38" s="854"/>
    </row>
    <row r="39" spans="1:25" ht="14.4" customHeight="1" x14ac:dyDescent="0.3">
      <c r="A39" s="818" t="s">
        <v>4117</v>
      </c>
      <c r="B39" s="794"/>
      <c r="C39" s="795"/>
      <c r="D39" s="796"/>
      <c r="E39" s="797">
        <v>1</v>
      </c>
      <c r="F39" s="765">
        <v>4.09</v>
      </c>
      <c r="G39" s="766">
        <v>9</v>
      </c>
      <c r="H39" s="767">
        <v>1</v>
      </c>
      <c r="I39" s="768">
        <v>4.09</v>
      </c>
      <c r="J39" s="774">
        <v>10</v>
      </c>
      <c r="K39" s="770">
        <v>4.09</v>
      </c>
      <c r="L39" s="771">
        <v>5</v>
      </c>
      <c r="M39" s="771">
        <v>45</v>
      </c>
      <c r="N39" s="772">
        <v>15</v>
      </c>
      <c r="O39" s="771" t="s">
        <v>4053</v>
      </c>
      <c r="P39" s="798" t="s">
        <v>4118</v>
      </c>
      <c r="Q39" s="773">
        <f t="shared" si="0"/>
        <v>1</v>
      </c>
      <c r="R39" s="849">
        <f t="shared" si="0"/>
        <v>4.09</v>
      </c>
      <c r="S39" s="773">
        <f t="shared" si="1"/>
        <v>0</v>
      </c>
      <c r="T39" s="849">
        <f t="shared" si="2"/>
        <v>0</v>
      </c>
      <c r="U39" s="859">
        <v>15</v>
      </c>
      <c r="V39" s="794">
        <v>10</v>
      </c>
      <c r="W39" s="794">
        <v>-5</v>
      </c>
      <c r="X39" s="856">
        <v>0.66666666666666663</v>
      </c>
      <c r="Y39" s="853"/>
    </row>
    <row r="40" spans="1:25" ht="14.4" customHeight="1" x14ac:dyDescent="0.3">
      <c r="A40" s="819" t="s">
        <v>4119</v>
      </c>
      <c r="B40" s="805">
        <v>3</v>
      </c>
      <c r="C40" s="806">
        <v>8.2100000000000009</v>
      </c>
      <c r="D40" s="799">
        <v>2.7</v>
      </c>
      <c r="E40" s="815">
        <v>4</v>
      </c>
      <c r="F40" s="810">
        <v>25.09</v>
      </c>
      <c r="G40" s="776">
        <v>11.8</v>
      </c>
      <c r="H40" s="807">
        <v>7</v>
      </c>
      <c r="I40" s="808">
        <v>26.25</v>
      </c>
      <c r="J40" s="775">
        <v>3.7</v>
      </c>
      <c r="K40" s="811">
        <v>6.37</v>
      </c>
      <c r="L40" s="809">
        <v>7</v>
      </c>
      <c r="M40" s="809">
        <v>60</v>
      </c>
      <c r="N40" s="812">
        <v>20</v>
      </c>
      <c r="O40" s="809" t="s">
        <v>4053</v>
      </c>
      <c r="P40" s="813" t="s">
        <v>4120</v>
      </c>
      <c r="Q40" s="814">
        <f t="shared" si="0"/>
        <v>4</v>
      </c>
      <c r="R40" s="850">
        <f t="shared" si="0"/>
        <v>18.04</v>
      </c>
      <c r="S40" s="814">
        <f t="shared" si="1"/>
        <v>3</v>
      </c>
      <c r="T40" s="850">
        <f t="shared" si="2"/>
        <v>1.1600000000000001</v>
      </c>
      <c r="U40" s="860">
        <v>140</v>
      </c>
      <c r="V40" s="805">
        <v>25.900000000000002</v>
      </c>
      <c r="W40" s="805">
        <v>-114.1</v>
      </c>
      <c r="X40" s="858">
        <v>0.18500000000000003</v>
      </c>
      <c r="Y40" s="854"/>
    </row>
    <row r="41" spans="1:25" ht="14.4" customHeight="1" x14ac:dyDescent="0.3">
      <c r="A41" s="818" t="s">
        <v>4121</v>
      </c>
      <c r="B41" s="794">
        <v>1</v>
      </c>
      <c r="C41" s="795">
        <v>1.23</v>
      </c>
      <c r="D41" s="796">
        <v>1</v>
      </c>
      <c r="E41" s="797"/>
      <c r="F41" s="765"/>
      <c r="G41" s="766"/>
      <c r="H41" s="767"/>
      <c r="I41" s="768"/>
      <c r="J41" s="774"/>
      <c r="K41" s="770">
        <v>4.6500000000000004</v>
      </c>
      <c r="L41" s="771">
        <v>5</v>
      </c>
      <c r="M41" s="771">
        <v>45</v>
      </c>
      <c r="N41" s="772">
        <v>15</v>
      </c>
      <c r="O41" s="771" t="s">
        <v>4053</v>
      </c>
      <c r="P41" s="798" t="s">
        <v>4122</v>
      </c>
      <c r="Q41" s="773">
        <f t="shared" si="0"/>
        <v>-1</v>
      </c>
      <c r="R41" s="849">
        <f t="shared" si="0"/>
        <v>-1.23</v>
      </c>
      <c r="S41" s="773">
        <f t="shared" si="1"/>
        <v>0</v>
      </c>
      <c r="T41" s="849">
        <f t="shared" si="2"/>
        <v>0</v>
      </c>
      <c r="U41" s="859" t="s">
        <v>507</v>
      </c>
      <c r="V41" s="794" t="s">
        <v>507</v>
      </c>
      <c r="W41" s="794" t="s">
        <v>507</v>
      </c>
      <c r="X41" s="856" t="s">
        <v>507</v>
      </c>
      <c r="Y41" s="853"/>
    </row>
    <row r="42" spans="1:25" ht="14.4" customHeight="1" x14ac:dyDescent="0.3">
      <c r="A42" s="819" t="s">
        <v>4123</v>
      </c>
      <c r="B42" s="805"/>
      <c r="C42" s="806"/>
      <c r="D42" s="799"/>
      <c r="E42" s="815">
        <v>1</v>
      </c>
      <c r="F42" s="810">
        <v>2.39</v>
      </c>
      <c r="G42" s="776">
        <v>2</v>
      </c>
      <c r="H42" s="807">
        <v>1</v>
      </c>
      <c r="I42" s="808">
        <v>4.33</v>
      </c>
      <c r="J42" s="775">
        <v>4</v>
      </c>
      <c r="K42" s="811">
        <v>5.3</v>
      </c>
      <c r="L42" s="809">
        <v>5</v>
      </c>
      <c r="M42" s="809">
        <v>45</v>
      </c>
      <c r="N42" s="812">
        <v>15</v>
      </c>
      <c r="O42" s="809" t="s">
        <v>4053</v>
      </c>
      <c r="P42" s="813" t="s">
        <v>4124</v>
      </c>
      <c r="Q42" s="814">
        <f t="shared" si="0"/>
        <v>1</v>
      </c>
      <c r="R42" s="850">
        <f t="shared" si="0"/>
        <v>4.33</v>
      </c>
      <c r="S42" s="814">
        <f t="shared" si="1"/>
        <v>0</v>
      </c>
      <c r="T42" s="850">
        <f t="shared" si="2"/>
        <v>1.94</v>
      </c>
      <c r="U42" s="860">
        <v>15</v>
      </c>
      <c r="V42" s="805">
        <v>4</v>
      </c>
      <c r="W42" s="805">
        <v>-11</v>
      </c>
      <c r="X42" s="858">
        <v>0.26666666666666666</v>
      </c>
      <c r="Y42" s="854"/>
    </row>
    <row r="43" spans="1:25" ht="14.4" customHeight="1" x14ac:dyDescent="0.3">
      <c r="A43" s="820" t="s">
        <v>4125</v>
      </c>
      <c r="B43" s="786">
        <v>1</v>
      </c>
      <c r="C43" s="787">
        <v>1.64</v>
      </c>
      <c r="D43" s="788">
        <v>3</v>
      </c>
      <c r="E43" s="804"/>
      <c r="F43" s="781"/>
      <c r="G43" s="782"/>
      <c r="H43" s="780"/>
      <c r="I43" s="781"/>
      <c r="J43" s="782"/>
      <c r="K43" s="783">
        <v>1.64</v>
      </c>
      <c r="L43" s="780">
        <v>3</v>
      </c>
      <c r="M43" s="780">
        <v>27</v>
      </c>
      <c r="N43" s="784">
        <v>9</v>
      </c>
      <c r="O43" s="780" t="s">
        <v>4053</v>
      </c>
      <c r="P43" s="803" t="s">
        <v>4126</v>
      </c>
      <c r="Q43" s="785">
        <f t="shared" si="0"/>
        <v>-1</v>
      </c>
      <c r="R43" s="851">
        <f t="shared" si="0"/>
        <v>-1.64</v>
      </c>
      <c r="S43" s="785">
        <f t="shared" si="1"/>
        <v>0</v>
      </c>
      <c r="T43" s="851">
        <f t="shared" si="2"/>
        <v>0</v>
      </c>
      <c r="U43" s="861" t="s">
        <v>507</v>
      </c>
      <c r="V43" s="800" t="s">
        <v>507</v>
      </c>
      <c r="W43" s="800" t="s">
        <v>507</v>
      </c>
      <c r="X43" s="857" t="s">
        <v>507</v>
      </c>
      <c r="Y43" s="855"/>
    </row>
    <row r="44" spans="1:25" ht="14.4" customHeight="1" x14ac:dyDescent="0.3">
      <c r="A44" s="819" t="s">
        <v>4127</v>
      </c>
      <c r="B44" s="816">
        <v>1</v>
      </c>
      <c r="C44" s="817">
        <v>1.97</v>
      </c>
      <c r="D44" s="792">
        <v>3</v>
      </c>
      <c r="E44" s="815">
        <v>1</v>
      </c>
      <c r="F44" s="810">
        <v>2.5499999999999998</v>
      </c>
      <c r="G44" s="776">
        <v>4</v>
      </c>
      <c r="H44" s="809"/>
      <c r="I44" s="810"/>
      <c r="J44" s="776"/>
      <c r="K44" s="811">
        <v>2.5499999999999998</v>
      </c>
      <c r="L44" s="809">
        <v>4</v>
      </c>
      <c r="M44" s="809">
        <v>36</v>
      </c>
      <c r="N44" s="812">
        <v>12</v>
      </c>
      <c r="O44" s="809" t="s">
        <v>4053</v>
      </c>
      <c r="P44" s="813" t="s">
        <v>4128</v>
      </c>
      <c r="Q44" s="814">
        <f t="shared" si="0"/>
        <v>-1</v>
      </c>
      <c r="R44" s="850">
        <f t="shared" si="0"/>
        <v>-1.97</v>
      </c>
      <c r="S44" s="814">
        <f t="shared" si="1"/>
        <v>-1</v>
      </c>
      <c r="T44" s="850">
        <f t="shared" si="2"/>
        <v>-2.5499999999999998</v>
      </c>
      <c r="U44" s="860" t="s">
        <v>507</v>
      </c>
      <c r="V44" s="805" t="s">
        <v>507</v>
      </c>
      <c r="W44" s="805" t="s">
        <v>507</v>
      </c>
      <c r="X44" s="858" t="s">
        <v>507</v>
      </c>
      <c r="Y44" s="854"/>
    </row>
    <row r="45" spans="1:25" ht="14.4" customHeight="1" x14ac:dyDescent="0.3">
      <c r="A45" s="820" t="s">
        <v>4129</v>
      </c>
      <c r="B45" s="786">
        <v>1</v>
      </c>
      <c r="C45" s="787">
        <v>1.27</v>
      </c>
      <c r="D45" s="788">
        <v>5</v>
      </c>
      <c r="E45" s="804"/>
      <c r="F45" s="781"/>
      <c r="G45" s="782"/>
      <c r="H45" s="780"/>
      <c r="I45" s="781"/>
      <c r="J45" s="782"/>
      <c r="K45" s="783">
        <v>1.27</v>
      </c>
      <c r="L45" s="780">
        <v>2</v>
      </c>
      <c r="M45" s="780">
        <v>21</v>
      </c>
      <c r="N45" s="784">
        <v>7</v>
      </c>
      <c r="O45" s="780" t="s">
        <v>4053</v>
      </c>
      <c r="P45" s="803" t="s">
        <v>4130</v>
      </c>
      <c r="Q45" s="785">
        <f t="shared" si="0"/>
        <v>-1</v>
      </c>
      <c r="R45" s="851">
        <f t="shared" si="0"/>
        <v>-1.27</v>
      </c>
      <c r="S45" s="785">
        <f t="shared" si="1"/>
        <v>0</v>
      </c>
      <c r="T45" s="851">
        <f t="shared" si="2"/>
        <v>0</v>
      </c>
      <c r="U45" s="861" t="s">
        <v>507</v>
      </c>
      <c r="V45" s="800" t="s">
        <v>507</v>
      </c>
      <c r="W45" s="800" t="s">
        <v>507</v>
      </c>
      <c r="X45" s="857" t="s">
        <v>507</v>
      </c>
      <c r="Y45" s="855"/>
    </row>
    <row r="46" spans="1:25" ht="14.4" customHeight="1" x14ac:dyDescent="0.3">
      <c r="A46" s="820" t="s">
        <v>4131</v>
      </c>
      <c r="B46" s="786">
        <v>1</v>
      </c>
      <c r="C46" s="787">
        <v>1.5</v>
      </c>
      <c r="D46" s="788">
        <v>5</v>
      </c>
      <c r="E46" s="804"/>
      <c r="F46" s="781"/>
      <c r="G46" s="782"/>
      <c r="H46" s="780"/>
      <c r="I46" s="781"/>
      <c r="J46" s="782"/>
      <c r="K46" s="783">
        <v>1.5</v>
      </c>
      <c r="L46" s="780">
        <v>3</v>
      </c>
      <c r="M46" s="780">
        <v>27</v>
      </c>
      <c r="N46" s="784">
        <v>9</v>
      </c>
      <c r="O46" s="780" t="s">
        <v>4053</v>
      </c>
      <c r="P46" s="803" t="s">
        <v>4132</v>
      </c>
      <c r="Q46" s="785">
        <f t="shared" si="0"/>
        <v>-1</v>
      </c>
      <c r="R46" s="851">
        <f t="shared" si="0"/>
        <v>-1.5</v>
      </c>
      <c r="S46" s="785">
        <f t="shared" si="1"/>
        <v>0</v>
      </c>
      <c r="T46" s="851">
        <f t="shared" si="2"/>
        <v>0</v>
      </c>
      <c r="U46" s="861" t="s">
        <v>507</v>
      </c>
      <c r="V46" s="800" t="s">
        <v>507</v>
      </c>
      <c r="W46" s="800" t="s">
        <v>507</v>
      </c>
      <c r="X46" s="857" t="s">
        <v>507</v>
      </c>
      <c r="Y46" s="855"/>
    </row>
    <row r="47" spans="1:25" ht="14.4" customHeight="1" x14ac:dyDescent="0.3">
      <c r="A47" s="818" t="s">
        <v>4133</v>
      </c>
      <c r="B47" s="794"/>
      <c r="C47" s="795"/>
      <c r="D47" s="796"/>
      <c r="E47" s="767">
        <v>2</v>
      </c>
      <c r="F47" s="768">
        <v>4.0199999999999996</v>
      </c>
      <c r="G47" s="774">
        <v>2</v>
      </c>
      <c r="H47" s="771"/>
      <c r="I47" s="765"/>
      <c r="J47" s="766"/>
      <c r="K47" s="770">
        <v>3.18</v>
      </c>
      <c r="L47" s="771">
        <v>4</v>
      </c>
      <c r="M47" s="771">
        <v>39</v>
      </c>
      <c r="N47" s="772">
        <v>13</v>
      </c>
      <c r="O47" s="771" t="s">
        <v>4053</v>
      </c>
      <c r="P47" s="798" t="s">
        <v>4134</v>
      </c>
      <c r="Q47" s="773">
        <f t="shared" si="0"/>
        <v>0</v>
      </c>
      <c r="R47" s="849">
        <f t="shared" si="0"/>
        <v>0</v>
      </c>
      <c r="S47" s="773">
        <f t="shared" si="1"/>
        <v>-2</v>
      </c>
      <c r="T47" s="849">
        <f t="shared" si="2"/>
        <v>-4.0199999999999996</v>
      </c>
      <c r="U47" s="859" t="s">
        <v>507</v>
      </c>
      <c r="V47" s="794" t="s">
        <v>507</v>
      </c>
      <c r="W47" s="794" t="s">
        <v>507</v>
      </c>
      <c r="X47" s="856" t="s">
        <v>507</v>
      </c>
      <c r="Y47" s="853"/>
    </row>
    <row r="48" spans="1:25" ht="14.4" customHeight="1" x14ac:dyDescent="0.3">
      <c r="A48" s="820" t="s">
        <v>4135</v>
      </c>
      <c r="B48" s="800"/>
      <c r="C48" s="801"/>
      <c r="D48" s="802"/>
      <c r="E48" s="804"/>
      <c r="F48" s="781"/>
      <c r="G48" s="782"/>
      <c r="H48" s="777">
        <v>1</v>
      </c>
      <c r="I48" s="778">
        <v>0.64</v>
      </c>
      <c r="J48" s="779">
        <v>2</v>
      </c>
      <c r="K48" s="783">
        <v>0.55000000000000004</v>
      </c>
      <c r="L48" s="780">
        <v>2</v>
      </c>
      <c r="M48" s="780">
        <v>18</v>
      </c>
      <c r="N48" s="784">
        <v>6</v>
      </c>
      <c r="O48" s="780" t="s">
        <v>4053</v>
      </c>
      <c r="P48" s="803" t="s">
        <v>4136</v>
      </c>
      <c r="Q48" s="785">
        <f t="shared" si="0"/>
        <v>1</v>
      </c>
      <c r="R48" s="851">
        <f t="shared" si="0"/>
        <v>0.64</v>
      </c>
      <c r="S48" s="785">
        <f t="shared" si="1"/>
        <v>1</v>
      </c>
      <c r="T48" s="851">
        <f t="shared" si="2"/>
        <v>0.64</v>
      </c>
      <c r="U48" s="861">
        <v>6</v>
      </c>
      <c r="V48" s="800">
        <v>2</v>
      </c>
      <c r="W48" s="800">
        <v>-4</v>
      </c>
      <c r="X48" s="857">
        <v>0.33333333333333331</v>
      </c>
      <c r="Y48" s="855"/>
    </row>
    <row r="49" spans="1:25" ht="14.4" customHeight="1" x14ac:dyDescent="0.3">
      <c r="A49" s="820" t="s">
        <v>4137</v>
      </c>
      <c r="B49" s="800"/>
      <c r="C49" s="801"/>
      <c r="D49" s="802"/>
      <c r="E49" s="777">
        <v>1</v>
      </c>
      <c r="F49" s="778">
        <v>2.52</v>
      </c>
      <c r="G49" s="779">
        <v>2</v>
      </c>
      <c r="H49" s="780"/>
      <c r="I49" s="781"/>
      <c r="J49" s="782"/>
      <c r="K49" s="783">
        <v>0.59</v>
      </c>
      <c r="L49" s="780">
        <v>2</v>
      </c>
      <c r="M49" s="780">
        <v>21</v>
      </c>
      <c r="N49" s="784">
        <v>7</v>
      </c>
      <c r="O49" s="780" t="s">
        <v>4053</v>
      </c>
      <c r="P49" s="803" t="s">
        <v>4138</v>
      </c>
      <c r="Q49" s="785">
        <f t="shared" si="0"/>
        <v>0</v>
      </c>
      <c r="R49" s="851">
        <f t="shared" si="0"/>
        <v>0</v>
      </c>
      <c r="S49" s="785">
        <f t="shared" si="1"/>
        <v>-1</v>
      </c>
      <c r="T49" s="851">
        <f t="shared" si="2"/>
        <v>-2.52</v>
      </c>
      <c r="U49" s="861" t="s">
        <v>507</v>
      </c>
      <c r="V49" s="800" t="s">
        <v>507</v>
      </c>
      <c r="W49" s="800" t="s">
        <v>507</v>
      </c>
      <c r="X49" s="857" t="s">
        <v>507</v>
      </c>
      <c r="Y49" s="855"/>
    </row>
    <row r="50" spans="1:25" ht="14.4" customHeight="1" x14ac:dyDescent="0.3">
      <c r="A50" s="818" t="s">
        <v>4139</v>
      </c>
      <c r="B50" s="794"/>
      <c r="C50" s="795"/>
      <c r="D50" s="796"/>
      <c r="E50" s="767">
        <v>1</v>
      </c>
      <c r="F50" s="768">
        <v>0.32</v>
      </c>
      <c r="G50" s="774">
        <v>1</v>
      </c>
      <c r="H50" s="771"/>
      <c r="I50" s="765"/>
      <c r="J50" s="766"/>
      <c r="K50" s="770">
        <v>0.6</v>
      </c>
      <c r="L50" s="771">
        <v>2</v>
      </c>
      <c r="M50" s="771">
        <v>18</v>
      </c>
      <c r="N50" s="772">
        <v>6</v>
      </c>
      <c r="O50" s="771" t="s">
        <v>4053</v>
      </c>
      <c r="P50" s="798" t="s">
        <v>4140</v>
      </c>
      <c r="Q50" s="773">
        <f t="shared" si="0"/>
        <v>0</v>
      </c>
      <c r="R50" s="849">
        <f t="shared" si="0"/>
        <v>0</v>
      </c>
      <c r="S50" s="773">
        <f t="shared" si="1"/>
        <v>-1</v>
      </c>
      <c r="T50" s="849">
        <f t="shared" si="2"/>
        <v>-0.32</v>
      </c>
      <c r="U50" s="859" t="s">
        <v>507</v>
      </c>
      <c r="V50" s="794" t="s">
        <v>507</v>
      </c>
      <c r="W50" s="794" t="s">
        <v>507</v>
      </c>
      <c r="X50" s="856" t="s">
        <v>507</v>
      </c>
      <c r="Y50" s="853"/>
    </row>
    <row r="51" spans="1:25" ht="14.4" customHeight="1" x14ac:dyDescent="0.3">
      <c r="A51" s="820" t="s">
        <v>4141</v>
      </c>
      <c r="B51" s="800"/>
      <c r="C51" s="801"/>
      <c r="D51" s="802"/>
      <c r="E51" s="777">
        <v>1</v>
      </c>
      <c r="F51" s="778">
        <v>5.26</v>
      </c>
      <c r="G51" s="779">
        <v>22</v>
      </c>
      <c r="H51" s="780"/>
      <c r="I51" s="781"/>
      <c r="J51" s="782"/>
      <c r="K51" s="783">
        <v>0.31</v>
      </c>
      <c r="L51" s="780">
        <v>1</v>
      </c>
      <c r="M51" s="780">
        <v>12</v>
      </c>
      <c r="N51" s="784">
        <v>4</v>
      </c>
      <c r="O51" s="780" t="s">
        <v>4053</v>
      </c>
      <c r="P51" s="803" t="s">
        <v>4142</v>
      </c>
      <c r="Q51" s="785">
        <f t="shared" si="0"/>
        <v>0</v>
      </c>
      <c r="R51" s="851">
        <f t="shared" si="0"/>
        <v>0</v>
      </c>
      <c r="S51" s="785">
        <f t="shared" si="1"/>
        <v>-1</v>
      </c>
      <c r="T51" s="851">
        <f t="shared" si="2"/>
        <v>-5.26</v>
      </c>
      <c r="U51" s="861" t="s">
        <v>507</v>
      </c>
      <c r="V51" s="800" t="s">
        <v>507</v>
      </c>
      <c r="W51" s="800" t="s">
        <v>507</v>
      </c>
      <c r="X51" s="857" t="s">
        <v>507</v>
      </c>
      <c r="Y51" s="855"/>
    </row>
    <row r="52" spans="1:25" ht="14.4" customHeight="1" x14ac:dyDescent="0.3">
      <c r="A52" s="819" t="s">
        <v>4143</v>
      </c>
      <c r="B52" s="805"/>
      <c r="C52" s="806"/>
      <c r="D52" s="799"/>
      <c r="E52" s="807"/>
      <c r="F52" s="808"/>
      <c r="G52" s="775"/>
      <c r="H52" s="809">
        <v>1</v>
      </c>
      <c r="I52" s="810">
        <v>0.27</v>
      </c>
      <c r="J52" s="776">
        <v>1</v>
      </c>
      <c r="K52" s="811">
        <v>0.46</v>
      </c>
      <c r="L52" s="809">
        <v>2</v>
      </c>
      <c r="M52" s="809">
        <v>15</v>
      </c>
      <c r="N52" s="812">
        <v>5</v>
      </c>
      <c r="O52" s="809" t="s">
        <v>4053</v>
      </c>
      <c r="P52" s="813" t="s">
        <v>4144</v>
      </c>
      <c r="Q52" s="814">
        <f t="shared" si="0"/>
        <v>1</v>
      </c>
      <c r="R52" s="850">
        <f t="shared" si="0"/>
        <v>0.27</v>
      </c>
      <c r="S52" s="814">
        <f t="shared" si="1"/>
        <v>1</v>
      </c>
      <c r="T52" s="850">
        <f t="shared" si="2"/>
        <v>0.27</v>
      </c>
      <c r="U52" s="860">
        <v>5</v>
      </c>
      <c r="V52" s="805">
        <v>1</v>
      </c>
      <c r="W52" s="805">
        <v>-4</v>
      </c>
      <c r="X52" s="858">
        <v>0.2</v>
      </c>
      <c r="Y52" s="854"/>
    </row>
    <row r="53" spans="1:25" ht="14.4" customHeight="1" x14ac:dyDescent="0.3">
      <c r="A53" s="819" t="s">
        <v>4145</v>
      </c>
      <c r="B53" s="805"/>
      <c r="C53" s="806"/>
      <c r="D53" s="799"/>
      <c r="E53" s="807">
        <v>2</v>
      </c>
      <c r="F53" s="808">
        <v>2.59</v>
      </c>
      <c r="G53" s="775">
        <v>1.5</v>
      </c>
      <c r="H53" s="809"/>
      <c r="I53" s="810"/>
      <c r="J53" s="776"/>
      <c r="K53" s="811">
        <v>0.86</v>
      </c>
      <c r="L53" s="809">
        <v>3</v>
      </c>
      <c r="M53" s="809">
        <v>27</v>
      </c>
      <c r="N53" s="812">
        <v>9</v>
      </c>
      <c r="O53" s="809" t="s">
        <v>4053</v>
      </c>
      <c r="P53" s="813" t="s">
        <v>4146</v>
      </c>
      <c r="Q53" s="814">
        <f t="shared" si="0"/>
        <v>0</v>
      </c>
      <c r="R53" s="850">
        <f t="shared" si="0"/>
        <v>0</v>
      </c>
      <c r="S53" s="814">
        <f t="shared" si="1"/>
        <v>-2</v>
      </c>
      <c r="T53" s="850">
        <f t="shared" si="2"/>
        <v>-2.59</v>
      </c>
      <c r="U53" s="860" t="s">
        <v>507</v>
      </c>
      <c r="V53" s="805" t="s">
        <v>507</v>
      </c>
      <c r="W53" s="805" t="s">
        <v>507</v>
      </c>
      <c r="X53" s="858" t="s">
        <v>507</v>
      </c>
      <c r="Y53" s="854"/>
    </row>
    <row r="54" spans="1:25" ht="14.4" customHeight="1" x14ac:dyDescent="0.3">
      <c r="A54" s="820" t="s">
        <v>4147</v>
      </c>
      <c r="B54" s="800"/>
      <c r="C54" s="801"/>
      <c r="D54" s="802"/>
      <c r="E54" s="777">
        <v>1</v>
      </c>
      <c r="F54" s="778">
        <v>1.28</v>
      </c>
      <c r="G54" s="779">
        <v>2</v>
      </c>
      <c r="H54" s="780"/>
      <c r="I54" s="781"/>
      <c r="J54" s="782"/>
      <c r="K54" s="783">
        <v>1.06</v>
      </c>
      <c r="L54" s="780">
        <v>4</v>
      </c>
      <c r="M54" s="780">
        <v>33</v>
      </c>
      <c r="N54" s="784">
        <v>11</v>
      </c>
      <c r="O54" s="780" t="s">
        <v>4053</v>
      </c>
      <c r="P54" s="803" t="s">
        <v>4148</v>
      </c>
      <c r="Q54" s="785">
        <f t="shared" si="0"/>
        <v>0</v>
      </c>
      <c r="R54" s="851">
        <f t="shared" si="0"/>
        <v>0</v>
      </c>
      <c r="S54" s="785">
        <f t="shared" si="1"/>
        <v>-1</v>
      </c>
      <c r="T54" s="851">
        <f t="shared" si="2"/>
        <v>-1.28</v>
      </c>
      <c r="U54" s="861" t="s">
        <v>507</v>
      </c>
      <c r="V54" s="800" t="s">
        <v>507</v>
      </c>
      <c r="W54" s="800" t="s">
        <v>507</v>
      </c>
      <c r="X54" s="857" t="s">
        <v>507</v>
      </c>
      <c r="Y54" s="855"/>
    </row>
    <row r="55" spans="1:25" ht="14.4" customHeight="1" x14ac:dyDescent="0.3">
      <c r="A55" s="820" t="s">
        <v>4149</v>
      </c>
      <c r="B55" s="786">
        <v>1</v>
      </c>
      <c r="C55" s="787">
        <v>0.81</v>
      </c>
      <c r="D55" s="788">
        <v>3</v>
      </c>
      <c r="E55" s="804"/>
      <c r="F55" s="781"/>
      <c r="G55" s="782"/>
      <c r="H55" s="780"/>
      <c r="I55" s="781"/>
      <c r="J55" s="782"/>
      <c r="K55" s="783">
        <v>1.06</v>
      </c>
      <c r="L55" s="780">
        <v>4</v>
      </c>
      <c r="M55" s="780">
        <v>33</v>
      </c>
      <c r="N55" s="784">
        <v>11</v>
      </c>
      <c r="O55" s="780" t="s">
        <v>4053</v>
      </c>
      <c r="P55" s="803" t="s">
        <v>4150</v>
      </c>
      <c r="Q55" s="785">
        <f t="shared" si="0"/>
        <v>-1</v>
      </c>
      <c r="R55" s="851">
        <f t="shared" si="0"/>
        <v>-0.81</v>
      </c>
      <c r="S55" s="785">
        <f t="shared" si="1"/>
        <v>0</v>
      </c>
      <c r="T55" s="851">
        <f t="shared" si="2"/>
        <v>0</v>
      </c>
      <c r="U55" s="861" t="s">
        <v>507</v>
      </c>
      <c r="V55" s="800" t="s">
        <v>507</v>
      </c>
      <c r="W55" s="800" t="s">
        <v>507</v>
      </c>
      <c r="X55" s="857" t="s">
        <v>507</v>
      </c>
      <c r="Y55" s="855"/>
    </row>
    <row r="56" spans="1:25" ht="14.4" customHeight="1" x14ac:dyDescent="0.3">
      <c r="A56" s="818" t="s">
        <v>4151</v>
      </c>
      <c r="B56" s="794"/>
      <c r="C56" s="795"/>
      <c r="D56" s="796"/>
      <c r="E56" s="797"/>
      <c r="F56" s="765"/>
      <c r="G56" s="766"/>
      <c r="H56" s="767">
        <v>1</v>
      </c>
      <c r="I56" s="768">
        <v>4.03</v>
      </c>
      <c r="J56" s="774">
        <v>2</v>
      </c>
      <c r="K56" s="770">
        <v>4.99</v>
      </c>
      <c r="L56" s="771">
        <v>3</v>
      </c>
      <c r="M56" s="771">
        <v>27</v>
      </c>
      <c r="N56" s="772">
        <v>9</v>
      </c>
      <c r="O56" s="771" t="s">
        <v>4053</v>
      </c>
      <c r="P56" s="798" t="s">
        <v>4152</v>
      </c>
      <c r="Q56" s="773">
        <f t="shared" si="0"/>
        <v>1</v>
      </c>
      <c r="R56" s="849">
        <f t="shared" si="0"/>
        <v>4.03</v>
      </c>
      <c r="S56" s="773">
        <f t="shared" si="1"/>
        <v>1</v>
      </c>
      <c r="T56" s="849">
        <f t="shared" si="2"/>
        <v>4.03</v>
      </c>
      <c r="U56" s="859">
        <v>9</v>
      </c>
      <c r="V56" s="794">
        <v>2</v>
      </c>
      <c r="W56" s="794">
        <v>-7</v>
      </c>
      <c r="X56" s="856">
        <v>0.22222222222222221</v>
      </c>
      <c r="Y56" s="853"/>
    </row>
    <row r="57" spans="1:25" ht="14.4" customHeight="1" x14ac:dyDescent="0.3">
      <c r="A57" s="819" t="s">
        <v>4153</v>
      </c>
      <c r="B57" s="805"/>
      <c r="C57" s="806"/>
      <c r="D57" s="799"/>
      <c r="E57" s="815"/>
      <c r="F57" s="810"/>
      <c r="G57" s="776"/>
      <c r="H57" s="807">
        <v>1</v>
      </c>
      <c r="I57" s="808">
        <v>7.41</v>
      </c>
      <c r="J57" s="775">
        <v>6</v>
      </c>
      <c r="K57" s="811">
        <v>7.41</v>
      </c>
      <c r="L57" s="809">
        <v>5</v>
      </c>
      <c r="M57" s="809">
        <v>45</v>
      </c>
      <c r="N57" s="812">
        <v>15</v>
      </c>
      <c r="O57" s="809" t="s">
        <v>4053</v>
      </c>
      <c r="P57" s="813" t="s">
        <v>4154</v>
      </c>
      <c r="Q57" s="814">
        <f t="shared" si="0"/>
        <v>1</v>
      </c>
      <c r="R57" s="850">
        <f t="shared" si="0"/>
        <v>7.41</v>
      </c>
      <c r="S57" s="814">
        <f t="shared" si="1"/>
        <v>1</v>
      </c>
      <c r="T57" s="850">
        <f t="shared" si="2"/>
        <v>7.41</v>
      </c>
      <c r="U57" s="860">
        <v>15</v>
      </c>
      <c r="V57" s="805">
        <v>6</v>
      </c>
      <c r="W57" s="805">
        <v>-9</v>
      </c>
      <c r="X57" s="858">
        <v>0.4</v>
      </c>
      <c r="Y57" s="854"/>
    </row>
    <row r="58" spans="1:25" ht="14.4" customHeight="1" x14ac:dyDescent="0.3">
      <c r="A58" s="818" t="s">
        <v>4155</v>
      </c>
      <c r="B58" s="789">
        <v>1</v>
      </c>
      <c r="C58" s="790">
        <v>3.71</v>
      </c>
      <c r="D58" s="791">
        <v>8</v>
      </c>
      <c r="E58" s="797"/>
      <c r="F58" s="765"/>
      <c r="G58" s="766"/>
      <c r="H58" s="771"/>
      <c r="I58" s="765"/>
      <c r="J58" s="766"/>
      <c r="K58" s="770">
        <v>3.71</v>
      </c>
      <c r="L58" s="771">
        <v>5</v>
      </c>
      <c r="M58" s="771">
        <v>45</v>
      </c>
      <c r="N58" s="772">
        <v>15</v>
      </c>
      <c r="O58" s="771" t="s">
        <v>4053</v>
      </c>
      <c r="P58" s="798" t="s">
        <v>4156</v>
      </c>
      <c r="Q58" s="773">
        <f t="shared" si="0"/>
        <v>-1</v>
      </c>
      <c r="R58" s="849">
        <f t="shared" si="0"/>
        <v>-3.71</v>
      </c>
      <c r="S58" s="773">
        <f t="shared" si="1"/>
        <v>0</v>
      </c>
      <c r="T58" s="849">
        <f t="shared" si="2"/>
        <v>0</v>
      </c>
      <c r="U58" s="859" t="s">
        <v>507</v>
      </c>
      <c r="V58" s="794" t="s">
        <v>507</v>
      </c>
      <c r="W58" s="794" t="s">
        <v>507</v>
      </c>
      <c r="X58" s="856" t="s">
        <v>507</v>
      </c>
      <c r="Y58" s="853"/>
    </row>
    <row r="59" spans="1:25" ht="14.4" customHeight="1" x14ac:dyDescent="0.3">
      <c r="A59" s="820" t="s">
        <v>4157</v>
      </c>
      <c r="B59" s="786">
        <v>1</v>
      </c>
      <c r="C59" s="787">
        <v>2.08</v>
      </c>
      <c r="D59" s="788">
        <v>4</v>
      </c>
      <c r="E59" s="804"/>
      <c r="F59" s="781"/>
      <c r="G59" s="782"/>
      <c r="H59" s="780"/>
      <c r="I59" s="781"/>
      <c r="J59" s="782"/>
      <c r="K59" s="783">
        <v>4.1900000000000004</v>
      </c>
      <c r="L59" s="780">
        <v>9</v>
      </c>
      <c r="M59" s="780">
        <v>78</v>
      </c>
      <c r="N59" s="784">
        <v>26</v>
      </c>
      <c r="O59" s="780" t="s">
        <v>4053</v>
      </c>
      <c r="P59" s="803" t="s">
        <v>4158</v>
      </c>
      <c r="Q59" s="785">
        <f t="shared" si="0"/>
        <v>-1</v>
      </c>
      <c r="R59" s="851">
        <f t="shared" si="0"/>
        <v>-2.08</v>
      </c>
      <c r="S59" s="785">
        <f t="shared" si="1"/>
        <v>0</v>
      </c>
      <c r="T59" s="851">
        <f t="shared" si="2"/>
        <v>0</v>
      </c>
      <c r="U59" s="861" t="s">
        <v>507</v>
      </c>
      <c r="V59" s="800" t="s">
        <v>507</v>
      </c>
      <c r="W59" s="800" t="s">
        <v>507</v>
      </c>
      <c r="X59" s="857" t="s">
        <v>507</v>
      </c>
      <c r="Y59" s="855"/>
    </row>
    <row r="60" spans="1:25" ht="14.4" customHeight="1" x14ac:dyDescent="0.3">
      <c r="A60" s="818" t="s">
        <v>4159</v>
      </c>
      <c r="B60" s="794">
        <v>1</v>
      </c>
      <c r="C60" s="795">
        <v>2.38</v>
      </c>
      <c r="D60" s="796">
        <v>6</v>
      </c>
      <c r="E60" s="797">
        <v>1</v>
      </c>
      <c r="F60" s="765">
        <v>1.41</v>
      </c>
      <c r="G60" s="766">
        <v>2</v>
      </c>
      <c r="H60" s="767"/>
      <c r="I60" s="768"/>
      <c r="J60" s="774"/>
      <c r="K60" s="770">
        <v>2.38</v>
      </c>
      <c r="L60" s="771">
        <v>4</v>
      </c>
      <c r="M60" s="771">
        <v>33</v>
      </c>
      <c r="N60" s="772">
        <v>11</v>
      </c>
      <c r="O60" s="771" t="s">
        <v>4053</v>
      </c>
      <c r="P60" s="798" t="s">
        <v>4160</v>
      </c>
      <c r="Q60" s="773">
        <f t="shared" si="0"/>
        <v>-1</v>
      </c>
      <c r="R60" s="849">
        <f t="shared" si="0"/>
        <v>-2.38</v>
      </c>
      <c r="S60" s="773">
        <f t="shared" si="1"/>
        <v>-1</v>
      </c>
      <c r="T60" s="849">
        <f t="shared" si="2"/>
        <v>-1.41</v>
      </c>
      <c r="U60" s="859" t="s">
        <v>507</v>
      </c>
      <c r="V60" s="794" t="s">
        <v>507</v>
      </c>
      <c r="W60" s="794" t="s">
        <v>507</v>
      </c>
      <c r="X60" s="856" t="s">
        <v>507</v>
      </c>
      <c r="Y60" s="853"/>
    </row>
    <row r="61" spans="1:25" ht="14.4" customHeight="1" x14ac:dyDescent="0.3">
      <c r="A61" s="819" t="s">
        <v>4161</v>
      </c>
      <c r="B61" s="805">
        <v>1</v>
      </c>
      <c r="C61" s="806">
        <v>3</v>
      </c>
      <c r="D61" s="799">
        <v>6</v>
      </c>
      <c r="E61" s="815"/>
      <c r="F61" s="810"/>
      <c r="G61" s="776"/>
      <c r="H61" s="807"/>
      <c r="I61" s="808"/>
      <c r="J61" s="775"/>
      <c r="K61" s="811">
        <v>2.76</v>
      </c>
      <c r="L61" s="809">
        <v>4</v>
      </c>
      <c r="M61" s="809">
        <v>39</v>
      </c>
      <c r="N61" s="812">
        <v>13</v>
      </c>
      <c r="O61" s="809" t="s">
        <v>4053</v>
      </c>
      <c r="P61" s="813" t="s">
        <v>4160</v>
      </c>
      <c r="Q61" s="814">
        <f t="shared" si="0"/>
        <v>-1</v>
      </c>
      <c r="R61" s="850">
        <f t="shared" si="0"/>
        <v>-3</v>
      </c>
      <c r="S61" s="814">
        <f t="shared" si="1"/>
        <v>0</v>
      </c>
      <c r="T61" s="850">
        <f t="shared" si="2"/>
        <v>0</v>
      </c>
      <c r="U61" s="860" t="s">
        <v>507</v>
      </c>
      <c r="V61" s="805" t="s">
        <v>507</v>
      </c>
      <c r="W61" s="805" t="s">
        <v>507</v>
      </c>
      <c r="X61" s="858" t="s">
        <v>507</v>
      </c>
      <c r="Y61" s="854"/>
    </row>
    <row r="62" spans="1:25" ht="14.4" customHeight="1" x14ac:dyDescent="0.3">
      <c r="A62" s="819" t="s">
        <v>4162</v>
      </c>
      <c r="B62" s="805"/>
      <c r="C62" s="806"/>
      <c r="D62" s="799"/>
      <c r="E62" s="815"/>
      <c r="F62" s="810"/>
      <c r="G62" s="776"/>
      <c r="H62" s="807">
        <v>2</v>
      </c>
      <c r="I62" s="808">
        <v>9.27</v>
      </c>
      <c r="J62" s="775">
        <v>4.5</v>
      </c>
      <c r="K62" s="811">
        <v>3.7</v>
      </c>
      <c r="L62" s="809">
        <v>6</v>
      </c>
      <c r="M62" s="809">
        <v>51</v>
      </c>
      <c r="N62" s="812">
        <v>17</v>
      </c>
      <c r="O62" s="809" t="s">
        <v>4053</v>
      </c>
      <c r="P62" s="813" t="s">
        <v>4160</v>
      </c>
      <c r="Q62" s="814">
        <f t="shared" si="0"/>
        <v>2</v>
      </c>
      <c r="R62" s="850">
        <f t="shared" si="0"/>
        <v>9.27</v>
      </c>
      <c r="S62" s="814">
        <f t="shared" si="1"/>
        <v>2</v>
      </c>
      <c r="T62" s="850">
        <f t="shared" si="2"/>
        <v>9.27</v>
      </c>
      <c r="U62" s="860">
        <v>34</v>
      </c>
      <c r="V62" s="805">
        <v>9</v>
      </c>
      <c r="W62" s="805">
        <v>-25</v>
      </c>
      <c r="X62" s="858">
        <v>0.26470588235294118</v>
      </c>
      <c r="Y62" s="854"/>
    </row>
    <row r="63" spans="1:25" ht="14.4" customHeight="1" x14ac:dyDescent="0.3">
      <c r="A63" s="818" t="s">
        <v>4163</v>
      </c>
      <c r="B63" s="794"/>
      <c r="C63" s="795"/>
      <c r="D63" s="796"/>
      <c r="E63" s="767">
        <v>1</v>
      </c>
      <c r="F63" s="768">
        <v>2.37</v>
      </c>
      <c r="G63" s="774">
        <v>9</v>
      </c>
      <c r="H63" s="771"/>
      <c r="I63" s="765"/>
      <c r="J63" s="766"/>
      <c r="K63" s="770">
        <v>2.37</v>
      </c>
      <c r="L63" s="771">
        <v>4</v>
      </c>
      <c r="M63" s="771">
        <v>39</v>
      </c>
      <c r="N63" s="772">
        <v>13</v>
      </c>
      <c r="O63" s="771" t="s">
        <v>4053</v>
      </c>
      <c r="P63" s="798" t="s">
        <v>4164</v>
      </c>
      <c r="Q63" s="773">
        <f t="shared" si="0"/>
        <v>0</v>
      </c>
      <c r="R63" s="849">
        <f t="shared" si="0"/>
        <v>0</v>
      </c>
      <c r="S63" s="773">
        <f t="shared" si="1"/>
        <v>-1</v>
      </c>
      <c r="T63" s="849">
        <f t="shared" si="2"/>
        <v>-2.37</v>
      </c>
      <c r="U63" s="859" t="s">
        <v>507</v>
      </c>
      <c r="V63" s="794" t="s">
        <v>507</v>
      </c>
      <c r="W63" s="794" t="s">
        <v>507</v>
      </c>
      <c r="X63" s="856" t="s">
        <v>507</v>
      </c>
      <c r="Y63" s="853"/>
    </row>
    <row r="64" spans="1:25" ht="14.4" customHeight="1" x14ac:dyDescent="0.3">
      <c r="A64" s="818" t="s">
        <v>4165</v>
      </c>
      <c r="B64" s="794"/>
      <c r="C64" s="795"/>
      <c r="D64" s="796"/>
      <c r="E64" s="767">
        <v>1</v>
      </c>
      <c r="F64" s="768">
        <v>1.37</v>
      </c>
      <c r="G64" s="774">
        <v>3</v>
      </c>
      <c r="H64" s="771"/>
      <c r="I64" s="765"/>
      <c r="J64" s="766"/>
      <c r="K64" s="770">
        <v>1.37</v>
      </c>
      <c r="L64" s="771">
        <v>2</v>
      </c>
      <c r="M64" s="771">
        <v>21</v>
      </c>
      <c r="N64" s="772">
        <v>7</v>
      </c>
      <c r="O64" s="771" t="s">
        <v>4053</v>
      </c>
      <c r="P64" s="798" t="s">
        <v>4166</v>
      </c>
      <c r="Q64" s="773">
        <f t="shared" si="0"/>
        <v>0</v>
      </c>
      <c r="R64" s="849">
        <f t="shared" si="0"/>
        <v>0</v>
      </c>
      <c r="S64" s="773">
        <f t="shared" si="1"/>
        <v>-1</v>
      </c>
      <c r="T64" s="849">
        <f t="shared" si="2"/>
        <v>-1.37</v>
      </c>
      <c r="U64" s="859" t="s">
        <v>507</v>
      </c>
      <c r="V64" s="794" t="s">
        <v>507</v>
      </c>
      <c r="W64" s="794" t="s">
        <v>507</v>
      </c>
      <c r="X64" s="856" t="s">
        <v>507</v>
      </c>
      <c r="Y64" s="853"/>
    </row>
    <row r="65" spans="1:25" ht="14.4" customHeight="1" x14ac:dyDescent="0.3">
      <c r="A65" s="820" t="s">
        <v>4167</v>
      </c>
      <c r="B65" s="800"/>
      <c r="C65" s="801"/>
      <c r="D65" s="802"/>
      <c r="E65" s="804"/>
      <c r="F65" s="781"/>
      <c r="G65" s="782"/>
      <c r="H65" s="777">
        <v>1</v>
      </c>
      <c r="I65" s="778">
        <v>0.75</v>
      </c>
      <c r="J65" s="779">
        <v>4</v>
      </c>
      <c r="K65" s="783">
        <v>0.61</v>
      </c>
      <c r="L65" s="780">
        <v>1</v>
      </c>
      <c r="M65" s="780">
        <v>12</v>
      </c>
      <c r="N65" s="784">
        <v>4</v>
      </c>
      <c r="O65" s="780" t="s">
        <v>4053</v>
      </c>
      <c r="P65" s="803" t="s">
        <v>4168</v>
      </c>
      <c r="Q65" s="785">
        <f t="shared" si="0"/>
        <v>1</v>
      </c>
      <c r="R65" s="851">
        <f t="shared" si="0"/>
        <v>0.75</v>
      </c>
      <c r="S65" s="785">
        <f t="shared" si="1"/>
        <v>1</v>
      </c>
      <c r="T65" s="851">
        <f t="shared" si="2"/>
        <v>0.75</v>
      </c>
      <c r="U65" s="861">
        <v>4</v>
      </c>
      <c r="V65" s="800">
        <v>4</v>
      </c>
      <c r="W65" s="800">
        <v>0</v>
      </c>
      <c r="X65" s="857">
        <v>1</v>
      </c>
      <c r="Y65" s="855"/>
    </row>
    <row r="66" spans="1:25" ht="14.4" customHeight="1" x14ac:dyDescent="0.3">
      <c r="A66" s="820" t="s">
        <v>4169</v>
      </c>
      <c r="B66" s="800"/>
      <c r="C66" s="801"/>
      <c r="D66" s="802"/>
      <c r="E66" s="804"/>
      <c r="F66" s="781"/>
      <c r="G66" s="782"/>
      <c r="H66" s="777">
        <v>1</v>
      </c>
      <c r="I66" s="778">
        <v>0.62</v>
      </c>
      <c r="J66" s="779">
        <v>2</v>
      </c>
      <c r="K66" s="783">
        <v>1.19</v>
      </c>
      <c r="L66" s="780">
        <v>4</v>
      </c>
      <c r="M66" s="780">
        <v>33</v>
      </c>
      <c r="N66" s="784">
        <v>11</v>
      </c>
      <c r="O66" s="780" t="s">
        <v>4053</v>
      </c>
      <c r="P66" s="803" t="s">
        <v>4170</v>
      </c>
      <c r="Q66" s="785">
        <f t="shared" si="0"/>
        <v>1</v>
      </c>
      <c r="R66" s="851">
        <f t="shared" si="0"/>
        <v>0.62</v>
      </c>
      <c r="S66" s="785">
        <f t="shared" si="1"/>
        <v>1</v>
      </c>
      <c r="T66" s="851">
        <f t="shared" si="2"/>
        <v>0.62</v>
      </c>
      <c r="U66" s="861">
        <v>11</v>
      </c>
      <c r="V66" s="800">
        <v>2</v>
      </c>
      <c r="W66" s="800">
        <v>-9</v>
      </c>
      <c r="X66" s="857">
        <v>0.18181818181818182</v>
      </c>
      <c r="Y66" s="855"/>
    </row>
    <row r="67" spans="1:25" ht="14.4" customHeight="1" x14ac:dyDescent="0.3">
      <c r="A67" s="818" t="s">
        <v>4171</v>
      </c>
      <c r="B67" s="794"/>
      <c r="C67" s="795"/>
      <c r="D67" s="796"/>
      <c r="E67" s="797"/>
      <c r="F67" s="765"/>
      <c r="G67" s="766"/>
      <c r="H67" s="767">
        <v>1</v>
      </c>
      <c r="I67" s="768">
        <v>0.36</v>
      </c>
      <c r="J67" s="769">
        <v>4</v>
      </c>
      <c r="K67" s="770">
        <v>0.32</v>
      </c>
      <c r="L67" s="771">
        <v>1</v>
      </c>
      <c r="M67" s="771">
        <v>9</v>
      </c>
      <c r="N67" s="772">
        <v>3</v>
      </c>
      <c r="O67" s="771" t="s">
        <v>4053</v>
      </c>
      <c r="P67" s="798" t="s">
        <v>4172</v>
      </c>
      <c r="Q67" s="773">
        <f t="shared" si="0"/>
        <v>1</v>
      </c>
      <c r="R67" s="849">
        <f t="shared" si="0"/>
        <v>0.36</v>
      </c>
      <c r="S67" s="773">
        <f t="shared" si="1"/>
        <v>1</v>
      </c>
      <c r="T67" s="849">
        <f t="shared" si="2"/>
        <v>0.36</v>
      </c>
      <c r="U67" s="859">
        <v>3</v>
      </c>
      <c r="V67" s="794">
        <v>4</v>
      </c>
      <c r="W67" s="794">
        <v>1</v>
      </c>
      <c r="X67" s="856">
        <v>1.3333333333333333</v>
      </c>
      <c r="Y67" s="853">
        <v>1</v>
      </c>
    </row>
    <row r="68" spans="1:25" ht="14.4" customHeight="1" x14ac:dyDescent="0.3">
      <c r="A68" s="820" t="s">
        <v>4173</v>
      </c>
      <c r="B68" s="786">
        <v>1</v>
      </c>
      <c r="C68" s="787">
        <v>1.42</v>
      </c>
      <c r="D68" s="788">
        <v>4</v>
      </c>
      <c r="E68" s="804"/>
      <c r="F68" s="781"/>
      <c r="G68" s="782"/>
      <c r="H68" s="780"/>
      <c r="I68" s="781"/>
      <c r="J68" s="782"/>
      <c r="K68" s="783">
        <v>2.37</v>
      </c>
      <c r="L68" s="780">
        <v>7</v>
      </c>
      <c r="M68" s="780">
        <v>60</v>
      </c>
      <c r="N68" s="784">
        <v>20</v>
      </c>
      <c r="O68" s="780" t="s">
        <v>4053</v>
      </c>
      <c r="P68" s="803" t="s">
        <v>4174</v>
      </c>
      <c r="Q68" s="785">
        <f t="shared" si="0"/>
        <v>-1</v>
      </c>
      <c r="R68" s="851">
        <f t="shared" si="0"/>
        <v>-1.42</v>
      </c>
      <c r="S68" s="785">
        <f t="shared" si="1"/>
        <v>0</v>
      </c>
      <c r="T68" s="851">
        <f t="shared" si="2"/>
        <v>0</v>
      </c>
      <c r="U68" s="861" t="s">
        <v>507</v>
      </c>
      <c r="V68" s="800" t="s">
        <v>507</v>
      </c>
      <c r="W68" s="800" t="s">
        <v>507</v>
      </c>
      <c r="X68" s="857" t="s">
        <v>507</v>
      </c>
      <c r="Y68" s="855"/>
    </row>
    <row r="69" spans="1:25" ht="14.4" customHeight="1" x14ac:dyDescent="0.3">
      <c r="A69" s="818" t="s">
        <v>4175</v>
      </c>
      <c r="B69" s="789">
        <v>1</v>
      </c>
      <c r="C69" s="790">
        <v>1.63</v>
      </c>
      <c r="D69" s="791">
        <v>4</v>
      </c>
      <c r="E69" s="797"/>
      <c r="F69" s="765"/>
      <c r="G69" s="766"/>
      <c r="H69" s="771"/>
      <c r="I69" s="765"/>
      <c r="J69" s="766"/>
      <c r="K69" s="770">
        <v>1.52</v>
      </c>
      <c r="L69" s="771">
        <v>2</v>
      </c>
      <c r="M69" s="771">
        <v>21</v>
      </c>
      <c r="N69" s="772">
        <v>7</v>
      </c>
      <c r="O69" s="771" t="s">
        <v>4053</v>
      </c>
      <c r="P69" s="798" t="s">
        <v>4176</v>
      </c>
      <c r="Q69" s="773">
        <f t="shared" si="0"/>
        <v>-1</v>
      </c>
      <c r="R69" s="849">
        <f t="shared" si="0"/>
        <v>-1.63</v>
      </c>
      <c r="S69" s="773">
        <f t="shared" si="1"/>
        <v>0</v>
      </c>
      <c r="T69" s="849">
        <f t="shared" si="2"/>
        <v>0</v>
      </c>
      <c r="U69" s="859" t="s">
        <v>507</v>
      </c>
      <c r="V69" s="794" t="s">
        <v>507</v>
      </c>
      <c r="W69" s="794" t="s">
        <v>507</v>
      </c>
      <c r="X69" s="856" t="s">
        <v>507</v>
      </c>
      <c r="Y69" s="853"/>
    </row>
    <row r="70" spans="1:25" ht="14.4" customHeight="1" x14ac:dyDescent="0.3">
      <c r="A70" s="819" t="s">
        <v>4177</v>
      </c>
      <c r="B70" s="816">
        <v>1</v>
      </c>
      <c r="C70" s="817">
        <v>2.12</v>
      </c>
      <c r="D70" s="792">
        <v>9</v>
      </c>
      <c r="E70" s="815"/>
      <c r="F70" s="810"/>
      <c r="G70" s="776"/>
      <c r="H70" s="809"/>
      <c r="I70" s="810"/>
      <c r="J70" s="776"/>
      <c r="K70" s="811">
        <v>2.12</v>
      </c>
      <c r="L70" s="809">
        <v>2</v>
      </c>
      <c r="M70" s="809">
        <v>18</v>
      </c>
      <c r="N70" s="812">
        <v>6</v>
      </c>
      <c r="O70" s="809" t="s">
        <v>4053</v>
      </c>
      <c r="P70" s="813" t="s">
        <v>4178</v>
      </c>
      <c r="Q70" s="814">
        <f t="shared" ref="Q70:R101" si="3">H70-B70</f>
        <v>-1</v>
      </c>
      <c r="R70" s="850">
        <f t="shared" si="3"/>
        <v>-2.12</v>
      </c>
      <c r="S70" s="814">
        <f t="shared" ref="S70:S101" si="4">H70-E70</f>
        <v>0</v>
      </c>
      <c r="T70" s="850">
        <f t="shared" ref="T70:T101" si="5">I70-F70</f>
        <v>0</v>
      </c>
      <c r="U70" s="860" t="s">
        <v>507</v>
      </c>
      <c r="V70" s="805" t="s">
        <v>507</v>
      </c>
      <c r="W70" s="805" t="s">
        <v>507</v>
      </c>
      <c r="X70" s="858" t="s">
        <v>507</v>
      </c>
      <c r="Y70" s="854"/>
    </row>
    <row r="71" spans="1:25" ht="14.4" customHeight="1" x14ac:dyDescent="0.3">
      <c r="A71" s="820" t="s">
        <v>4179</v>
      </c>
      <c r="B71" s="800"/>
      <c r="C71" s="801"/>
      <c r="D71" s="802"/>
      <c r="E71" s="777">
        <v>1</v>
      </c>
      <c r="F71" s="778">
        <v>1.52</v>
      </c>
      <c r="G71" s="779">
        <v>2</v>
      </c>
      <c r="H71" s="780"/>
      <c r="I71" s="781"/>
      <c r="J71" s="782"/>
      <c r="K71" s="783">
        <v>3.72</v>
      </c>
      <c r="L71" s="780">
        <v>6</v>
      </c>
      <c r="M71" s="780">
        <v>54</v>
      </c>
      <c r="N71" s="784">
        <v>18</v>
      </c>
      <c r="O71" s="780" t="s">
        <v>4053</v>
      </c>
      <c r="P71" s="803" t="s">
        <v>4180</v>
      </c>
      <c r="Q71" s="785">
        <f t="shared" si="3"/>
        <v>0</v>
      </c>
      <c r="R71" s="851">
        <f t="shared" si="3"/>
        <v>0</v>
      </c>
      <c r="S71" s="785">
        <f t="shared" si="4"/>
        <v>-1</v>
      </c>
      <c r="T71" s="851">
        <f t="shared" si="5"/>
        <v>-1.52</v>
      </c>
      <c r="U71" s="861" t="s">
        <v>507</v>
      </c>
      <c r="V71" s="800" t="s">
        <v>507</v>
      </c>
      <c r="W71" s="800" t="s">
        <v>507</v>
      </c>
      <c r="X71" s="857" t="s">
        <v>507</v>
      </c>
      <c r="Y71" s="855"/>
    </row>
    <row r="72" spans="1:25" ht="14.4" customHeight="1" x14ac:dyDescent="0.3">
      <c r="A72" s="818" t="s">
        <v>4181</v>
      </c>
      <c r="B72" s="794"/>
      <c r="C72" s="795"/>
      <c r="D72" s="796"/>
      <c r="E72" s="797"/>
      <c r="F72" s="765"/>
      <c r="G72" s="766"/>
      <c r="H72" s="767">
        <v>1</v>
      </c>
      <c r="I72" s="768">
        <v>2.96</v>
      </c>
      <c r="J72" s="774">
        <v>10</v>
      </c>
      <c r="K72" s="770">
        <v>2.96</v>
      </c>
      <c r="L72" s="771">
        <v>4</v>
      </c>
      <c r="M72" s="771">
        <v>33</v>
      </c>
      <c r="N72" s="772">
        <v>11</v>
      </c>
      <c r="O72" s="771" t="s">
        <v>4053</v>
      </c>
      <c r="P72" s="798" t="s">
        <v>4182</v>
      </c>
      <c r="Q72" s="773">
        <f t="shared" si="3"/>
        <v>1</v>
      </c>
      <c r="R72" s="849">
        <f t="shared" si="3"/>
        <v>2.96</v>
      </c>
      <c r="S72" s="773">
        <f t="shared" si="4"/>
        <v>1</v>
      </c>
      <c r="T72" s="849">
        <f t="shared" si="5"/>
        <v>2.96</v>
      </c>
      <c r="U72" s="859">
        <v>11</v>
      </c>
      <c r="V72" s="794">
        <v>10</v>
      </c>
      <c r="W72" s="794">
        <v>-1</v>
      </c>
      <c r="X72" s="856">
        <v>0.90909090909090906</v>
      </c>
      <c r="Y72" s="853"/>
    </row>
    <row r="73" spans="1:25" ht="14.4" customHeight="1" x14ac:dyDescent="0.3">
      <c r="A73" s="820" t="s">
        <v>4183</v>
      </c>
      <c r="B73" s="800"/>
      <c r="C73" s="801"/>
      <c r="D73" s="802"/>
      <c r="E73" s="777">
        <v>1</v>
      </c>
      <c r="F73" s="778">
        <v>1.91</v>
      </c>
      <c r="G73" s="779">
        <v>6</v>
      </c>
      <c r="H73" s="780"/>
      <c r="I73" s="781"/>
      <c r="J73" s="782"/>
      <c r="K73" s="783">
        <v>1.91</v>
      </c>
      <c r="L73" s="780">
        <v>3</v>
      </c>
      <c r="M73" s="780">
        <v>30</v>
      </c>
      <c r="N73" s="784">
        <v>10</v>
      </c>
      <c r="O73" s="780" t="s">
        <v>4053</v>
      </c>
      <c r="P73" s="803" t="s">
        <v>4184</v>
      </c>
      <c r="Q73" s="785">
        <f t="shared" si="3"/>
        <v>0</v>
      </c>
      <c r="R73" s="851">
        <f t="shared" si="3"/>
        <v>0</v>
      </c>
      <c r="S73" s="785">
        <f t="shared" si="4"/>
        <v>-1</v>
      </c>
      <c r="T73" s="851">
        <f t="shared" si="5"/>
        <v>-1.91</v>
      </c>
      <c r="U73" s="861" t="s">
        <v>507</v>
      </c>
      <c r="V73" s="800" t="s">
        <v>507</v>
      </c>
      <c r="W73" s="800" t="s">
        <v>507</v>
      </c>
      <c r="X73" s="857" t="s">
        <v>507</v>
      </c>
      <c r="Y73" s="855"/>
    </row>
    <row r="74" spans="1:25" ht="14.4" customHeight="1" x14ac:dyDescent="0.3">
      <c r="A74" s="820" t="s">
        <v>4185</v>
      </c>
      <c r="B74" s="786">
        <v>1</v>
      </c>
      <c r="C74" s="787">
        <v>8.34</v>
      </c>
      <c r="D74" s="788">
        <v>16</v>
      </c>
      <c r="E74" s="804"/>
      <c r="F74" s="781"/>
      <c r="G74" s="782"/>
      <c r="H74" s="780"/>
      <c r="I74" s="781"/>
      <c r="J74" s="782"/>
      <c r="K74" s="783">
        <v>1.88</v>
      </c>
      <c r="L74" s="780">
        <v>4</v>
      </c>
      <c r="M74" s="780">
        <v>33</v>
      </c>
      <c r="N74" s="784">
        <v>11</v>
      </c>
      <c r="O74" s="780" t="s">
        <v>4053</v>
      </c>
      <c r="P74" s="803" t="s">
        <v>4186</v>
      </c>
      <c r="Q74" s="785">
        <f t="shared" si="3"/>
        <v>-1</v>
      </c>
      <c r="R74" s="851">
        <f t="shared" si="3"/>
        <v>-8.34</v>
      </c>
      <c r="S74" s="785">
        <f t="shared" si="4"/>
        <v>0</v>
      </c>
      <c r="T74" s="851">
        <f t="shared" si="5"/>
        <v>0</v>
      </c>
      <c r="U74" s="861" t="s">
        <v>507</v>
      </c>
      <c r="V74" s="800" t="s">
        <v>507</v>
      </c>
      <c r="W74" s="800" t="s">
        <v>507</v>
      </c>
      <c r="X74" s="857" t="s">
        <v>507</v>
      </c>
      <c r="Y74" s="855"/>
    </row>
    <row r="75" spans="1:25" ht="14.4" customHeight="1" x14ac:dyDescent="0.3">
      <c r="A75" s="818" t="s">
        <v>4187</v>
      </c>
      <c r="B75" s="789">
        <v>1</v>
      </c>
      <c r="C75" s="790">
        <v>2.71</v>
      </c>
      <c r="D75" s="791">
        <v>33</v>
      </c>
      <c r="E75" s="797"/>
      <c r="F75" s="765"/>
      <c r="G75" s="766"/>
      <c r="H75" s="771"/>
      <c r="I75" s="765"/>
      <c r="J75" s="766"/>
      <c r="K75" s="770">
        <v>0.8</v>
      </c>
      <c r="L75" s="771">
        <v>2</v>
      </c>
      <c r="M75" s="771">
        <v>18</v>
      </c>
      <c r="N75" s="772">
        <v>6</v>
      </c>
      <c r="O75" s="771" t="s">
        <v>4053</v>
      </c>
      <c r="P75" s="798" t="s">
        <v>4188</v>
      </c>
      <c r="Q75" s="773">
        <f t="shared" si="3"/>
        <v>-1</v>
      </c>
      <c r="R75" s="849">
        <f t="shared" si="3"/>
        <v>-2.71</v>
      </c>
      <c r="S75" s="773">
        <f t="shared" si="4"/>
        <v>0</v>
      </c>
      <c r="T75" s="849">
        <f t="shared" si="5"/>
        <v>0</v>
      </c>
      <c r="U75" s="859" t="s">
        <v>507</v>
      </c>
      <c r="V75" s="794" t="s">
        <v>507</v>
      </c>
      <c r="W75" s="794" t="s">
        <v>507</v>
      </c>
      <c r="X75" s="856" t="s">
        <v>507</v>
      </c>
      <c r="Y75" s="853"/>
    </row>
    <row r="76" spans="1:25" ht="14.4" customHeight="1" x14ac:dyDescent="0.3">
      <c r="A76" s="818" t="s">
        <v>4189</v>
      </c>
      <c r="B76" s="794"/>
      <c r="C76" s="795"/>
      <c r="D76" s="796"/>
      <c r="E76" s="767">
        <v>1</v>
      </c>
      <c r="F76" s="768">
        <v>0.94</v>
      </c>
      <c r="G76" s="774">
        <v>2</v>
      </c>
      <c r="H76" s="771"/>
      <c r="I76" s="765"/>
      <c r="J76" s="766"/>
      <c r="K76" s="770">
        <v>1.35</v>
      </c>
      <c r="L76" s="771">
        <v>3</v>
      </c>
      <c r="M76" s="771">
        <v>27</v>
      </c>
      <c r="N76" s="772">
        <v>9</v>
      </c>
      <c r="O76" s="771" t="s">
        <v>4053</v>
      </c>
      <c r="P76" s="798" t="s">
        <v>4190</v>
      </c>
      <c r="Q76" s="773">
        <f t="shared" si="3"/>
        <v>0</v>
      </c>
      <c r="R76" s="849">
        <f t="shared" si="3"/>
        <v>0</v>
      </c>
      <c r="S76" s="773">
        <f t="shared" si="4"/>
        <v>-1</v>
      </c>
      <c r="T76" s="849">
        <f t="shared" si="5"/>
        <v>-0.94</v>
      </c>
      <c r="U76" s="859" t="s">
        <v>507</v>
      </c>
      <c r="V76" s="794" t="s">
        <v>507</v>
      </c>
      <c r="W76" s="794" t="s">
        <v>507</v>
      </c>
      <c r="X76" s="856" t="s">
        <v>507</v>
      </c>
      <c r="Y76" s="853"/>
    </row>
    <row r="77" spans="1:25" ht="14.4" customHeight="1" x14ac:dyDescent="0.3">
      <c r="A77" s="818" t="s">
        <v>4191</v>
      </c>
      <c r="B77" s="794"/>
      <c r="C77" s="795"/>
      <c r="D77" s="796"/>
      <c r="E77" s="767">
        <v>1</v>
      </c>
      <c r="F77" s="768">
        <v>1.1599999999999999</v>
      </c>
      <c r="G77" s="774">
        <v>6</v>
      </c>
      <c r="H77" s="771"/>
      <c r="I77" s="765"/>
      <c r="J77" s="766"/>
      <c r="K77" s="770">
        <v>1</v>
      </c>
      <c r="L77" s="771">
        <v>3</v>
      </c>
      <c r="M77" s="771">
        <v>30</v>
      </c>
      <c r="N77" s="772">
        <v>10</v>
      </c>
      <c r="O77" s="771" t="s">
        <v>4053</v>
      </c>
      <c r="P77" s="798" t="s">
        <v>4192</v>
      </c>
      <c r="Q77" s="773">
        <f t="shared" si="3"/>
        <v>0</v>
      </c>
      <c r="R77" s="849">
        <f t="shared" si="3"/>
        <v>0</v>
      </c>
      <c r="S77" s="773">
        <f t="shared" si="4"/>
        <v>-1</v>
      </c>
      <c r="T77" s="849">
        <f t="shared" si="5"/>
        <v>-1.1599999999999999</v>
      </c>
      <c r="U77" s="859" t="s">
        <v>507</v>
      </c>
      <c r="V77" s="794" t="s">
        <v>507</v>
      </c>
      <c r="W77" s="794" t="s">
        <v>507</v>
      </c>
      <c r="X77" s="856" t="s">
        <v>507</v>
      </c>
      <c r="Y77" s="853"/>
    </row>
    <row r="78" spans="1:25" ht="14.4" customHeight="1" x14ac:dyDescent="0.3">
      <c r="A78" s="818" t="s">
        <v>4193</v>
      </c>
      <c r="B78" s="794"/>
      <c r="C78" s="795"/>
      <c r="D78" s="796"/>
      <c r="E78" s="797"/>
      <c r="F78" s="765"/>
      <c r="G78" s="766"/>
      <c r="H78" s="767">
        <v>1</v>
      </c>
      <c r="I78" s="768">
        <v>0.53</v>
      </c>
      <c r="J78" s="774">
        <v>3</v>
      </c>
      <c r="K78" s="770">
        <v>0.53</v>
      </c>
      <c r="L78" s="771">
        <v>2</v>
      </c>
      <c r="M78" s="771">
        <v>18</v>
      </c>
      <c r="N78" s="772">
        <v>6</v>
      </c>
      <c r="O78" s="771" t="s">
        <v>4053</v>
      </c>
      <c r="P78" s="798" t="s">
        <v>4194</v>
      </c>
      <c r="Q78" s="773">
        <f t="shared" si="3"/>
        <v>1</v>
      </c>
      <c r="R78" s="849">
        <f t="shared" si="3"/>
        <v>0.53</v>
      </c>
      <c r="S78" s="773">
        <f t="shared" si="4"/>
        <v>1</v>
      </c>
      <c r="T78" s="849">
        <f t="shared" si="5"/>
        <v>0.53</v>
      </c>
      <c r="U78" s="859">
        <v>6</v>
      </c>
      <c r="V78" s="794">
        <v>3</v>
      </c>
      <c r="W78" s="794">
        <v>-3</v>
      </c>
      <c r="X78" s="856">
        <v>0.5</v>
      </c>
      <c r="Y78" s="853"/>
    </row>
    <row r="79" spans="1:25" ht="14.4" customHeight="1" x14ac:dyDescent="0.3">
      <c r="A79" s="818" t="s">
        <v>4195</v>
      </c>
      <c r="B79" s="794"/>
      <c r="C79" s="795"/>
      <c r="D79" s="796"/>
      <c r="E79" s="767">
        <v>1</v>
      </c>
      <c r="F79" s="768">
        <v>3.04</v>
      </c>
      <c r="G79" s="774">
        <v>7</v>
      </c>
      <c r="H79" s="771"/>
      <c r="I79" s="765"/>
      <c r="J79" s="766"/>
      <c r="K79" s="770">
        <v>2.17</v>
      </c>
      <c r="L79" s="771">
        <v>4</v>
      </c>
      <c r="M79" s="771">
        <v>39</v>
      </c>
      <c r="N79" s="772">
        <v>13</v>
      </c>
      <c r="O79" s="771" t="s">
        <v>4053</v>
      </c>
      <c r="P79" s="798" t="s">
        <v>4196</v>
      </c>
      <c r="Q79" s="773">
        <f t="shared" si="3"/>
        <v>0</v>
      </c>
      <c r="R79" s="849">
        <f t="shared" si="3"/>
        <v>0</v>
      </c>
      <c r="S79" s="773">
        <f t="shared" si="4"/>
        <v>-1</v>
      </c>
      <c r="T79" s="849">
        <f t="shared" si="5"/>
        <v>-3.04</v>
      </c>
      <c r="U79" s="859" t="s">
        <v>507</v>
      </c>
      <c r="V79" s="794" t="s">
        <v>507</v>
      </c>
      <c r="W79" s="794" t="s">
        <v>507</v>
      </c>
      <c r="X79" s="856" t="s">
        <v>507</v>
      </c>
      <c r="Y79" s="853"/>
    </row>
    <row r="80" spans="1:25" ht="14.4" customHeight="1" x14ac:dyDescent="0.3">
      <c r="A80" s="818" t="s">
        <v>4197</v>
      </c>
      <c r="B80" s="789">
        <v>5</v>
      </c>
      <c r="C80" s="790">
        <v>24.22</v>
      </c>
      <c r="D80" s="791">
        <v>5</v>
      </c>
      <c r="E80" s="797">
        <v>1</v>
      </c>
      <c r="F80" s="765">
        <v>3.61</v>
      </c>
      <c r="G80" s="766">
        <v>4</v>
      </c>
      <c r="H80" s="771">
        <v>1</v>
      </c>
      <c r="I80" s="765">
        <v>9.81</v>
      </c>
      <c r="J80" s="766">
        <v>22</v>
      </c>
      <c r="K80" s="770">
        <v>5.89</v>
      </c>
      <c r="L80" s="771">
        <v>7</v>
      </c>
      <c r="M80" s="771">
        <v>66</v>
      </c>
      <c r="N80" s="772">
        <v>22</v>
      </c>
      <c r="O80" s="771" t="s">
        <v>4053</v>
      </c>
      <c r="P80" s="798" t="s">
        <v>4198</v>
      </c>
      <c r="Q80" s="773">
        <f t="shared" si="3"/>
        <v>-4</v>
      </c>
      <c r="R80" s="849">
        <f t="shared" si="3"/>
        <v>-14.409999999999998</v>
      </c>
      <c r="S80" s="773">
        <f t="shared" si="4"/>
        <v>0</v>
      </c>
      <c r="T80" s="849">
        <f t="shared" si="5"/>
        <v>6.2000000000000011</v>
      </c>
      <c r="U80" s="859">
        <v>22</v>
      </c>
      <c r="V80" s="794">
        <v>22</v>
      </c>
      <c r="W80" s="794">
        <v>0</v>
      </c>
      <c r="X80" s="856">
        <v>1</v>
      </c>
      <c r="Y80" s="853"/>
    </row>
    <row r="81" spans="1:25" ht="14.4" customHeight="1" x14ac:dyDescent="0.3">
      <c r="A81" s="818" t="s">
        <v>4199</v>
      </c>
      <c r="B81" s="789">
        <v>1</v>
      </c>
      <c r="C81" s="790">
        <v>0.93</v>
      </c>
      <c r="D81" s="791">
        <v>4</v>
      </c>
      <c r="E81" s="797"/>
      <c r="F81" s="765"/>
      <c r="G81" s="766"/>
      <c r="H81" s="771">
        <v>1</v>
      </c>
      <c r="I81" s="765">
        <v>0.64</v>
      </c>
      <c r="J81" s="766">
        <v>2</v>
      </c>
      <c r="K81" s="770">
        <v>0.93</v>
      </c>
      <c r="L81" s="771">
        <v>3</v>
      </c>
      <c r="M81" s="771">
        <v>27</v>
      </c>
      <c r="N81" s="772">
        <v>9</v>
      </c>
      <c r="O81" s="771" t="s">
        <v>4053</v>
      </c>
      <c r="P81" s="798" t="s">
        <v>4200</v>
      </c>
      <c r="Q81" s="773">
        <f t="shared" si="3"/>
        <v>0</v>
      </c>
      <c r="R81" s="849">
        <f t="shared" si="3"/>
        <v>-0.29000000000000004</v>
      </c>
      <c r="S81" s="773">
        <f t="shared" si="4"/>
        <v>1</v>
      </c>
      <c r="T81" s="849">
        <f t="shared" si="5"/>
        <v>0.64</v>
      </c>
      <c r="U81" s="859">
        <v>9</v>
      </c>
      <c r="V81" s="794">
        <v>2</v>
      </c>
      <c r="W81" s="794">
        <v>-7</v>
      </c>
      <c r="X81" s="856">
        <v>0.22222222222222221</v>
      </c>
      <c r="Y81" s="853"/>
    </row>
    <row r="82" spans="1:25" ht="14.4" customHeight="1" x14ac:dyDescent="0.3">
      <c r="A82" s="819" t="s">
        <v>4201</v>
      </c>
      <c r="B82" s="816">
        <v>1</v>
      </c>
      <c r="C82" s="817">
        <v>0.85</v>
      </c>
      <c r="D82" s="792">
        <v>3</v>
      </c>
      <c r="E82" s="815">
        <v>1</v>
      </c>
      <c r="F82" s="810">
        <v>1.37</v>
      </c>
      <c r="G82" s="776">
        <v>6</v>
      </c>
      <c r="H82" s="809"/>
      <c r="I82" s="810"/>
      <c r="J82" s="776"/>
      <c r="K82" s="811">
        <v>1.1100000000000001</v>
      </c>
      <c r="L82" s="809">
        <v>4</v>
      </c>
      <c r="M82" s="809">
        <v>33</v>
      </c>
      <c r="N82" s="812">
        <v>11</v>
      </c>
      <c r="O82" s="809" t="s">
        <v>4053</v>
      </c>
      <c r="P82" s="813" t="s">
        <v>4202</v>
      </c>
      <c r="Q82" s="814">
        <f t="shared" si="3"/>
        <v>-1</v>
      </c>
      <c r="R82" s="850">
        <f t="shared" si="3"/>
        <v>-0.85</v>
      </c>
      <c r="S82" s="814">
        <f t="shared" si="4"/>
        <v>-1</v>
      </c>
      <c r="T82" s="850">
        <f t="shared" si="5"/>
        <v>-1.37</v>
      </c>
      <c r="U82" s="860" t="s">
        <v>507</v>
      </c>
      <c r="V82" s="805" t="s">
        <v>507</v>
      </c>
      <c r="W82" s="805" t="s">
        <v>507</v>
      </c>
      <c r="X82" s="858" t="s">
        <v>507</v>
      </c>
      <c r="Y82" s="854"/>
    </row>
    <row r="83" spans="1:25" ht="14.4" customHeight="1" x14ac:dyDescent="0.3">
      <c r="A83" s="819" t="s">
        <v>4203</v>
      </c>
      <c r="B83" s="816">
        <v>1</v>
      </c>
      <c r="C83" s="817">
        <v>2.1800000000000002</v>
      </c>
      <c r="D83" s="792">
        <v>6</v>
      </c>
      <c r="E83" s="815">
        <v>1</v>
      </c>
      <c r="F83" s="810">
        <v>0.64</v>
      </c>
      <c r="G83" s="776">
        <v>1</v>
      </c>
      <c r="H83" s="809">
        <v>1</v>
      </c>
      <c r="I83" s="810">
        <v>1.1000000000000001</v>
      </c>
      <c r="J83" s="776">
        <v>2</v>
      </c>
      <c r="K83" s="811">
        <v>2.02</v>
      </c>
      <c r="L83" s="809">
        <v>4</v>
      </c>
      <c r="M83" s="809">
        <v>39</v>
      </c>
      <c r="N83" s="812">
        <v>13</v>
      </c>
      <c r="O83" s="809" t="s">
        <v>4053</v>
      </c>
      <c r="P83" s="813" t="s">
        <v>4204</v>
      </c>
      <c r="Q83" s="814">
        <f t="shared" si="3"/>
        <v>0</v>
      </c>
      <c r="R83" s="850">
        <f t="shared" si="3"/>
        <v>-1.08</v>
      </c>
      <c r="S83" s="814">
        <f t="shared" si="4"/>
        <v>0</v>
      </c>
      <c r="T83" s="850">
        <f t="shared" si="5"/>
        <v>0.46000000000000008</v>
      </c>
      <c r="U83" s="860">
        <v>13</v>
      </c>
      <c r="V83" s="805">
        <v>2</v>
      </c>
      <c r="W83" s="805">
        <v>-11</v>
      </c>
      <c r="X83" s="858">
        <v>0.15384615384615385</v>
      </c>
      <c r="Y83" s="854"/>
    </row>
    <row r="84" spans="1:25" ht="14.4" customHeight="1" x14ac:dyDescent="0.3">
      <c r="A84" s="818" t="s">
        <v>4205</v>
      </c>
      <c r="B84" s="789">
        <v>1</v>
      </c>
      <c r="C84" s="790">
        <v>0.64</v>
      </c>
      <c r="D84" s="791">
        <v>3</v>
      </c>
      <c r="E84" s="797"/>
      <c r="F84" s="765"/>
      <c r="G84" s="766"/>
      <c r="H84" s="771"/>
      <c r="I84" s="765"/>
      <c r="J84" s="766"/>
      <c r="K84" s="770">
        <v>0.64</v>
      </c>
      <c r="L84" s="771">
        <v>1</v>
      </c>
      <c r="M84" s="771">
        <v>12</v>
      </c>
      <c r="N84" s="772">
        <v>4</v>
      </c>
      <c r="O84" s="771" t="s">
        <v>4053</v>
      </c>
      <c r="P84" s="798" t="s">
        <v>4206</v>
      </c>
      <c r="Q84" s="773">
        <f t="shared" si="3"/>
        <v>-1</v>
      </c>
      <c r="R84" s="849">
        <f t="shared" si="3"/>
        <v>-0.64</v>
      </c>
      <c r="S84" s="773">
        <f t="shared" si="4"/>
        <v>0</v>
      </c>
      <c r="T84" s="849">
        <f t="shared" si="5"/>
        <v>0</v>
      </c>
      <c r="U84" s="859" t="s">
        <v>507</v>
      </c>
      <c r="V84" s="794" t="s">
        <v>507</v>
      </c>
      <c r="W84" s="794" t="s">
        <v>507</v>
      </c>
      <c r="X84" s="856" t="s">
        <v>507</v>
      </c>
      <c r="Y84" s="853"/>
    </row>
    <row r="85" spans="1:25" ht="14.4" customHeight="1" x14ac:dyDescent="0.3">
      <c r="A85" s="820" t="s">
        <v>4207</v>
      </c>
      <c r="B85" s="786">
        <v>1</v>
      </c>
      <c r="C85" s="787">
        <v>7.08</v>
      </c>
      <c r="D85" s="788">
        <v>1</v>
      </c>
      <c r="E85" s="804"/>
      <c r="F85" s="781"/>
      <c r="G85" s="782"/>
      <c r="H85" s="780"/>
      <c r="I85" s="781"/>
      <c r="J85" s="782"/>
      <c r="K85" s="783">
        <v>1.28</v>
      </c>
      <c r="L85" s="780">
        <v>3</v>
      </c>
      <c r="M85" s="780">
        <v>24</v>
      </c>
      <c r="N85" s="784">
        <v>8</v>
      </c>
      <c r="O85" s="780" t="s">
        <v>4053</v>
      </c>
      <c r="P85" s="803" t="s">
        <v>4208</v>
      </c>
      <c r="Q85" s="785">
        <f t="shared" si="3"/>
        <v>-1</v>
      </c>
      <c r="R85" s="851">
        <f t="shared" si="3"/>
        <v>-7.08</v>
      </c>
      <c r="S85" s="785">
        <f t="shared" si="4"/>
        <v>0</v>
      </c>
      <c r="T85" s="851">
        <f t="shared" si="5"/>
        <v>0</v>
      </c>
      <c r="U85" s="861" t="s">
        <v>507</v>
      </c>
      <c r="V85" s="800" t="s">
        <v>507</v>
      </c>
      <c r="W85" s="800" t="s">
        <v>507</v>
      </c>
      <c r="X85" s="857" t="s">
        <v>507</v>
      </c>
      <c r="Y85" s="855"/>
    </row>
    <row r="86" spans="1:25" ht="14.4" customHeight="1" x14ac:dyDescent="0.3">
      <c r="A86" s="819" t="s">
        <v>4209</v>
      </c>
      <c r="B86" s="816">
        <v>1</v>
      </c>
      <c r="C86" s="817">
        <v>4.6100000000000003</v>
      </c>
      <c r="D86" s="792">
        <v>10</v>
      </c>
      <c r="E86" s="815"/>
      <c r="F86" s="810"/>
      <c r="G86" s="776"/>
      <c r="H86" s="809"/>
      <c r="I86" s="810"/>
      <c r="J86" s="776"/>
      <c r="K86" s="811">
        <v>2.36</v>
      </c>
      <c r="L86" s="809">
        <v>4</v>
      </c>
      <c r="M86" s="809">
        <v>39</v>
      </c>
      <c r="N86" s="812">
        <v>13</v>
      </c>
      <c r="O86" s="809" t="s">
        <v>4053</v>
      </c>
      <c r="P86" s="813" t="s">
        <v>4210</v>
      </c>
      <c r="Q86" s="814">
        <f t="shared" si="3"/>
        <v>-1</v>
      </c>
      <c r="R86" s="850">
        <f t="shared" si="3"/>
        <v>-4.6100000000000003</v>
      </c>
      <c r="S86" s="814">
        <f t="shared" si="4"/>
        <v>0</v>
      </c>
      <c r="T86" s="850">
        <f t="shared" si="5"/>
        <v>0</v>
      </c>
      <c r="U86" s="860" t="s">
        <v>507</v>
      </c>
      <c r="V86" s="805" t="s">
        <v>507</v>
      </c>
      <c r="W86" s="805" t="s">
        <v>507</v>
      </c>
      <c r="X86" s="858" t="s">
        <v>507</v>
      </c>
      <c r="Y86" s="854"/>
    </row>
    <row r="87" spans="1:25" ht="14.4" customHeight="1" x14ac:dyDescent="0.3">
      <c r="A87" s="819" t="s">
        <v>4211</v>
      </c>
      <c r="B87" s="816">
        <v>1</v>
      </c>
      <c r="C87" s="817">
        <v>12.71</v>
      </c>
      <c r="D87" s="792">
        <v>1</v>
      </c>
      <c r="E87" s="815"/>
      <c r="F87" s="810"/>
      <c r="G87" s="776"/>
      <c r="H87" s="809"/>
      <c r="I87" s="810"/>
      <c r="J87" s="776"/>
      <c r="K87" s="811">
        <v>4.8499999999999996</v>
      </c>
      <c r="L87" s="809">
        <v>5</v>
      </c>
      <c r="M87" s="809">
        <v>48</v>
      </c>
      <c r="N87" s="812">
        <v>16</v>
      </c>
      <c r="O87" s="809" t="s">
        <v>4053</v>
      </c>
      <c r="P87" s="813" t="s">
        <v>4212</v>
      </c>
      <c r="Q87" s="814">
        <f t="shared" si="3"/>
        <v>-1</v>
      </c>
      <c r="R87" s="850">
        <f t="shared" si="3"/>
        <v>-12.71</v>
      </c>
      <c r="S87" s="814">
        <f t="shared" si="4"/>
        <v>0</v>
      </c>
      <c r="T87" s="850">
        <f t="shared" si="5"/>
        <v>0</v>
      </c>
      <c r="U87" s="860" t="s">
        <v>507</v>
      </c>
      <c r="V87" s="805" t="s">
        <v>507</v>
      </c>
      <c r="W87" s="805" t="s">
        <v>507</v>
      </c>
      <c r="X87" s="858" t="s">
        <v>507</v>
      </c>
      <c r="Y87" s="854"/>
    </row>
    <row r="88" spans="1:25" ht="14.4" customHeight="1" x14ac:dyDescent="0.3">
      <c r="A88" s="820" t="s">
        <v>4213</v>
      </c>
      <c r="B88" s="800">
        <v>1</v>
      </c>
      <c r="C88" s="801">
        <v>0.7</v>
      </c>
      <c r="D88" s="802">
        <v>4</v>
      </c>
      <c r="E88" s="777">
        <v>1</v>
      </c>
      <c r="F88" s="778">
        <v>0.7</v>
      </c>
      <c r="G88" s="779">
        <v>3</v>
      </c>
      <c r="H88" s="780"/>
      <c r="I88" s="781"/>
      <c r="J88" s="782"/>
      <c r="K88" s="783">
        <v>0.7</v>
      </c>
      <c r="L88" s="780">
        <v>2</v>
      </c>
      <c r="M88" s="780">
        <v>15</v>
      </c>
      <c r="N88" s="784">
        <v>5</v>
      </c>
      <c r="O88" s="780" t="s">
        <v>4053</v>
      </c>
      <c r="P88" s="803" t="s">
        <v>4214</v>
      </c>
      <c r="Q88" s="785">
        <f t="shared" si="3"/>
        <v>-1</v>
      </c>
      <c r="R88" s="851">
        <f t="shared" si="3"/>
        <v>-0.7</v>
      </c>
      <c r="S88" s="785">
        <f t="shared" si="4"/>
        <v>-1</v>
      </c>
      <c r="T88" s="851">
        <f t="shared" si="5"/>
        <v>-0.7</v>
      </c>
      <c r="U88" s="861" t="s">
        <v>507</v>
      </c>
      <c r="V88" s="800" t="s">
        <v>507</v>
      </c>
      <c r="W88" s="800" t="s">
        <v>507</v>
      </c>
      <c r="X88" s="857" t="s">
        <v>507</v>
      </c>
      <c r="Y88" s="855"/>
    </row>
    <row r="89" spans="1:25" ht="14.4" customHeight="1" x14ac:dyDescent="0.3">
      <c r="A89" s="819" t="s">
        <v>4215</v>
      </c>
      <c r="B89" s="805"/>
      <c r="C89" s="806"/>
      <c r="D89" s="799"/>
      <c r="E89" s="807">
        <v>1</v>
      </c>
      <c r="F89" s="808">
        <v>1.88</v>
      </c>
      <c r="G89" s="775">
        <v>1</v>
      </c>
      <c r="H89" s="809"/>
      <c r="I89" s="810"/>
      <c r="J89" s="776"/>
      <c r="K89" s="811">
        <v>3.18</v>
      </c>
      <c r="L89" s="809">
        <v>4</v>
      </c>
      <c r="M89" s="809">
        <v>33</v>
      </c>
      <c r="N89" s="812">
        <v>11</v>
      </c>
      <c r="O89" s="809" t="s">
        <v>4053</v>
      </c>
      <c r="P89" s="813" t="s">
        <v>4216</v>
      </c>
      <c r="Q89" s="814">
        <f t="shared" si="3"/>
        <v>0</v>
      </c>
      <c r="R89" s="850">
        <f t="shared" si="3"/>
        <v>0</v>
      </c>
      <c r="S89" s="814">
        <f t="shared" si="4"/>
        <v>-1</v>
      </c>
      <c r="T89" s="850">
        <f t="shared" si="5"/>
        <v>-1.88</v>
      </c>
      <c r="U89" s="860" t="s">
        <v>507</v>
      </c>
      <c r="V89" s="805" t="s">
        <v>507</v>
      </c>
      <c r="W89" s="805" t="s">
        <v>507</v>
      </c>
      <c r="X89" s="858" t="s">
        <v>507</v>
      </c>
      <c r="Y89" s="854"/>
    </row>
    <row r="90" spans="1:25" ht="14.4" customHeight="1" x14ac:dyDescent="0.3">
      <c r="A90" s="820" t="s">
        <v>4217</v>
      </c>
      <c r="B90" s="786">
        <v>1</v>
      </c>
      <c r="C90" s="787">
        <v>1.67</v>
      </c>
      <c r="D90" s="788">
        <v>3</v>
      </c>
      <c r="E90" s="804"/>
      <c r="F90" s="781"/>
      <c r="G90" s="782"/>
      <c r="H90" s="780"/>
      <c r="I90" s="781"/>
      <c r="J90" s="782"/>
      <c r="K90" s="783">
        <v>2.17</v>
      </c>
      <c r="L90" s="780">
        <v>4</v>
      </c>
      <c r="M90" s="780">
        <v>39</v>
      </c>
      <c r="N90" s="784">
        <v>13</v>
      </c>
      <c r="O90" s="780" t="s">
        <v>4053</v>
      </c>
      <c r="P90" s="803" t="s">
        <v>4218</v>
      </c>
      <c r="Q90" s="785">
        <f t="shared" si="3"/>
        <v>-1</v>
      </c>
      <c r="R90" s="851">
        <f t="shared" si="3"/>
        <v>-1.67</v>
      </c>
      <c r="S90" s="785">
        <f t="shared" si="4"/>
        <v>0</v>
      </c>
      <c r="T90" s="851">
        <f t="shared" si="5"/>
        <v>0</v>
      </c>
      <c r="U90" s="861" t="s">
        <v>507</v>
      </c>
      <c r="V90" s="800" t="s">
        <v>507</v>
      </c>
      <c r="W90" s="800" t="s">
        <v>507</v>
      </c>
      <c r="X90" s="857" t="s">
        <v>507</v>
      </c>
      <c r="Y90" s="855"/>
    </row>
    <row r="91" spans="1:25" ht="14.4" customHeight="1" x14ac:dyDescent="0.3">
      <c r="A91" s="820" t="s">
        <v>4219</v>
      </c>
      <c r="B91" s="800"/>
      <c r="C91" s="801"/>
      <c r="D91" s="802"/>
      <c r="E91" s="777">
        <v>1</v>
      </c>
      <c r="F91" s="778">
        <v>0.32</v>
      </c>
      <c r="G91" s="779">
        <v>1</v>
      </c>
      <c r="H91" s="780"/>
      <c r="I91" s="781"/>
      <c r="J91" s="782"/>
      <c r="K91" s="783">
        <v>0.85</v>
      </c>
      <c r="L91" s="780">
        <v>3</v>
      </c>
      <c r="M91" s="780">
        <v>24</v>
      </c>
      <c r="N91" s="784">
        <v>8</v>
      </c>
      <c r="O91" s="780" t="s">
        <v>4053</v>
      </c>
      <c r="P91" s="803" t="s">
        <v>4220</v>
      </c>
      <c r="Q91" s="785">
        <f t="shared" si="3"/>
        <v>0</v>
      </c>
      <c r="R91" s="851">
        <f t="shared" si="3"/>
        <v>0</v>
      </c>
      <c r="S91" s="785">
        <f t="shared" si="4"/>
        <v>-1</v>
      </c>
      <c r="T91" s="851">
        <f t="shared" si="5"/>
        <v>-0.32</v>
      </c>
      <c r="U91" s="861" t="s">
        <v>507</v>
      </c>
      <c r="V91" s="800" t="s">
        <v>507</v>
      </c>
      <c r="W91" s="800" t="s">
        <v>507</v>
      </c>
      <c r="X91" s="857" t="s">
        <v>507</v>
      </c>
      <c r="Y91" s="855"/>
    </row>
    <row r="92" spans="1:25" ht="14.4" customHeight="1" x14ac:dyDescent="0.3">
      <c r="A92" s="820" t="s">
        <v>4221</v>
      </c>
      <c r="B92" s="800"/>
      <c r="C92" s="801"/>
      <c r="D92" s="802"/>
      <c r="E92" s="804"/>
      <c r="F92" s="781"/>
      <c r="G92" s="782"/>
      <c r="H92" s="777">
        <v>1</v>
      </c>
      <c r="I92" s="778">
        <v>6.6</v>
      </c>
      <c r="J92" s="793">
        <v>20</v>
      </c>
      <c r="K92" s="783">
        <v>6.6</v>
      </c>
      <c r="L92" s="780">
        <v>6</v>
      </c>
      <c r="M92" s="780">
        <v>51</v>
      </c>
      <c r="N92" s="784">
        <v>17</v>
      </c>
      <c r="O92" s="780" t="s">
        <v>4053</v>
      </c>
      <c r="P92" s="803" t="s">
        <v>4222</v>
      </c>
      <c r="Q92" s="785">
        <f t="shared" si="3"/>
        <v>1</v>
      </c>
      <c r="R92" s="851">
        <f t="shared" si="3"/>
        <v>6.6</v>
      </c>
      <c r="S92" s="785">
        <f t="shared" si="4"/>
        <v>1</v>
      </c>
      <c r="T92" s="851">
        <f t="shared" si="5"/>
        <v>6.6</v>
      </c>
      <c r="U92" s="861">
        <v>17</v>
      </c>
      <c r="V92" s="800">
        <v>20</v>
      </c>
      <c r="W92" s="800">
        <v>3</v>
      </c>
      <c r="X92" s="857">
        <v>1.1764705882352942</v>
      </c>
      <c r="Y92" s="855">
        <v>3</v>
      </c>
    </row>
    <row r="93" spans="1:25" ht="14.4" customHeight="1" x14ac:dyDescent="0.3">
      <c r="A93" s="820" t="s">
        <v>4223</v>
      </c>
      <c r="B93" s="800"/>
      <c r="C93" s="801"/>
      <c r="D93" s="802"/>
      <c r="E93" s="804"/>
      <c r="F93" s="781"/>
      <c r="G93" s="782"/>
      <c r="H93" s="777">
        <v>1</v>
      </c>
      <c r="I93" s="778">
        <v>37.340000000000003</v>
      </c>
      <c r="J93" s="779">
        <v>38</v>
      </c>
      <c r="K93" s="783">
        <v>37.340000000000003</v>
      </c>
      <c r="L93" s="780">
        <v>22</v>
      </c>
      <c r="M93" s="780">
        <v>132</v>
      </c>
      <c r="N93" s="784">
        <v>44</v>
      </c>
      <c r="O93" s="780" t="s">
        <v>4053</v>
      </c>
      <c r="P93" s="803" t="s">
        <v>4224</v>
      </c>
      <c r="Q93" s="785">
        <f t="shared" si="3"/>
        <v>1</v>
      </c>
      <c r="R93" s="851">
        <f t="shared" si="3"/>
        <v>37.340000000000003</v>
      </c>
      <c r="S93" s="785">
        <f t="shared" si="4"/>
        <v>1</v>
      </c>
      <c r="T93" s="851">
        <f t="shared" si="5"/>
        <v>37.340000000000003</v>
      </c>
      <c r="U93" s="861">
        <v>44</v>
      </c>
      <c r="V93" s="800">
        <v>38</v>
      </c>
      <c r="W93" s="800">
        <v>-6</v>
      </c>
      <c r="X93" s="857">
        <v>0.86363636363636365</v>
      </c>
      <c r="Y93" s="855"/>
    </row>
    <row r="94" spans="1:25" ht="14.4" customHeight="1" x14ac:dyDescent="0.3">
      <c r="A94" s="820" t="s">
        <v>4225</v>
      </c>
      <c r="B94" s="800">
        <v>1</v>
      </c>
      <c r="C94" s="801">
        <v>16.940000000000001</v>
      </c>
      <c r="D94" s="802">
        <v>30</v>
      </c>
      <c r="E94" s="804"/>
      <c r="F94" s="781"/>
      <c r="G94" s="782"/>
      <c r="H94" s="777">
        <v>1</v>
      </c>
      <c r="I94" s="778">
        <v>16.940000000000001</v>
      </c>
      <c r="J94" s="779">
        <v>13</v>
      </c>
      <c r="K94" s="783">
        <v>16.940000000000001</v>
      </c>
      <c r="L94" s="780">
        <v>5</v>
      </c>
      <c r="M94" s="780">
        <v>72</v>
      </c>
      <c r="N94" s="784">
        <v>24</v>
      </c>
      <c r="O94" s="780" t="s">
        <v>4053</v>
      </c>
      <c r="P94" s="803" t="s">
        <v>4226</v>
      </c>
      <c r="Q94" s="785">
        <f t="shared" si="3"/>
        <v>0</v>
      </c>
      <c r="R94" s="851">
        <f t="shared" si="3"/>
        <v>0</v>
      </c>
      <c r="S94" s="785">
        <f t="shared" si="4"/>
        <v>1</v>
      </c>
      <c r="T94" s="851">
        <f t="shared" si="5"/>
        <v>16.940000000000001</v>
      </c>
      <c r="U94" s="861">
        <v>24</v>
      </c>
      <c r="V94" s="800">
        <v>13</v>
      </c>
      <c r="W94" s="800">
        <v>-11</v>
      </c>
      <c r="X94" s="857">
        <v>0.54166666666666663</v>
      </c>
      <c r="Y94" s="855"/>
    </row>
    <row r="95" spans="1:25" ht="14.4" customHeight="1" x14ac:dyDescent="0.3">
      <c r="A95" s="820" t="s">
        <v>4227</v>
      </c>
      <c r="B95" s="800">
        <v>1</v>
      </c>
      <c r="C95" s="801">
        <v>0.89</v>
      </c>
      <c r="D95" s="802">
        <v>4</v>
      </c>
      <c r="E95" s="777"/>
      <c r="F95" s="778"/>
      <c r="G95" s="779"/>
      <c r="H95" s="780"/>
      <c r="I95" s="781"/>
      <c r="J95" s="782"/>
      <c r="K95" s="783">
        <v>0.89</v>
      </c>
      <c r="L95" s="780">
        <v>3</v>
      </c>
      <c r="M95" s="780">
        <v>24</v>
      </c>
      <c r="N95" s="784">
        <v>8</v>
      </c>
      <c r="O95" s="780" t="s">
        <v>4053</v>
      </c>
      <c r="P95" s="803" t="s">
        <v>4228</v>
      </c>
      <c r="Q95" s="785">
        <f t="shared" si="3"/>
        <v>-1</v>
      </c>
      <c r="R95" s="851">
        <f t="shared" si="3"/>
        <v>-0.89</v>
      </c>
      <c r="S95" s="785">
        <f t="shared" si="4"/>
        <v>0</v>
      </c>
      <c r="T95" s="851">
        <f t="shared" si="5"/>
        <v>0</v>
      </c>
      <c r="U95" s="861" t="s">
        <v>507</v>
      </c>
      <c r="V95" s="800" t="s">
        <v>507</v>
      </c>
      <c r="W95" s="800" t="s">
        <v>507</v>
      </c>
      <c r="X95" s="857" t="s">
        <v>507</v>
      </c>
      <c r="Y95" s="855"/>
    </row>
    <row r="96" spans="1:25" ht="14.4" customHeight="1" x14ac:dyDescent="0.3">
      <c r="A96" s="819" t="s">
        <v>4229</v>
      </c>
      <c r="B96" s="805"/>
      <c r="C96" s="806"/>
      <c r="D96" s="799"/>
      <c r="E96" s="807">
        <v>1</v>
      </c>
      <c r="F96" s="808">
        <v>5.27</v>
      </c>
      <c r="G96" s="775">
        <v>6</v>
      </c>
      <c r="H96" s="809"/>
      <c r="I96" s="810"/>
      <c r="J96" s="776"/>
      <c r="K96" s="811">
        <v>1.62</v>
      </c>
      <c r="L96" s="809">
        <v>4</v>
      </c>
      <c r="M96" s="809">
        <v>36</v>
      </c>
      <c r="N96" s="812">
        <v>12</v>
      </c>
      <c r="O96" s="809" t="s">
        <v>4053</v>
      </c>
      <c r="P96" s="813" t="s">
        <v>4228</v>
      </c>
      <c r="Q96" s="814">
        <f t="shared" si="3"/>
        <v>0</v>
      </c>
      <c r="R96" s="850">
        <f t="shared" si="3"/>
        <v>0</v>
      </c>
      <c r="S96" s="814">
        <f t="shared" si="4"/>
        <v>-1</v>
      </c>
      <c r="T96" s="850">
        <f t="shared" si="5"/>
        <v>-5.27</v>
      </c>
      <c r="U96" s="860" t="s">
        <v>507</v>
      </c>
      <c r="V96" s="805" t="s">
        <v>507</v>
      </c>
      <c r="W96" s="805" t="s">
        <v>507</v>
      </c>
      <c r="X96" s="858" t="s">
        <v>507</v>
      </c>
      <c r="Y96" s="854"/>
    </row>
    <row r="97" spans="1:25" ht="14.4" customHeight="1" x14ac:dyDescent="0.3">
      <c r="A97" s="820" t="s">
        <v>4230</v>
      </c>
      <c r="B97" s="800"/>
      <c r="C97" s="801"/>
      <c r="D97" s="802"/>
      <c r="E97" s="804"/>
      <c r="F97" s="781"/>
      <c r="G97" s="782"/>
      <c r="H97" s="777">
        <v>1</v>
      </c>
      <c r="I97" s="778">
        <v>9.51</v>
      </c>
      <c r="J97" s="779">
        <v>11</v>
      </c>
      <c r="K97" s="783">
        <v>9.25</v>
      </c>
      <c r="L97" s="780">
        <v>5</v>
      </c>
      <c r="M97" s="780">
        <v>48</v>
      </c>
      <c r="N97" s="784">
        <v>16</v>
      </c>
      <c r="O97" s="780" t="s">
        <v>4053</v>
      </c>
      <c r="P97" s="803" t="s">
        <v>4226</v>
      </c>
      <c r="Q97" s="785">
        <f t="shared" si="3"/>
        <v>1</v>
      </c>
      <c r="R97" s="851">
        <f t="shared" si="3"/>
        <v>9.51</v>
      </c>
      <c r="S97" s="785">
        <f t="shared" si="4"/>
        <v>1</v>
      </c>
      <c r="T97" s="851">
        <f t="shared" si="5"/>
        <v>9.51</v>
      </c>
      <c r="U97" s="861">
        <v>16</v>
      </c>
      <c r="V97" s="800">
        <v>11</v>
      </c>
      <c r="W97" s="800">
        <v>-5</v>
      </c>
      <c r="X97" s="857">
        <v>0.6875</v>
      </c>
      <c r="Y97" s="855"/>
    </row>
    <row r="98" spans="1:25" ht="14.4" customHeight="1" x14ac:dyDescent="0.3">
      <c r="A98" s="820" t="s">
        <v>4231</v>
      </c>
      <c r="B98" s="800"/>
      <c r="C98" s="801"/>
      <c r="D98" s="802"/>
      <c r="E98" s="777">
        <v>2</v>
      </c>
      <c r="F98" s="778">
        <v>9.44</v>
      </c>
      <c r="G98" s="779">
        <v>2.5</v>
      </c>
      <c r="H98" s="780">
        <v>1</v>
      </c>
      <c r="I98" s="781">
        <v>3.18</v>
      </c>
      <c r="J98" s="793">
        <v>3</v>
      </c>
      <c r="K98" s="783">
        <v>3.18</v>
      </c>
      <c r="L98" s="780">
        <v>1</v>
      </c>
      <c r="M98" s="780">
        <v>5</v>
      </c>
      <c r="N98" s="784">
        <v>2</v>
      </c>
      <c r="O98" s="780" t="s">
        <v>4053</v>
      </c>
      <c r="P98" s="803" t="s">
        <v>4232</v>
      </c>
      <c r="Q98" s="785">
        <f t="shared" si="3"/>
        <v>1</v>
      </c>
      <c r="R98" s="851">
        <f t="shared" si="3"/>
        <v>3.18</v>
      </c>
      <c r="S98" s="785">
        <f t="shared" si="4"/>
        <v>-1</v>
      </c>
      <c r="T98" s="851">
        <f t="shared" si="5"/>
        <v>-6.26</v>
      </c>
      <c r="U98" s="861">
        <v>2</v>
      </c>
      <c r="V98" s="800">
        <v>3</v>
      </c>
      <c r="W98" s="800">
        <v>1</v>
      </c>
      <c r="X98" s="857">
        <v>1.5</v>
      </c>
      <c r="Y98" s="855">
        <v>1</v>
      </c>
    </row>
    <row r="99" spans="1:25" ht="14.4" customHeight="1" x14ac:dyDescent="0.3">
      <c r="A99" s="820" t="s">
        <v>4233</v>
      </c>
      <c r="B99" s="800"/>
      <c r="C99" s="801"/>
      <c r="D99" s="802"/>
      <c r="E99" s="804"/>
      <c r="F99" s="781"/>
      <c r="G99" s="782"/>
      <c r="H99" s="777">
        <v>3</v>
      </c>
      <c r="I99" s="778">
        <v>10.65</v>
      </c>
      <c r="J99" s="779">
        <v>12.3</v>
      </c>
      <c r="K99" s="783">
        <v>2.2599999999999998</v>
      </c>
      <c r="L99" s="780">
        <v>4</v>
      </c>
      <c r="M99" s="780">
        <v>39</v>
      </c>
      <c r="N99" s="784">
        <v>13</v>
      </c>
      <c r="O99" s="780" t="s">
        <v>4053</v>
      </c>
      <c r="P99" s="803" t="s">
        <v>4234</v>
      </c>
      <c r="Q99" s="785">
        <f t="shared" si="3"/>
        <v>3</v>
      </c>
      <c r="R99" s="851">
        <f t="shared" si="3"/>
        <v>10.65</v>
      </c>
      <c r="S99" s="785">
        <f t="shared" si="4"/>
        <v>3</v>
      </c>
      <c r="T99" s="851">
        <f t="shared" si="5"/>
        <v>10.65</v>
      </c>
      <c r="U99" s="861">
        <v>39</v>
      </c>
      <c r="V99" s="800">
        <v>36.900000000000006</v>
      </c>
      <c r="W99" s="800">
        <v>-2.0999999999999943</v>
      </c>
      <c r="X99" s="857">
        <v>0.94615384615384635</v>
      </c>
      <c r="Y99" s="855">
        <v>11</v>
      </c>
    </row>
    <row r="100" spans="1:25" ht="14.4" customHeight="1" x14ac:dyDescent="0.3">
      <c r="A100" s="819" t="s">
        <v>4235</v>
      </c>
      <c r="B100" s="805"/>
      <c r="C100" s="806"/>
      <c r="D100" s="799"/>
      <c r="E100" s="815">
        <v>1</v>
      </c>
      <c r="F100" s="810">
        <v>1.87</v>
      </c>
      <c r="G100" s="776">
        <v>2</v>
      </c>
      <c r="H100" s="807">
        <v>2</v>
      </c>
      <c r="I100" s="808">
        <v>20.64</v>
      </c>
      <c r="J100" s="775">
        <v>17</v>
      </c>
      <c r="K100" s="811">
        <v>4.42</v>
      </c>
      <c r="L100" s="809">
        <v>6</v>
      </c>
      <c r="M100" s="809">
        <v>57</v>
      </c>
      <c r="N100" s="812">
        <v>19</v>
      </c>
      <c r="O100" s="809" t="s">
        <v>4053</v>
      </c>
      <c r="P100" s="813" t="s">
        <v>4236</v>
      </c>
      <c r="Q100" s="814">
        <f t="shared" si="3"/>
        <v>2</v>
      </c>
      <c r="R100" s="850">
        <f t="shared" si="3"/>
        <v>20.64</v>
      </c>
      <c r="S100" s="814">
        <f t="shared" si="4"/>
        <v>1</v>
      </c>
      <c r="T100" s="850">
        <f t="shared" si="5"/>
        <v>18.77</v>
      </c>
      <c r="U100" s="860">
        <v>38</v>
      </c>
      <c r="V100" s="805">
        <v>34</v>
      </c>
      <c r="W100" s="805">
        <v>-4</v>
      </c>
      <c r="X100" s="858">
        <v>0.89473684210526316</v>
      </c>
      <c r="Y100" s="854">
        <v>3</v>
      </c>
    </row>
    <row r="101" spans="1:25" ht="14.4" customHeight="1" thickBot="1" x14ac:dyDescent="0.35">
      <c r="A101" s="836" t="s">
        <v>4237</v>
      </c>
      <c r="B101" s="837">
        <v>1</v>
      </c>
      <c r="C101" s="838">
        <v>0.37</v>
      </c>
      <c r="D101" s="839">
        <v>5</v>
      </c>
      <c r="E101" s="840"/>
      <c r="F101" s="841"/>
      <c r="G101" s="842"/>
      <c r="H101" s="843"/>
      <c r="I101" s="841"/>
      <c r="J101" s="842"/>
      <c r="K101" s="844">
        <v>0.11</v>
      </c>
      <c r="L101" s="843">
        <v>2</v>
      </c>
      <c r="M101" s="843">
        <v>15</v>
      </c>
      <c r="N101" s="845">
        <v>5</v>
      </c>
      <c r="O101" s="843" t="s">
        <v>4053</v>
      </c>
      <c r="P101" s="846" t="s">
        <v>4238</v>
      </c>
      <c r="Q101" s="847">
        <f t="shared" si="3"/>
        <v>-1</v>
      </c>
      <c r="R101" s="852">
        <f t="shared" si="3"/>
        <v>-0.37</v>
      </c>
      <c r="S101" s="847">
        <f t="shared" si="4"/>
        <v>0</v>
      </c>
      <c r="T101" s="852">
        <f t="shared" si="5"/>
        <v>0</v>
      </c>
      <c r="U101" s="865" t="s">
        <v>507</v>
      </c>
      <c r="V101" s="866" t="s">
        <v>507</v>
      </c>
      <c r="W101" s="866" t="s">
        <v>507</v>
      </c>
      <c r="X101" s="867" t="s">
        <v>507</v>
      </c>
      <c r="Y101" s="868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02:Q1048576">
    <cfRule type="cellIs" dxfId="14" priority="11" stopIfTrue="1" operator="lessThan">
      <formula>0</formula>
    </cfRule>
  </conditionalFormatting>
  <conditionalFormatting sqref="W102:W1048576">
    <cfRule type="cellIs" dxfId="13" priority="10" stopIfTrue="1" operator="greaterThan">
      <formula>0</formula>
    </cfRule>
  </conditionalFormatting>
  <conditionalFormatting sqref="X102:X1048576">
    <cfRule type="cellIs" dxfId="12" priority="9" stopIfTrue="1" operator="greaterThan">
      <formula>1</formula>
    </cfRule>
  </conditionalFormatting>
  <conditionalFormatting sqref="X102:X1048576">
    <cfRule type="cellIs" dxfId="11" priority="6" stopIfTrue="1" operator="greaterThan">
      <formula>1</formula>
    </cfRule>
  </conditionalFormatting>
  <conditionalFormatting sqref="W102:W1048576">
    <cfRule type="cellIs" dxfId="10" priority="7" stopIfTrue="1" operator="greaterThan">
      <formula>0</formula>
    </cfRule>
  </conditionalFormatting>
  <conditionalFormatting sqref="Q10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01">
    <cfRule type="cellIs" dxfId="7" priority="4" stopIfTrue="1" operator="lessThan">
      <formula>0</formula>
    </cfRule>
  </conditionalFormatting>
  <conditionalFormatting sqref="X5:X101">
    <cfRule type="cellIs" dxfId="6" priority="2" stopIfTrue="1" operator="greaterThan">
      <formula>1</formula>
    </cfRule>
  </conditionalFormatting>
  <conditionalFormatting sqref="W5:W101">
    <cfRule type="cellIs" dxfId="5" priority="3" stopIfTrue="1" operator="greaterThan">
      <formula>0</formula>
    </cfRule>
  </conditionalFormatting>
  <conditionalFormatting sqref="S5:S10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298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8827979</v>
      </c>
      <c r="C3" s="321">
        <f t="shared" ref="C3:L3" si="0">SUBTOTAL(9,C6:C1048576)</f>
        <v>6.2433178475132642</v>
      </c>
      <c r="D3" s="321">
        <f t="shared" si="0"/>
        <v>10578941</v>
      </c>
      <c r="E3" s="321">
        <f t="shared" si="0"/>
        <v>11</v>
      </c>
      <c r="F3" s="321">
        <f t="shared" si="0"/>
        <v>9589864</v>
      </c>
      <c r="G3" s="324">
        <f>IF(D3&lt;&gt;0,F3/D3,"")</f>
        <v>0.90650510292098241</v>
      </c>
      <c r="H3" s="320">
        <f t="shared" si="0"/>
        <v>2111411.6799999997</v>
      </c>
      <c r="I3" s="321">
        <f t="shared" si="0"/>
        <v>1.2049972007644105</v>
      </c>
      <c r="J3" s="321">
        <f t="shared" si="0"/>
        <v>1753495.1599999995</v>
      </c>
      <c r="K3" s="321">
        <f t="shared" si="0"/>
        <v>2</v>
      </c>
      <c r="L3" s="321">
        <f t="shared" si="0"/>
        <v>2861219.08</v>
      </c>
      <c r="M3" s="322">
        <f>IF(J3&lt;&gt;0,L3/J3,"")</f>
        <v>1.6317233975142542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69"/>
      <c r="B5" s="870">
        <v>2015</v>
      </c>
      <c r="C5" s="871"/>
      <c r="D5" s="871">
        <v>2016</v>
      </c>
      <c r="E5" s="871"/>
      <c r="F5" s="871">
        <v>2017</v>
      </c>
      <c r="G5" s="752" t="s">
        <v>2</v>
      </c>
      <c r="H5" s="870">
        <v>2015</v>
      </c>
      <c r="I5" s="871"/>
      <c r="J5" s="871">
        <v>2016</v>
      </c>
      <c r="K5" s="871"/>
      <c r="L5" s="871">
        <v>2017</v>
      </c>
      <c r="M5" s="752" t="s">
        <v>2</v>
      </c>
    </row>
    <row r="6" spans="1:13" ht="14.4" customHeight="1" x14ac:dyDescent="0.3">
      <c r="A6" s="727" t="s">
        <v>4240</v>
      </c>
      <c r="B6" s="753">
        <v>1912</v>
      </c>
      <c r="C6" s="690">
        <v>0.22611163670766321</v>
      </c>
      <c r="D6" s="753">
        <v>8456</v>
      </c>
      <c r="E6" s="690">
        <v>1</v>
      </c>
      <c r="F6" s="753">
        <v>4689</v>
      </c>
      <c r="G6" s="715">
        <v>0.55451750236518449</v>
      </c>
      <c r="H6" s="753">
        <v>885.4</v>
      </c>
      <c r="I6" s="690"/>
      <c r="J6" s="753"/>
      <c r="K6" s="690"/>
      <c r="L6" s="753"/>
      <c r="M6" s="739"/>
    </row>
    <row r="7" spans="1:13" ht="14.4" customHeight="1" x14ac:dyDescent="0.3">
      <c r="A7" s="882" t="s">
        <v>4241</v>
      </c>
      <c r="B7" s="873"/>
      <c r="C7" s="874"/>
      <c r="D7" s="873">
        <v>7036</v>
      </c>
      <c r="E7" s="874">
        <v>1</v>
      </c>
      <c r="F7" s="873">
        <v>12645</v>
      </c>
      <c r="G7" s="875">
        <v>1.7971859010801592</v>
      </c>
      <c r="H7" s="873"/>
      <c r="I7" s="874"/>
      <c r="J7" s="873">
        <v>2017</v>
      </c>
      <c r="K7" s="874">
        <v>1</v>
      </c>
      <c r="L7" s="873">
        <v>5299.5599999999995</v>
      </c>
      <c r="M7" s="876">
        <v>2.6274467030242934</v>
      </c>
    </row>
    <row r="8" spans="1:13" ht="14.4" customHeight="1" x14ac:dyDescent="0.3">
      <c r="A8" s="882" t="s">
        <v>4242</v>
      </c>
      <c r="B8" s="873">
        <v>463663</v>
      </c>
      <c r="C8" s="874">
        <v>0.80359210243540591</v>
      </c>
      <c r="D8" s="873">
        <v>576988</v>
      </c>
      <c r="E8" s="874">
        <v>1</v>
      </c>
      <c r="F8" s="873">
        <v>597115</v>
      </c>
      <c r="G8" s="875">
        <v>1.0348828745138547</v>
      </c>
      <c r="H8" s="873"/>
      <c r="I8" s="874"/>
      <c r="J8" s="873"/>
      <c r="K8" s="874"/>
      <c r="L8" s="873"/>
      <c r="M8" s="876"/>
    </row>
    <row r="9" spans="1:13" ht="14.4" customHeight="1" x14ac:dyDescent="0.3">
      <c r="A9" s="882" t="s">
        <v>4243</v>
      </c>
      <c r="B9" s="873">
        <v>2084645</v>
      </c>
      <c r="C9" s="874">
        <v>0.82724401862231089</v>
      </c>
      <c r="D9" s="873">
        <v>2519988</v>
      </c>
      <c r="E9" s="874">
        <v>1</v>
      </c>
      <c r="F9" s="873">
        <v>2873758</v>
      </c>
      <c r="G9" s="875">
        <v>1.1403855891377261</v>
      </c>
      <c r="H9" s="873"/>
      <c r="I9" s="874"/>
      <c r="J9" s="873"/>
      <c r="K9" s="874"/>
      <c r="L9" s="873"/>
      <c r="M9" s="876"/>
    </row>
    <row r="10" spans="1:13" ht="14.4" customHeight="1" x14ac:dyDescent="0.3">
      <c r="A10" s="882" t="s">
        <v>4244</v>
      </c>
      <c r="B10" s="873">
        <v>2103418</v>
      </c>
      <c r="C10" s="874">
        <v>0.80875185518413428</v>
      </c>
      <c r="D10" s="873">
        <v>2600820</v>
      </c>
      <c r="E10" s="874">
        <v>1</v>
      </c>
      <c r="F10" s="873">
        <v>2543183</v>
      </c>
      <c r="G10" s="875">
        <v>0.97783891234303022</v>
      </c>
      <c r="H10" s="873">
        <v>2110526.2799999998</v>
      </c>
      <c r="I10" s="874">
        <v>1.2049972007644105</v>
      </c>
      <c r="J10" s="873">
        <v>1751478.1599999995</v>
      </c>
      <c r="K10" s="874">
        <v>1</v>
      </c>
      <c r="L10" s="873">
        <v>2855919.52</v>
      </c>
      <c r="M10" s="876">
        <v>1.6305767238342275</v>
      </c>
    </row>
    <row r="11" spans="1:13" ht="14.4" customHeight="1" x14ac:dyDescent="0.3">
      <c r="A11" s="882" t="s">
        <v>4245</v>
      </c>
      <c r="B11" s="873">
        <v>765782</v>
      </c>
      <c r="C11" s="874">
        <v>0.91728984668753322</v>
      </c>
      <c r="D11" s="873">
        <v>834831</v>
      </c>
      <c r="E11" s="874">
        <v>1</v>
      </c>
      <c r="F11" s="873">
        <v>901080</v>
      </c>
      <c r="G11" s="875">
        <v>1.0793561810713785</v>
      </c>
      <c r="H11" s="873"/>
      <c r="I11" s="874"/>
      <c r="J11" s="873"/>
      <c r="K11" s="874"/>
      <c r="L11" s="873"/>
      <c r="M11" s="876"/>
    </row>
    <row r="12" spans="1:13" ht="14.4" customHeight="1" x14ac:dyDescent="0.3">
      <c r="A12" s="882" t="s">
        <v>4246</v>
      </c>
      <c r="B12" s="873">
        <v>2441863</v>
      </c>
      <c r="C12" s="874">
        <v>0.85640009104583825</v>
      </c>
      <c r="D12" s="873">
        <v>2851311</v>
      </c>
      <c r="E12" s="874">
        <v>1</v>
      </c>
      <c r="F12" s="873">
        <v>1447061</v>
      </c>
      <c r="G12" s="875">
        <v>0.50750724842011274</v>
      </c>
      <c r="H12" s="873"/>
      <c r="I12" s="874"/>
      <c r="J12" s="873"/>
      <c r="K12" s="874"/>
      <c r="L12" s="873"/>
      <c r="M12" s="876"/>
    </row>
    <row r="13" spans="1:13" ht="14.4" customHeight="1" x14ac:dyDescent="0.3">
      <c r="A13" s="882" t="s">
        <v>4247</v>
      </c>
      <c r="B13" s="873">
        <v>833062</v>
      </c>
      <c r="C13" s="874">
        <v>0.94726093675201239</v>
      </c>
      <c r="D13" s="873">
        <v>879443</v>
      </c>
      <c r="E13" s="874">
        <v>1</v>
      </c>
      <c r="F13" s="873">
        <v>1001093</v>
      </c>
      <c r="G13" s="875">
        <v>1.1383261905547033</v>
      </c>
      <c r="H13" s="873"/>
      <c r="I13" s="874"/>
      <c r="J13" s="873"/>
      <c r="K13" s="874"/>
      <c r="L13" s="873"/>
      <c r="M13" s="876"/>
    </row>
    <row r="14" spans="1:13" ht="14.4" customHeight="1" x14ac:dyDescent="0.3">
      <c r="A14" s="882" t="s">
        <v>4248</v>
      </c>
      <c r="B14" s="873">
        <v>21404</v>
      </c>
      <c r="C14" s="874">
        <v>0.33537550336096267</v>
      </c>
      <c r="D14" s="873">
        <v>63821</v>
      </c>
      <c r="E14" s="874">
        <v>1</v>
      </c>
      <c r="F14" s="873">
        <v>44824</v>
      </c>
      <c r="G14" s="875">
        <v>0.70233935538459125</v>
      </c>
      <c r="H14" s="873"/>
      <c r="I14" s="874"/>
      <c r="J14" s="873"/>
      <c r="K14" s="874"/>
      <c r="L14" s="873"/>
      <c r="M14" s="876"/>
    </row>
    <row r="15" spans="1:13" ht="14.4" customHeight="1" x14ac:dyDescent="0.3">
      <c r="A15" s="882" t="s">
        <v>4249</v>
      </c>
      <c r="B15" s="873">
        <v>111971</v>
      </c>
      <c r="C15" s="874">
        <v>0.5009350226373902</v>
      </c>
      <c r="D15" s="873">
        <v>223524</v>
      </c>
      <c r="E15" s="874">
        <v>1</v>
      </c>
      <c r="F15" s="873">
        <v>164416</v>
      </c>
      <c r="G15" s="875">
        <v>0.73556307152699485</v>
      </c>
      <c r="H15" s="873"/>
      <c r="I15" s="874"/>
      <c r="J15" s="873"/>
      <c r="K15" s="874"/>
      <c r="L15" s="873"/>
      <c r="M15" s="876"/>
    </row>
    <row r="16" spans="1:13" ht="14.4" customHeight="1" thickBot="1" x14ac:dyDescent="0.35">
      <c r="A16" s="883" t="s">
        <v>2050</v>
      </c>
      <c r="B16" s="878">
        <v>259</v>
      </c>
      <c r="C16" s="879">
        <v>2.0356834080012577E-2</v>
      </c>
      <c r="D16" s="878">
        <v>12723</v>
      </c>
      <c r="E16" s="879">
        <v>1</v>
      </c>
      <c r="F16" s="878"/>
      <c r="G16" s="880"/>
      <c r="H16" s="878"/>
      <c r="I16" s="879"/>
      <c r="J16" s="878"/>
      <c r="K16" s="879"/>
      <c r="L16" s="878"/>
      <c r="M16" s="88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6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5101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298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63077.159999999996</v>
      </c>
      <c r="G3" s="195">
        <f t="shared" si="0"/>
        <v>10939390.68</v>
      </c>
      <c r="H3" s="196"/>
      <c r="I3" s="196"/>
      <c r="J3" s="191">
        <f t="shared" si="0"/>
        <v>75533.97</v>
      </c>
      <c r="K3" s="195">
        <f t="shared" si="0"/>
        <v>12332436.16</v>
      </c>
      <c r="L3" s="196"/>
      <c r="M3" s="196"/>
      <c r="N3" s="191">
        <f t="shared" si="0"/>
        <v>74106.76999999999</v>
      </c>
      <c r="O3" s="195">
        <f t="shared" si="0"/>
        <v>12451083.079999998</v>
      </c>
      <c r="P3" s="162">
        <f>IF(K3=0,"",O3/K3)</f>
        <v>1.0096207203881442</v>
      </c>
      <c r="Q3" s="193">
        <f>IF(N3=0,"",O3/N3)</f>
        <v>168.01546039585858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2016</v>
      </c>
      <c r="K4" s="587"/>
      <c r="L4" s="194"/>
      <c r="M4" s="194"/>
      <c r="N4" s="586">
        <v>2017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4250</v>
      </c>
      <c r="B6" s="690" t="s">
        <v>4042</v>
      </c>
      <c r="C6" s="690" t="s">
        <v>3252</v>
      </c>
      <c r="D6" s="690" t="s">
        <v>3301</v>
      </c>
      <c r="E6" s="690" t="s">
        <v>3302</v>
      </c>
      <c r="F6" s="694">
        <v>0.2</v>
      </c>
      <c r="G6" s="694">
        <v>885.4</v>
      </c>
      <c r="H6" s="694"/>
      <c r="I6" s="694">
        <v>4427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872" t="s">
        <v>4250</v>
      </c>
      <c r="B7" s="874" t="s">
        <v>4042</v>
      </c>
      <c r="C7" s="874" t="s">
        <v>2853</v>
      </c>
      <c r="D7" s="874" t="s">
        <v>4251</v>
      </c>
      <c r="E7" s="874" t="s">
        <v>4252</v>
      </c>
      <c r="F7" s="884"/>
      <c r="G7" s="884"/>
      <c r="H7" s="884"/>
      <c r="I7" s="884"/>
      <c r="J7" s="884">
        <v>1</v>
      </c>
      <c r="K7" s="884">
        <v>1136</v>
      </c>
      <c r="L7" s="884">
        <v>1</v>
      </c>
      <c r="M7" s="884">
        <v>1136</v>
      </c>
      <c r="N7" s="884">
        <v>3</v>
      </c>
      <c r="O7" s="884">
        <v>3408</v>
      </c>
      <c r="P7" s="875">
        <v>3</v>
      </c>
      <c r="Q7" s="885">
        <v>1136</v>
      </c>
    </row>
    <row r="8" spans="1:17" ht="14.4" customHeight="1" x14ac:dyDescent="0.3">
      <c r="A8" s="872" t="s">
        <v>4250</v>
      </c>
      <c r="B8" s="874" t="s">
        <v>4042</v>
      </c>
      <c r="C8" s="874" t="s">
        <v>2853</v>
      </c>
      <c r="D8" s="874" t="s">
        <v>4043</v>
      </c>
      <c r="E8" s="874" t="s">
        <v>4044</v>
      </c>
      <c r="F8" s="884"/>
      <c r="G8" s="884"/>
      <c r="H8" s="884"/>
      <c r="I8" s="884"/>
      <c r="J8" s="884">
        <v>1</v>
      </c>
      <c r="K8" s="884">
        <v>265</v>
      </c>
      <c r="L8" s="884">
        <v>1</v>
      </c>
      <c r="M8" s="884">
        <v>265</v>
      </c>
      <c r="N8" s="884">
        <v>3</v>
      </c>
      <c r="O8" s="884">
        <v>795</v>
      </c>
      <c r="P8" s="875">
        <v>3</v>
      </c>
      <c r="Q8" s="885">
        <v>265</v>
      </c>
    </row>
    <row r="9" spans="1:17" ht="14.4" customHeight="1" x14ac:dyDescent="0.3">
      <c r="A9" s="872" t="s">
        <v>4250</v>
      </c>
      <c r="B9" s="874" t="s">
        <v>4042</v>
      </c>
      <c r="C9" s="874" t="s">
        <v>2853</v>
      </c>
      <c r="D9" s="874" t="s">
        <v>4049</v>
      </c>
      <c r="E9" s="874" t="s">
        <v>4050</v>
      </c>
      <c r="F9" s="884"/>
      <c r="G9" s="884"/>
      <c r="H9" s="884"/>
      <c r="I9" s="884"/>
      <c r="J9" s="884">
        <v>1</v>
      </c>
      <c r="K9" s="884">
        <v>5597</v>
      </c>
      <c r="L9" s="884">
        <v>1</v>
      </c>
      <c r="M9" s="884">
        <v>5597</v>
      </c>
      <c r="N9" s="884"/>
      <c r="O9" s="884"/>
      <c r="P9" s="875"/>
      <c r="Q9" s="885"/>
    </row>
    <row r="10" spans="1:17" ht="14.4" customHeight="1" x14ac:dyDescent="0.3">
      <c r="A10" s="872" t="s">
        <v>4250</v>
      </c>
      <c r="B10" s="874" t="s">
        <v>4042</v>
      </c>
      <c r="C10" s="874" t="s">
        <v>2853</v>
      </c>
      <c r="D10" s="874" t="s">
        <v>4253</v>
      </c>
      <c r="E10" s="874" t="s">
        <v>4254</v>
      </c>
      <c r="F10" s="884">
        <v>4</v>
      </c>
      <c r="G10" s="884">
        <v>1912</v>
      </c>
      <c r="H10" s="884">
        <v>1.3113854595336076</v>
      </c>
      <c r="I10" s="884">
        <v>478</v>
      </c>
      <c r="J10" s="884">
        <v>3</v>
      </c>
      <c r="K10" s="884">
        <v>1458</v>
      </c>
      <c r="L10" s="884">
        <v>1</v>
      </c>
      <c r="M10" s="884">
        <v>486</v>
      </c>
      <c r="N10" s="884">
        <v>1</v>
      </c>
      <c r="O10" s="884">
        <v>486</v>
      </c>
      <c r="P10" s="875">
        <v>0.33333333333333331</v>
      </c>
      <c r="Q10" s="885">
        <v>486</v>
      </c>
    </row>
    <row r="11" spans="1:17" ht="14.4" customHeight="1" x14ac:dyDescent="0.3">
      <c r="A11" s="872" t="s">
        <v>4255</v>
      </c>
      <c r="B11" s="874" t="s">
        <v>4256</v>
      </c>
      <c r="C11" s="874" t="s">
        <v>3404</v>
      </c>
      <c r="D11" s="874" t="s">
        <v>4257</v>
      </c>
      <c r="E11" s="874" t="s">
        <v>4258</v>
      </c>
      <c r="F11" s="884"/>
      <c r="G11" s="884"/>
      <c r="H11" s="884"/>
      <c r="I11" s="884"/>
      <c r="J11" s="884">
        <v>100</v>
      </c>
      <c r="K11" s="884">
        <v>2017</v>
      </c>
      <c r="L11" s="884">
        <v>1</v>
      </c>
      <c r="M11" s="884">
        <v>20.170000000000002</v>
      </c>
      <c r="N11" s="884">
        <v>134</v>
      </c>
      <c r="O11" s="884">
        <v>2737.56</v>
      </c>
      <c r="P11" s="875">
        <v>1.357243430837878</v>
      </c>
      <c r="Q11" s="885">
        <v>20.429552238805968</v>
      </c>
    </row>
    <row r="12" spans="1:17" ht="14.4" customHeight="1" x14ac:dyDescent="0.3">
      <c r="A12" s="872" t="s">
        <v>4255</v>
      </c>
      <c r="B12" s="874" t="s">
        <v>4256</v>
      </c>
      <c r="C12" s="874" t="s">
        <v>3404</v>
      </c>
      <c r="D12" s="874" t="s">
        <v>4259</v>
      </c>
      <c r="E12" s="874" t="s">
        <v>4260</v>
      </c>
      <c r="F12" s="884"/>
      <c r="G12" s="884"/>
      <c r="H12" s="884"/>
      <c r="I12" s="884"/>
      <c r="J12" s="884"/>
      <c r="K12" s="884"/>
      <c r="L12" s="884"/>
      <c r="M12" s="884"/>
      <c r="N12" s="884">
        <v>300</v>
      </c>
      <c r="O12" s="884">
        <v>2562</v>
      </c>
      <c r="P12" s="875"/>
      <c r="Q12" s="885">
        <v>8.5399999999999991</v>
      </c>
    </row>
    <row r="13" spans="1:17" ht="14.4" customHeight="1" x14ac:dyDescent="0.3">
      <c r="A13" s="872" t="s">
        <v>4255</v>
      </c>
      <c r="B13" s="874" t="s">
        <v>4256</v>
      </c>
      <c r="C13" s="874" t="s">
        <v>2853</v>
      </c>
      <c r="D13" s="874" t="s">
        <v>4261</v>
      </c>
      <c r="E13" s="874" t="s">
        <v>4262</v>
      </c>
      <c r="F13" s="884"/>
      <c r="G13" s="884"/>
      <c r="H13" s="884"/>
      <c r="I13" s="884"/>
      <c r="J13" s="884"/>
      <c r="K13" s="884"/>
      <c r="L13" s="884"/>
      <c r="M13" s="884"/>
      <c r="N13" s="884">
        <v>1</v>
      </c>
      <c r="O13" s="884">
        <v>717</v>
      </c>
      <c r="P13" s="875"/>
      <c r="Q13" s="885">
        <v>717</v>
      </c>
    </row>
    <row r="14" spans="1:17" ht="14.4" customHeight="1" x14ac:dyDescent="0.3">
      <c r="A14" s="872" t="s">
        <v>4255</v>
      </c>
      <c r="B14" s="874" t="s">
        <v>4256</v>
      </c>
      <c r="C14" s="874" t="s">
        <v>2853</v>
      </c>
      <c r="D14" s="874" t="s">
        <v>4263</v>
      </c>
      <c r="E14" s="874" t="s">
        <v>4264</v>
      </c>
      <c r="F14" s="884"/>
      <c r="G14" s="884"/>
      <c r="H14" s="884"/>
      <c r="I14" s="884"/>
      <c r="J14" s="884"/>
      <c r="K14" s="884"/>
      <c r="L14" s="884"/>
      <c r="M14" s="884"/>
      <c r="N14" s="884">
        <v>1</v>
      </c>
      <c r="O14" s="884">
        <v>2638</v>
      </c>
      <c r="P14" s="875"/>
      <c r="Q14" s="885">
        <v>2638</v>
      </c>
    </row>
    <row r="15" spans="1:17" ht="14.4" customHeight="1" x14ac:dyDescent="0.3">
      <c r="A15" s="872" t="s">
        <v>4255</v>
      </c>
      <c r="B15" s="874" t="s">
        <v>4256</v>
      </c>
      <c r="C15" s="874" t="s">
        <v>2853</v>
      </c>
      <c r="D15" s="874" t="s">
        <v>4265</v>
      </c>
      <c r="E15" s="874" t="s">
        <v>4266</v>
      </c>
      <c r="F15" s="884"/>
      <c r="G15" s="884"/>
      <c r="H15" s="884"/>
      <c r="I15" s="884"/>
      <c r="J15" s="884"/>
      <c r="K15" s="884"/>
      <c r="L15" s="884"/>
      <c r="M15" s="884"/>
      <c r="N15" s="884">
        <v>2</v>
      </c>
      <c r="O15" s="884">
        <v>3650</v>
      </c>
      <c r="P15" s="875"/>
      <c r="Q15" s="885">
        <v>1825</v>
      </c>
    </row>
    <row r="16" spans="1:17" ht="14.4" customHeight="1" x14ac:dyDescent="0.3">
      <c r="A16" s="872" t="s">
        <v>4255</v>
      </c>
      <c r="B16" s="874" t="s">
        <v>4256</v>
      </c>
      <c r="C16" s="874" t="s">
        <v>2853</v>
      </c>
      <c r="D16" s="874" t="s">
        <v>4267</v>
      </c>
      <c r="E16" s="874" t="s">
        <v>4268</v>
      </c>
      <c r="F16" s="884"/>
      <c r="G16" s="884"/>
      <c r="H16" s="884"/>
      <c r="I16" s="884"/>
      <c r="J16" s="884"/>
      <c r="K16" s="884"/>
      <c r="L16" s="884"/>
      <c r="M16" s="884"/>
      <c r="N16" s="884">
        <v>1</v>
      </c>
      <c r="O16" s="884">
        <v>429</v>
      </c>
      <c r="P16" s="875"/>
      <c r="Q16" s="885">
        <v>429</v>
      </c>
    </row>
    <row r="17" spans="1:17" ht="14.4" customHeight="1" x14ac:dyDescent="0.3">
      <c r="A17" s="872" t="s">
        <v>4255</v>
      </c>
      <c r="B17" s="874" t="s">
        <v>4256</v>
      </c>
      <c r="C17" s="874" t="s">
        <v>2853</v>
      </c>
      <c r="D17" s="874" t="s">
        <v>4269</v>
      </c>
      <c r="E17" s="874" t="s">
        <v>4270</v>
      </c>
      <c r="F17" s="884"/>
      <c r="G17" s="884"/>
      <c r="H17" s="884"/>
      <c r="I17" s="884"/>
      <c r="J17" s="884">
        <v>2</v>
      </c>
      <c r="K17" s="884">
        <v>7036</v>
      </c>
      <c r="L17" s="884">
        <v>1</v>
      </c>
      <c r="M17" s="884">
        <v>3518</v>
      </c>
      <c r="N17" s="884">
        <v>1</v>
      </c>
      <c r="O17" s="884">
        <v>3520</v>
      </c>
      <c r="P17" s="875">
        <v>0.50028425241614549</v>
      </c>
      <c r="Q17" s="885">
        <v>3520</v>
      </c>
    </row>
    <row r="18" spans="1:17" ht="14.4" customHeight="1" x14ac:dyDescent="0.3">
      <c r="A18" s="872" t="s">
        <v>4255</v>
      </c>
      <c r="B18" s="874" t="s">
        <v>4256</v>
      </c>
      <c r="C18" s="874" t="s">
        <v>2853</v>
      </c>
      <c r="D18" s="874" t="s">
        <v>4271</v>
      </c>
      <c r="E18" s="874" t="s">
        <v>4272</v>
      </c>
      <c r="F18" s="884"/>
      <c r="G18" s="884"/>
      <c r="H18" s="884"/>
      <c r="I18" s="884"/>
      <c r="J18" s="884"/>
      <c r="K18" s="884"/>
      <c r="L18" s="884"/>
      <c r="M18" s="884"/>
      <c r="N18" s="884">
        <v>1</v>
      </c>
      <c r="O18" s="884">
        <v>1691</v>
      </c>
      <c r="P18" s="875"/>
      <c r="Q18" s="885">
        <v>1691</v>
      </c>
    </row>
    <row r="19" spans="1:17" ht="14.4" customHeight="1" x14ac:dyDescent="0.3">
      <c r="A19" s="872" t="s">
        <v>4273</v>
      </c>
      <c r="B19" s="874" t="s">
        <v>4274</v>
      </c>
      <c r="C19" s="874" t="s">
        <v>2853</v>
      </c>
      <c r="D19" s="874" t="s">
        <v>4275</v>
      </c>
      <c r="E19" s="874" t="s">
        <v>4276</v>
      </c>
      <c r="F19" s="884">
        <v>161</v>
      </c>
      <c r="G19" s="884">
        <v>56511</v>
      </c>
      <c r="H19" s="884">
        <v>0.8103329605093349</v>
      </c>
      <c r="I19" s="884">
        <v>351</v>
      </c>
      <c r="J19" s="884">
        <v>197</v>
      </c>
      <c r="K19" s="884">
        <v>69738</v>
      </c>
      <c r="L19" s="884">
        <v>1</v>
      </c>
      <c r="M19" s="884">
        <v>354</v>
      </c>
      <c r="N19" s="884">
        <v>162</v>
      </c>
      <c r="O19" s="884">
        <v>57348</v>
      </c>
      <c r="P19" s="875">
        <v>0.82233502538071068</v>
      </c>
      <c r="Q19" s="885">
        <v>354</v>
      </c>
    </row>
    <row r="20" spans="1:17" ht="14.4" customHeight="1" x14ac:dyDescent="0.3">
      <c r="A20" s="872" t="s">
        <v>4273</v>
      </c>
      <c r="B20" s="874" t="s">
        <v>4274</v>
      </c>
      <c r="C20" s="874" t="s">
        <v>2853</v>
      </c>
      <c r="D20" s="874" t="s">
        <v>4277</v>
      </c>
      <c r="E20" s="874" t="s">
        <v>4278</v>
      </c>
      <c r="F20" s="884">
        <v>194</v>
      </c>
      <c r="G20" s="884">
        <v>12610</v>
      </c>
      <c r="H20" s="884">
        <v>0.53296703296703296</v>
      </c>
      <c r="I20" s="884">
        <v>65</v>
      </c>
      <c r="J20" s="884">
        <v>364</v>
      </c>
      <c r="K20" s="884">
        <v>23660</v>
      </c>
      <c r="L20" s="884">
        <v>1</v>
      </c>
      <c r="M20" s="884">
        <v>65</v>
      </c>
      <c r="N20" s="884">
        <v>286</v>
      </c>
      <c r="O20" s="884">
        <v>18590</v>
      </c>
      <c r="P20" s="875">
        <v>0.7857142857142857</v>
      </c>
      <c r="Q20" s="885">
        <v>65</v>
      </c>
    </row>
    <row r="21" spans="1:17" ht="14.4" customHeight="1" x14ac:dyDescent="0.3">
      <c r="A21" s="872" t="s">
        <v>4273</v>
      </c>
      <c r="B21" s="874" t="s">
        <v>4274</v>
      </c>
      <c r="C21" s="874" t="s">
        <v>2853</v>
      </c>
      <c r="D21" s="874" t="s">
        <v>4279</v>
      </c>
      <c r="E21" s="874" t="s">
        <v>4280</v>
      </c>
      <c r="F21" s="884">
        <v>13</v>
      </c>
      <c r="G21" s="884">
        <v>7683</v>
      </c>
      <c r="H21" s="884">
        <v>6.4890202702702702</v>
      </c>
      <c r="I21" s="884">
        <v>591</v>
      </c>
      <c r="J21" s="884">
        <v>2</v>
      </c>
      <c r="K21" s="884">
        <v>1184</v>
      </c>
      <c r="L21" s="884">
        <v>1</v>
      </c>
      <c r="M21" s="884">
        <v>592</v>
      </c>
      <c r="N21" s="884">
        <v>15</v>
      </c>
      <c r="O21" s="884">
        <v>8880</v>
      </c>
      <c r="P21" s="875">
        <v>7.5</v>
      </c>
      <c r="Q21" s="885">
        <v>592</v>
      </c>
    </row>
    <row r="22" spans="1:17" ht="14.4" customHeight="1" x14ac:dyDescent="0.3">
      <c r="A22" s="872" t="s">
        <v>4273</v>
      </c>
      <c r="B22" s="874" t="s">
        <v>4274</v>
      </c>
      <c r="C22" s="874" t="s">
        <v>2853</v>
      </c>
      <c r="D22" s="874" t="s">
        <v>4281</v>
      </c>
      <c r="E22" s="874" t="s">
        <v>4282</v>
      </c>
      <c r="F22" s="884"/>
      <c r="G22" s="884"/>
      <c r="H22" s="884"/>
      <c r="I22" s="884"/>
      <c r="J22" s="884">
        <v>1</v>
      </c>
      <c r="K22" s="884">
        <v>617</v>
      </c>
      <c r="L22" s="884">
        <v>1</v>
      </c>
      <c r="M22" s="884">
        <v>617</v>
      </c>
      <c r="N22" s="884"/>
      <c r="O22" s="884"/>
      <c r="P22" s="875"/>
      <c r="Q22" s="885"/>
    </row>
    <row r="23" spans="1:17" ht="14.4" customHeight="1" x14ac:dyDescent="0.3">
      <c r="A23" s="872" t="s">
        <v>4273</v>
      </c>
      <c r="B23" s="874" t="s">
        <v>4274</v>
      </c>
      <c r="C23" s="874" t="s">
        <v>2853</v>
      </c>
      <c r="D23" s="874" t="s">
        <v>4283</v>
      </c>
      <c r="E23" s="874" t="s">
        <v>4284</v>
      </c>
      <c r="F23" s="884">
        <v>3</v>
      </c>
      <c r="G23" s="884">
        <v>450</v>
      </c>
      <c r="H23" s="884">
        <v>2.9411764705882355</v>
      </c>
      <c r="I23" s="884">
        <v>150</v>
      </c>
      <c r="J23" s="884">
        <v>1</v>
      </c>
      <c r="K23" s="884">
        <v>153</v>
      </c>
      <c r="L23" s="884">
        <v>1</v>
      </c>
      <c r="M23" s="884">
        <v>153</v>
      </c>
      <c r="N23" s="884">
        <v>2</v>
      </c>
      <c r="O23" s="884">
        <v>306</v>
      </c>
      <c r="P23" s="875">
        <v>2</v>
      </c>
      <c r="Q23" s="885">
        <v>153</v>
      </c>
    </row>
    <row r="24" spans="1:17" ht="14.4" customHeight="1" x14ac:dyDescent="0.3">
      <c r="A24" s="872" t="s">
        <v>4273</v>
      </c>
      <c r="B24" s="874" t="s">
        <v>4274</v>
      </c>
      <c r="C24" s="874" t="s">
        <v>2853</v>
      </c>
      <c r="D24" s="874" t="s">
        <v>4285</v>
      </c>
      <c r="E24" s="874" t="s">
        <v>4286</v>
      </c>
      <c r="F24" s="884">
        <v>51</v>
      </c>
      <c r="G24" s="884">
        <v>1224</v>
      </c>
      <c r="H24" s="884">
        <v>1.0408163265306123</v>
      </c>
      <c r="I24" s="884">
        <v>24</v>
      </c>
      <c r="J24" s="884">
        <v>49</v>
      </c>
      <c r="K24" s="884">
        <v>1176</v>
      </c>
      <c r="L24" s="884">
        <v>1</v>
      </c>
      <c r="M24" s="884">
        <v>24</v>
      </c>
      <c r="N24" s="884">
        <v>38</v>
      </c>
      <c r="O24" s="884">
        <v>912</v>
      </c>
      <c r="P24" s="875">
        <v>0.77551020408163263</v>
      </c>
      <c r="Q24" s="885">
        <v>24</v>
      </c>
    </row>
    <row r="25" spans="1:17" ht="14.4" customHeight="1" x14ac:dyDescent="0.3">
      <c r="A25" s="872" t="s">
        <v>4273</v>
      </c>
      <c r="B25" s="874" t="s">
        <v>4274</v>
      </c>
      <c r="C25" s="874" t="s">
        <v>2853</v>
      </c>
      <c r="D25" s="874" t="s">
        <v>4287</v>
      </c>
      <c r="E25" s="874" t="s">
        <v>4288</v>
      </c>
      <c r="F25" s="884">
        <v>38</v>
      </c>
      <c r="G25" s="884">
        <v>2052</v>
      </c>
      <c r="H25" s="884">
        <v>0.32442687747035576</v>
      </c>
      <c r="I25" s="884">
        <v>54</v>
      </c>
      <c r="J25" s="884">
        <v>115</v>
      </c>
      <c r="K25" s="884">
        <v>6325</v>
      </c>
      <c r="L25" s="884">
        <v>1</v>
      </c>
      <c r="M25" s="884">
        <v>55</v>
      </c>
      <c r="N25" s="884">
        <v>97</v>
      </c>
      <c r="O25" s="884">
        <v>5335</v>
      </c>
      <c r="P25" s="875">
        <v>0.84347826086956523</v>
      </c>
      <c r="Q25" s="885">
        <v>55</v>
      </c>
    </row>
    <row r="26" spans="1:17" ht="14.4" customHeight="1" x14ac:dyDescent="0.3">
      <c r="A26" s="872" t="s">
        <v>4273</v>
      </c>
      <c r="B26" s="874" t="s">
        <v>4274</v>
      </c>
      <c r="C26" s="874" t="s">
        <v>2853</v>
      </c>
      <c r="D26" s="874" t="s">
        <v>4289</v>
      </c>
      <c r="E26" s="874" t="s">
        <v>4290</v>
      </c>
      <c r="F26" s="884">
        <v>2572</v>
      </c>
      <c r="G26" s="884">
        <v>198044</v>
      </c>
      <c r="H26" s="884">
        <v>0.94907749077490777</v>
      </c>
      <c r="I26" s="884">
        <v>77</v>
      </c>
      <c r="J26" s="884">
        <v>2710</v>
      </c>
      <c r="K26" s="884">
        <v>208670</v>
      </c>
      <c r="L26" s="884">
        <v>1</v>
      </c>
      <c r="M26" s="884">
        <v>77</v>
      </c>
      <c r="N26" s="884">
        <v>2763</v>
      </c>
      <c r="O26" s="884">
        <v>212751</v>
      </c>
      <c r="P26" s="875">
        <v>1.0195571955719558</v>
      </c>
      <c r="Q26" s="885">
        <v>77</v>
      </c>
    </row>
    <row r="27" spans="1:17" ht="14.4" customHeight="1" x14ac:dyDescent="0.3">
      <c r="A27" s="872" t="s">
        <v>4273</v>
      </c>
      <c r="B27" s="874" t="s">
        <v>4274</v>
      </c>
      <c r="C27" s="874" t="s">
        <v>2853</v>
      </c>
      <c r="D27" s="874" t="s">
        <v>4291</v>
      </c>
      <c r="E27" s="874" t="s">
        <v>4292</v>
      </c>
      <c r="F27" s="884">
        <v>1</v>
      </c>
      <c r="G27" s="884">
        <v>1630</v>
      </c>
      <c r="H27" s="884"/>
      <c r="I27" s="884">
        <v>1630</v>
      </c>
      <c r="J27" s="884"/>
      <c r="K27" s="884"/>
      <c r="L27" s="884"/>
      <c r="M27" s="884"/>
      <c r="N27" s="884"/>
      <c r="O27" s="884"/>
      <c r="P27" s="875"/>
      <c r="Q27" s="885"/>
    </row>
    <row r="28" spans="1:17" ht="14.4" customHeight="1" x14ac:dyDescent="0.3">
      <c r="A28" s="872" t="s">
        <v>4273</v>
      </c>
      <c r="B28" s="874" t="s">
        <v>4274</v>
      </c>
      <c r="C28" s="874" t="s">
        <v>2853</v>
      </c>
      <c r="D28" s="874" t="s">
        <v>4293</v>
      </c>
      <c r="E28" s="874" t="s">
        <v>4294</v>
      </c>
      <c r="F28" s="884">
        <v>101</v>
      </c>
      <c r="G28" s="884">
        <v>2323</v>
      </c>
      <c r="H28" s="884">
        <v>0.78057795698924726</v>
      </c>
      <c r="I28" s="884">
        <v>23</v>
      </c>
      <c r="J28" s="884">
        <v>124</v>
      </c>
      <c r="K28" s="884">
        <v>2976</v>
      </c>
      <c r="L28" s="884">
        <v>1</v>
      </c>
      <c r="M28" s="884">
        <v>24</v>
      </c>
      <c r="N28" s="884">
        <v>84</v>
      </c>
      <c r="O28" s="884">
        <v>2016</v>
      </c>
      <c r="P28" s="875">
        <v>0.67741935483870963</v>
      </c>
      <c r="Q28" s="885">
        <v>24</v>
      </c>
    </row>
    <row r="29" spans="1:17" ht="14.4" customHeight="1" x14ac:dyDescent="0.3">
      <c r="A29" s="872" t="s">
        <v>4273</v>
      </c>
      <c r="B29" s="874" t="s">
        <v>4274</v>
      </c>
      <c r="C29" s="874" t="s">
        <v>2853</v>
      </c>
      <c r="D29" s="874" t="s">
        <v>4295</v>
      </c>
      <c r="E29" s="874" t="s">
        <v>4296</v>
      </c>
      <c r="F29" s="884">
        <v>1</v>
      </c>
      <c r="G29" s="884">
        <v>209</v>
      </c>
      <c r="H29" s="884"/>
      <c r="I29" s="884">
        <v>209</v>
      </c>
      <c r="J29" s="884"/>
      <c r="K29" s="884"/>
      <c r="L29" s="884"/>
      <c r="M29" s="884"/>
      <c r="N29" s="884"/>
      <c r="O29" s="884"/>
      <c r="P29" s="875"/>
      <c r="Q29" s="885"/>
    </row>
    <row r="30" spans="1:17" ht="14.4" customHeight="1" x14ac:dyDescent="0.3">
      <c r="A30" s="872" t="s">
        <v>4273</v>
      </c>
      <c r="B30" s="874" t="s">
        <v>4274</v>
      </c>
      <c r="C30" s="874" t="s">
        <v>2853</v>
      </c>
      <c r="D30" s="874" t="s">
        <v>4297</v>
      </c>
      <c r="E30" s="874" t="s">
        <v>4298</v>
      </c>
      <c r="F30" s="884">
        <v>20</v>
      </c>
      <c r="G30" s="884">
        <v>1320</v>
      </c>
      <c r="H30" s="884">
        <v>0.90909090909090906</v>
      </c>
      <c r="I30" s="884">
        <v>66</v>
      </c>
      <c r="J30" s="884">
        <v>22</v>
      </c>
      <c r="K30" s="884">
        <v>1452</v>
      </c>
      <c r="L30" s="884">
        <v>1</v>
      </c>
      <c r="M30" s="884">
        <v>66</v>
      </c>
      <c r="N30" s="884">
        <v>22</v>
      </c>
      <c r="O30" s="884">
        <v>1452</v>
      </c>
      <c r="P30" s="875">
        <v>1</v>
      </c>
      <c r="Q30" s="885">
        <v>66</v>
      </c>
    </row>
    <row r="31" spans="1:17" ht="14.4" customHeight="1" x14ac:dyDescent="0.3">
      <c r="A31" s="872" t="s">
        <v>4273</v>
      </c>
      <c r="B31" s="874" t="s">
        <v>4274</v>
      </c>
      <c r="C31" s="874" t="s">
        <v>2853</v>
      </c>
      <c r="D31" s="874" t="s">
        <v>4299</v>
      </c>
      <c r="E31" s="874" t="s">
        <v>4300</v>
      </c>
      <c r="F31" s="884"/>
      <c r="G31" s="884"/>
      <c r="H31" s="884"/>
      <c r="I31" s="884"/>
      <c r="J31" s="884">
        <v>17</v>
      </c>
      <c r="K31" s="884">
        <v>5950</v>
      </c>
      <c r="L31" s="884">
        <v>1</v>
      </c>
      <c r="M31" s="884">
        <v>350</v>
      </c>
      <c r="N31" s="884"/>
      <c r="O31" s="884"/>
      <c r="P31" s="875"/>
      <c r="Q31" s="885"/>
    </row>
    <row r="32" spans="1:17" ht="14.4" customHeight="1" x14ac:dyDescent="0.3">
      <c r="A32" s="872" t="s">
        <v>4273</v>
      </c>
      <c r="B32" s="874" t="s">
        <v>4274</v>
      </c>
      <c r="C32" s="874" t="s">
        <v>2853</v>
      </c>
      <c r="D32" s="874" t="s">
        <v>4301</v>
      </c>
      <c r="E32" s="874" t="s">
        <v>4302</v>
      </c>
      <c r="F32" s="884">
        <v>44</v>
      </c>
      <c r="G32" s="884">
        <v>1056</v>
      </c>
      <c r="H32" s="884">
        <v>0.69245901639344265</v>
      </c>
      <c r="I32" s="884">
        <v>24</v>
      </c>
      <c r="J32" s="884">
        <v>61</v>
      </c>
      <c r="K32" s="884">
        <v>1525</v>
      </c>
      <c r="L32" s="884">
        <v>1</v>
      </c>
      <c r="M32" s="884">
        <v>25</v>
      </c>
      <c r="N32" s="884">
        <v>44</v>
      </c>
      <c r="O32" s="884">
        <v>1100</v>
      </c>
      <c r="P32" s="875">
        <v>0.72131147540983609</v>
      </c>
      <c r="Q32" s="885">
        <v>25</v>
      </c>
    </row>
    <row r="33" spans="1:17" ht="14.4" customHeight="1" x14ac:dyDescent="0.3">
      <c r="A33" s="872" t="s">
        <v>4273</v>
      </c>
      <c r="B33" s="874" t="s">
        <v>4274</v>
      </c>
      <c r="C33" s="874" t="s">
        <v>2853</v>
      </c>
      <c r="D33" s="874" t="s">
        <v>4303</v>
      </c>
      <c r="E33" s="874" t="s">
        <v>4304</v>
      </c>
      <c r="F33" s="884">
        <v>285</v>
      </c>
      <c r="G33" s="884">
        <v>51300</v>
      </c>
      <c r="H33" s="884">
        <v>0.87476979742173111</v>
      </c>
      <c r="I33" s="884">
        <v>180</v>
      </c>
      <c r="J33" s="884">
        <v>324</v>
      </c>
      <c r="K33" s="884">
        <v>58644</v>
      </c>
      <c r="L33" s="884">
        <v>1</v>
      </c>
      <c r="M33" s="884">
        <v>181</v>
      </c>
      <c r="N33" s="884">
        <v>426</v>
      </c>
      <c r="O33" s="884">
        <v>77106</v>
      </c>
      <c r="P33" s="875">
        <v>1.3148148148148149</v>
      </c>
      <c r="Q33" s="885">
        <v>181</v>
      </c>
    </row>
    <row r="34" spans="1:17" ht="14.4" customHeight="1" x14ac:dyDescent="0.3">
      <c r="A34" s="872" t="s">
        <v>4273</v>
      </c>
      <c r="B34" s="874" t="s">
        <v>4274</v>
      </c>
      <c r="C34" s="874" t="s">
        <v>2853</v>
      </c>
      <c r="D34" s="874" t="s">
        <v>4305</v>
      </c>
      <c r="E34" s="874" t="s">
        <v>4306</v>
      </c>
      <c r="F34" s="884">
        <v>132</v>
      </c>
      <c r="G34" s="884">
        <v>33396</v>
      </c>
      <c r="H34" s="884">
        <v>0.8017092375648166</v>
      </c>
      <c r="I34" s="884">
        <v>253</v>
      </c>
      <c r="J34" s="884">
        <v>164</v>
      </c>
      <c r="K34" s="884">
        <v>41656</v>
      </c>
      <c r="L34" s="884">
        <v>1</v>
      </c>
      <c r="M34" s="884">
        <v>254</v>
      </c>
      <c r="N34" s="884">
        <v>127</v>
      </c>
      <c r="O34" s="884">
        <v>32258</v>
      </c>
      <c r="P34" s="875">
        <v>0.77439024390243905</v>
      </c>
      <c r="Q34" s="885">
        <v>254</v>
      </c>
    </row>
    <row r="35" spans="1:17" ht="14.4" customHeight="1" x14ac:dyDescent="0.3">
      <c r="A35" s="872" t="s">
        <v>4273</v>
      </c>
      <c r="B35" s="874" t="s">
        <v>4274</v>
      </c>
      <c r="C35" s="874" t="s">
        <v>2853</v>
      </c>
      <c r="D35" s="874" t="s">
        <v>4307</v>
      </c>
      <c r="E35" s="874" t="s">
        <v>4308</v>
      </c>
      <c r="F35" s="884"/>
      <c r="G35" s="884"/>
      <c r="H35" s="884"/>
      <c r="I35" s="884"/>
      <c r="J35" s="884">
        <v>1</v>
      </c>
      <c r="K35" s="884">
        <v>268</v>
      </c>
      <c r="L35" s="884">
        <v>1</v>
      </c>
      <c r="M35" s="884">
        <v>268</v>
      </c>
      <c r="N35" s="884"/>
      <c r="O35" s="884"/>
      <c r="P35" s="875"/>
      <c r="Q35" s="885"/>
    </row>
    <row r="36" spans="1:17" ht="14.4" customHeight="1" x14ac:dyDescent="0.3">
      <c r="A36" s="872" t="s">
        <v>4273</v>
      </c>
      <c r="B36" s="874" t="s">
        <v>4274</v>
      </c>
      <c r="C36" s="874" t="s">
        <v>2853</v>
      </c>
      <c r="D36" s="874" t="s">
        <v>4309</v>
      </c>
      <c r="E36" s="874" t="s">
        <v>4310</v>
      </c>
      <c r="F36" s="884">
        <v>423</v>
      </c>
      <c r="G36" s="884">
        <v>91368</v>
      </c>
      <c r="H36" s="884">
        <v>0.70883954754922496</v>
      </c>
      <c r="I36" s="884">
        <v>216</v>
      </c>
      <c r="J36" s="884">
        <v>594</v>
      </c>
      <c r="K36" s="884">
        <v>128898</v>
      </c>
      <c r="L36" s="884">
        <v>1</v>
      </c>
      <c r="M36" s="884">
        <v>217</v>
      </c>
      <c r="N36" s="884">
        <v>701</v>
      </c>
      <c r="O36" s="884">
        <v>152117</v>
      </c>
      <c r="P36" s="875">
        <v>1.1801346801346801</v>
      </c>
      <c r="Q36" s="885">
        <v>217</v>
      </c>
    </row>
    <row r="37" spans="1:17" ht="14.4" customHeight="1" x14ac:dyDescent="0.3">
      <c r="A37" s="872" t="s">
        <v>4273</v>
      </c>
      <c r="B37" s="874" t="s">
        <v>4274</v>
      </c>
      <c r="C37" s="874" t="s">
        <v>2853</v>
      </c>
      <c r="D37" s="874" t="s">
        <v>4311</v>
      </c>
      <c r="E37" s="874" t="s">
        <v>4312</v>
      </c>
      <c r="F37" s="884">
        <v>6</v>
      </c>
      <c r="G37" s="884">
        <v>216</v>
      </c>
      <c r="H37" s="884">
        <v>0.64864864864864868</v>
      </c>
      <c r="I37" s="884">
        <v>36</v>
      </c>
      <c r="J37" s="884">
        <v>9</v>
      </c>
      <c r="K37" s="884">
        <v>333</v>
      </c>
      <c r="L37" s="884">
        <v>1</v>
      </c>
      <c r="M37" s="884">
        <v>37</v>
      </c>
      <c r="N37" s="884">
        <v>1</v>
      </c>
      <c r="O37" s="884">
        <v>37</v>
      </c>
      <c r="P37" s="875">
        <v>0.1111111111111111</v>
      </c>
      <c r="Q37" s="885">
        <v>37</v>
      </c>
    </row>
    <row r="38" spans="1:17" ht="14.4" customHeight="1" x14ac:dyDescent="0.3">
      <c r="A38" s="872" t="s">
        <v>4273</v>
      </c>
      <c r="B38" s="874" t="s">
        <v>4274</v>
      </c>
      <c r="C38" s="874" t="s">
        <v>2853</v>
      </c>
      <c r="D38" s="874" t="s">
        <v>4313</v>
      </c>
      <c r="E38" s="874" t="s">
        <v>4314</v>
      </c>
      <c r="F38" s="884"/>
      <c r="G38" s="884"/>
      <c r="H38" s="884"/>
      <c r="I38" s="884"/>
      <c r="J38" s="884">
        <v>4</v>
      </c>
      <c r="K38" s="884">
        <v>4044</v>
      </c>
      <c r="L38" s="884">
        <v>1</v>
      </c>
      <c r="M38" s="884">
        <v>1011</v>
      </c>
      <c r="N38" s="884"/>
      <c r="O38" s="884"/>
      <c r="P38" s="875"/>
      <c r="Q38" s="885"/>
    </row>
    <row r="39" spans="1:17" ht="14.4" customHeight="1" x14ac:dyDescent="0.3">
      <c r="A39" s="872" t="s">
        <v>4273</v>
      </c>
      <c r="B39" s="874" t="s">
        <v>4274</v>
      </c>
      <c r="C39" s="874" t="s">
        <v>2853</v>
      </c>
      <c r="D39" s="874" t="s">
        <v>4315</v>
      </c>
      <c r="E39" s="874" t="s">
        <v>4316</v>
      </c>
      <c r="F39" s="884"/>
      <c r="G39" s="884"/>
      <c r="H39" s="884"/>
      <c r="I39" s="884"/>
      <c r="J39" s="884">
        <v>1</v>
      </c>
      <c r="K39" s="884">
        <v>592</v>
      </c>
      <c r="L39" s="884">
        <v>1</v>
      </c>
      <c r="M39" s="884">
        <v>592</v>
      </c>
      <c r="N39" s="884">
        <v>1</v>
      </c>
      <c r="O39" s="884">
        <v>592</v>
      </c>
      <c r="P39" s="875">
        <v>1</v>
      </c>
      <c r="Q39" s="885">
        <v>592</v>
      </c>
    </row>
    <row r="40" spans="1:17" ht="14.4" customHeight="1" x14ac:dyDescent="0.3">
      <c r="A40" s="872" t="s">
        <v>4273</v>
      </c>
      <c r="B40" s="874" t="s">
        <v>4274</v>
      </c>
      <c r="C40" s="874" t="s">
        <v>2853</v>
      </c>
      <c r="D40" s="874" t="s">
        <v>4317</v>
      </c>
      <c r="E40" s="874" t="s">
        <v>4318</v>
      </c>
      <c r="F40" s="884"/>
      <c r="G40" s="884"/>
      <c r="H40" s="884"/>
      <c r="I40" s="884"/>
      <c r="J40" s="884">
        <v>2</v>
      </c>
      <c r="K40" s="884">
        <v>746</v>
      </c>
      <c r="L40" s="884">
        <v>1</v>
      </c>
      <c r="M40" s="884">
        <v>373</v>
      </c>
      <c r="N40" s="884"/>
      <c r="O40" s="884"/>
      <c r="P40" s="875"/>
      <c r="Q40" s="885"/>
    </row>
    <row r="41" spans="1:17" ht="14.4" customHeight="1" x14ac:dyDescent="0.3">
      <c r="A41" s="872" t="s">
        <v>4273</v>
      </c>
      <c r="B41" s="874" t="s">
        <v>4274</v>
      </c>
      <c r="C41" s="874" t="s">
        <v>2853</v>
      </c>
      <c r="D41" s="874" t="s">
        <v>4319</v>
      </c>
      <c r="E41" s="874" t="s">
        <v>4320</v>
      </c>
      <c r="F41" s="884">
        <v>27</v>
      </c>
      <c r="G41" s="884">
        <v>1350</v>
      </c>
      <c r="H41" s="884">
        <v>1.588235294117647</v>
      </c>
      <c r="I41" s="884">
        <v>50</v>
      </c>
      <c r="J41" s="884">
        <v>17</v>
      </c>
      <c r="K41" s="884">
        <v>850</v>
      </c>
      <c r="L41" s="884">
        <v>1</v>
      </c>
      <c r="M41" s="884">
        <v>50</v>
      </c>
      <c r="N41" s="884">
        <v>27</v>
      </c>
      <c r="O41" s="884">
        <v>1350</v>
      </c>
      <c r="P41" s="875">
        <v>1.588235294117647</v>
      </c>
      <c r="Q41" s="885">
        <v>50</v>
      </c>
    </row>
    <row r="42" spans="1:17" ht="14.4" customHeight="1" x14ac:dyDescent="0.3">
      <c r="A42" s="872" t="s">
        <v>4273</v>
      </c>
      <c r="B42" s="874" t="s">
        <v>4274</v>
      </c>
      <c r="C42" s="874" t="s">
        <v>2853</v>
      </c>
      <c r="D42" s="874" t="s">
        <v>4321</v>
      </c>
      <c r="E42" s="874" t="s">
        <v>4322</v>
      </c>
      <c r="F42" s="884"/>
      <c r="G42" s="884"/>
      <c r="H42" s="884"/>
      <c r="I42" s="884"/>
      <c r="J42" s="884">
        <v>1</v>
      </c>
      <c r="K42" s="884">
        <v>547</v>
      </c>
      <c r="L42" s="884">
        <v>1</v>
      </c>
      <c r="M42" s="884">
        <v>547</v>
      </c>
      <c r="N42" s="884"/>
      <c r="O42" s="884"/>
      <c r="P42" s="875"/>
      <c r="Q42" s="885"/>
    </row>
    <row r="43" spans="1:17" ht="14.4" customHeight="1" x14ac:dyDescent="0.3">
      <c r="A43" s="872" t="s">
        <v>4273</v>
      </c>
      <c r="B43" s="874" t="s">
        <v>4274</v>
      </c>
      <c r="C43" s="874" t="s">
        <v>2853</v>
      </c>
      <c r="D43" s="874" t="s">
        <v>4323</v>
      </c>
      <c r="E43" s="874" t="s">
        <v>4324</v>
      </c>
      <c r="F43" s="884"/>
      <c r="G43" s="884"/>
      <c r="H43" s="884"/>
      <c r="I43" s="884"/>
      <c r="J43" s="884">
        <v>1</v>
      </c>
      <c r="K43" s="884">
        <v>736</v>
      </c>
      <c r="L43" s="884">
        <v>1</v>
      </c>
      <c r="M43" s="884">
        <v>736</v>
      </c>
      <c r="N43" s="884"/>
      <c r="O43" s="884"/>
      <c r="P43" s="875"/>
      <c r="Q43" s="885"/>
    </row>
    <row r="44" spans="1:17" ht="14.4" customHeight="1" x14ac:dyDescent="0.3">
      <c r="A44" s="872" t="s">
        <v>4273</v>
      </c>
      <c r="B44" s="874" t="s">
        <v>4274</v>
      </c>
      <c r="C44" s="874" t="s">
        <v>2853</v>
      </c>
      <c r="D44" s="874" t="s">
        <v>4325</v>
      </c>
      <c r="E44" s="874" t="s">
        <v>4326</v>
      </c>
      <c r="F44" s="884"/>
      <c r="G44" s="884"/>
      <c r="H44" s="884"/>
      <c r="I44" s="884"/>
      <c r="J44" s="884">
        <v>1</v>
      </c>
      <c r="K44" s="884">
        <v>329</v>
      </c>
      <c r="L44" s="884">
        <v>1</v>
      </c>
      <c r="M44" s="884">
        <v>329</v>
      </c>
      <c r="N44" s="884">
        <v>3</v>
      </c>
      <c r="O44" s="884">
        <v>987</v>
      </c>
      <c r="P44" s="875">
        <v>3</v>
      </c>
      <c r="Q44" s="885">
        <v>329</v>
      </c>
    </row>
    <row r="45" spans="1:17" ht="14.4" customHeight="1" x14ac:dyDescent="0.3">
      <c r="A45" s="872" t="s">
        <v>4273</v>
      </c>
      <c r="B45" s="874" t="s">
        <v>4274</v>
      </c>
      <c r="C45" s="874" t="s">
        <v>2853</v>
      </c>
      <c r="D45" s="874" t="s">
        <v>4327</v>
      </c>
      <c r="E45" s="874" t="s">
        <v>4328</v>
      </c>
      <c r="F45" s="884"/>
      <c r="G45" s="884"/>
      <c r="H45" s="884"/>
      <c r="I45" s="884"/>
      <c r="J45" s="884">
        <v>1</v>
      </c>
      <c r="K45" s="884">
        <v>346</v>
      </c>
      <c r="L45" s="884">
        <v>1</v>
      </c>
      <c r="M45" s="884">
        <v>346</v>
      </c>
      <c r="N45" s="884"/>
      <c r="O45" s="884"/>
      <c r="P45" s="875"/>
      <c r="Q45" s="885"/>
    </row>
    <row r="46" spans="1:17" ht="14.4" customHeight="1" x14ac:dyDescent="0.3">
      <c r="A46" s="872" t="s">
        <v>4273</v>
      </c>
      <c r="B46" s="874" t="s">
        <v>4274</v>
      </c>
      <c r="C46" s="874" t="s">
        <v>2853</v>
      </c>
      <c r="D46" s="874" t="s">
        <v>4329</v>
      </c>
      <c r="E46" s="874" t="s">
        <v>4330</v>
      </c>
      <c r="F46" s="884">
        <v>1</v>
      </c>
      <c r="G46" s="884">
        <v>231</v>
      </c>
      <c r="H46" s="884">
        <v>0.99568965517241381</v>
      </c>
      <c r="I46" s="884">
        <v>231</v>
      </c>
      <c r="J46" s="884">
        <v>1</v>
      </c>
      <c r="K46" s="884">
        <v>232</v>
      </c>
      <c r="L46" s="884">
        <v>1</v>
      </c>
      <c r="M46" s="884">
        <v>232</v>
      </c>
      <c r="N46" s="884">
        <v>4</v>
      </c>
      <c r="O46" s="884">
        <v>928</v>
      </c>
      <c r="P46" s="875">
        <v>4</v>
      </c>
      <c r="Q46" s="885">
        <v>232</v>
      </c>
    </row>
    <row r="47" spans="1:17" ht="14.4" customHeight="1" x14ac:dyDescent="0.3">
      <c r="A47" s="872" t="s">
        <v>4273</v>
      </c>
      <c r="B47" s="874" t="s">
        <v>4274</v>
      </c>
      <c r="C47" s="874" t="s">
        <v>2853</v>
      </c>
      <c r="D47" s="874" t="s">
        <v>4331</v>
      </c>
      <c r="E47" s="874" t="s">
        <v>4332</v>
      </c>
      <c r="F47" s="884">
        <v>3</v>
      </c>
      <c r="G47" s="884">
        <v>690</v>
      </c>
      <c r="H47" s="884">
        <v>2.9613733905579398</v>
      </c>
      <c r="I47" s="884">
        <v>230</v>
      </c>
      <c r="J47" s="884">
        <v>1</v>
      </c>
      <c r="K47" s="884">
        <v>233</v>
      </c>
      <c r="L47" s="884">
        <v>1</v>
      </c>
      <c r="M47" s="884">
        <v>233</v>
      </c>
      <c r="N47" s="884">
        <v>1</v>
      </c>
      <c r="O47" s="884">
        <v>233</v>
      </c>
      <c r="P47" s="875">
        <v>1</v>
      </c>
      <c r="Q47" s="885">
        <v>233</v>
      </c>
    </row>
    <row r="48" spans="1:17" ht="14.4" customHeight="1" x14ac:dyDescent="0.3">
      <c r="A48" s="872" t="s">
        <v>4273</v>
      </c>
      <c r="B48" s="874" t="s">
        <v>4274</v>
      </c>
      <c r="C48" s="874" t="s">
        <v>2853</v>
      </c>
      <c r="D48" s="874" t="s">
        <v>4333</v>
      </c>
      <c r="E48" s="874" t="s">
        <v>4334</v>
      </c>
      <c r="F48" s="884"/>
      <c r="G48" s="884"/>
      <c r="H48" s="884"/>
      <c r="I48" s="884"/>
      <c r="J48" s="884"/>
      <c r="K48" s="884"/>
      <c r="L48" s="884"/>
      <c r="M48" s="884"/>
      <c r="N48" s="884">
        <v>3</v>
      </c>
      <c r="O48" s="884">
        <v>1161</v>
      </c>
      <c r="P48" s="875"/>
      <c r="Q48" s="885">
        <v>387</v>
      </c>
    </row>
    <row r="49" spans="1:17" ht="14.4" customHeight="1" x14ac:dyDescent="0.3">
      <c r="A49" s="872" t="s">
        <v>4273</v>
      </c>
      <c r="B49" s="874" t="s">
        <v>4274</v>
      </c>
      <c r="C49" s="874" t="s">
        <v>2853</v>
      </c>
      <c r="D49" s="874" t="s">
        <v>4335</v>
      </c>
      <c r="E49" s="874" t="s">
        <v>4336</v>
      </c>
      <c r="F49" s="884"/>
      <c r="G49" s="884"/>
      <c r="H49" s="884"/>
      <c r="I49" s="884"/>
      <c r="J49" s="884">
        <v>1</v>
      </c>
      <c r="K49" s="884">
        <v>224</v>
      </c>
      <c r="L49" s="884">
        <v>1</v>
      </c>
      <c r="M49" s="884">
        <v>224</v>
      </c>
      <c r="N49" s="884">
        <v>3</v>
      </c>
      <c r="O49" s="884">
        <v>672</v>
      </c>
      <c r="P49" s="875">
        <v>3</v>
      </c>
      <c r="Q49" s="885">
        <v>224</v>
      </c>
    </row>
    <row r="50" spans="1:17" ht="14.4" customHeight="1" x14ac:dyDescent="0.3">
      <c r="A50" s="872" t="s">
        <v>4273</v>
      </c>
      <c r="B50" s="874" t="s">
        <v>4274</v>
      </c>
      <c r="C50" s="874" t="s">
        <v>2853</v>
      </c>
      <c r="D50" s="874" t="s">
        <v>4337</v>
      </c>
      <c r="E50" s="874" t="s">
        <v>4338</v>
      </c>
      <c r="F50" s="884"/>
      <c r="G50" s="884"/>
      <c r="H50" s="884"/>
      <c r="I50" s="884"/>
      <c r="J50" s="884">
        <v>61</v>
      </c>
      <c r="K50" s="884">
        <v>14884</v>
      </c>
      <c r="L50" s="884">
        <v>1</v>
      </c>
      <c r="M50" s="884">
        <v>244</v>
      </c>
      <c r="N50" s="884">
        <v>86</v>
      </c>
      <c r="O50" s="884">
        <v>20984</v>
      </c>
      <c r="P50" s="875">
        <v>1.4098360655737705</v>
      </c>
      <c r="Q50" s="885">
        <v>244</v>
      </c>
    </row>
    <row r="51" spans="1:17" ht="14.4" customHeight="1" x14ac:dyDescent="0.3">
      <c r="A51" s="872" t="s">
        <v>4339</v>
      </c>
      <c r="B51" s="874" t="s">
        <v>4340</v>
      </c>
      <c r="C51" s="874" t="s">
        <v>2853</v>
      </c>
      <c r="D51" s="874" t="s">
        <v>4341</v>
      </c>
      <c r="E51" s="874" t="s">
        <v>4342</v>
      </c>
      <c r="F51" s="884">
        <v>314</v>
      </c>
      <c r="G51" s="884">
        <v>8478</v>
      </c>
      <c r="H51" s="884">
        <v>0.74584323040380052</v>
      </c>
      <c r="I51" s="884">
        <v>27</v>
      </c>
      <c r="J51" s="884">
        <v>421</v>
      </c>
      <c r="K51" s="884">
        <v>11367</v>
      </c>
      <c r="L51" s="884">
        <v>1</v>
      </c>
      <c r="M51" s="884">
        <v>27</v>
      </c>
      <c r="N51" s="884">
        <v>435</v>
      </c>
      <c r="O51" s="884">
        <v>11745</v>
      </c>
      <c r="P51" s="875">
        <v>1.0332541567695963</v>
      </c>
      <c r="Q51" s="885">
        <v>27</v>
      </c>
    </row>
    <row r="52" spans="1:17" ht="14.4" customHeight="1" x14ac:dyDescent="0.3">
      <c r="A52" s="872" t="s">
        <v>4339</v>
      </c>
      <c r="B52" s="874" t="s">
        <v>4340</v>
      </c>
      <c r="C52" s="874" t="s">
        <v>2853</v>
      </c>
      <c r="D52" s="874" t="s">
        <v>4343</v>
      </c>
      <c r="E52" s="874" t="s">
        <v>4344</v>
      </c>
      <c r="F52" s="884">
        <v>379</v>
      </c>
      <c r="G52" s="884">
        <v>20466</v>
      </c>
      <c r="H52" s="884">
        <v>0.82391304347826089</v>
      </c>
      <c r="I52" s="884">
        <v>54</v>
      </c>
      <c r="J52" s="884">
        <v>460</v>
      </c>
      <c r="K52" s="884">
        <v>24840</v>
      </c>
      <c r="L52" s="884">
        <v>1</v>
      </c>
      <c r="M52" s="884">
        <v>54</v>
      </c>
      <c r="N52" s="884">
        <v>546</v>
      </c>
      <c r="O52" s="884">
        <v>29484</v>
      </c>
      <c r="P52" s="875">
        <v>1.1869565217391305</v>
      </c>
      <c r="Q52" s="885">
        <v>54</v>
      </c>
    </row>
    <row r="53" spans="1:17" ht="14.4" customHeight="1" x14ac:dyDescent="0.3">
      <c r="A53" s="872" t="s">
        <v>4339</v>
      </c>
      <c r="B53" s="874" t="s">
        <v>4340</v>
      </c>
      <c r="C53" s="874" t="s">
        <v>2853</v>
      </c>
      <c r="D53" s="874" t="s">
        <v>4345</v>
      </c>
      <c r="E53" s="874" t="s">
        <v>4346</v>
      </c>
      <c r="F53" s="884">
        <v>1307</v>
      </c>
      <c r="G53" s="884">
        <v>31368</v>
      </c>
      <c r="H53" s="884">
        <v>0.96886582653817643</v>
      </c>
      <c r="I53" s="884">
        <v>24</v>
      </c>
      <c r="J53" s="884">
        <v>1349</v>
      </c>
      <c r="K53" s="884">
        <v>32376</v>
      </c>
      <c r="L53" s="884">
        <v>1</v>
      </c>
      <c r="M53" s="884">
        <v>24</v>
      </c>
      <c r="N53" s="884">
        <v>1370</v>
      </c>
      <c r="O53" s="884">
        <v>32880</v>
      </c>
      <c r="P53" s="875">
        <v>1.0155670867309119</v>
      </c>
      <c r="Q53" s="885">
        <v>24</v>
      </c>
    </row>
    <row r="54" spans="1:17" ht="14.4" customHeight="1" x14ac:dyDescent="0.3">
      <c r="A54" s="872" t="s">
        <v>4339</v>
      </c>
      <c r="B54" s="874" t="s">
        <v>4340</v>
      </c>
      <c r="C54" s="874" t="s">
        <v>2853</v>
      </c>
      <c r="D54" s="874" t="s">
        <v>4347</v>
      </c>
      <c r="E54" s="874" t="s">
        <v>4348</v>
      </c>
      <c r="F54" s="884">
        <v>1700</v>
      </c>
      <c r="G54" s="884">
        <v>45900</v>
      </c>
      <c r="H54" s="884">
        <v>0.90957731407169606</v>
      </c>
      <c r="I54" s="884">
        <v>27</v>
      </c>
      <c r="J54" s="884">
        <v>1869</v>
      </c>
      <c r="K54" s="884">
        <v>50463</v>
      </c>
      <c r="L54" s="884">
        <v>1</v>
      </c>
      <c r="M54" s="884">
        <v>27</v>
      </c>
      <c r="N54" s="884">
        <v>1832</v>
      </c>
      <c r="O54" s="884">
        <v>49464</v>
      </c>
      <c r="P54" s="875">
        <v>0.98020331728196897</v>
      </c>
      <c r="Q54" s="885">
        <v>27</v>
      </c>
    </row>
    <row r="55" spans="1:17" ht="14.4" customHeight="1" x14ac:dyDescent="0.3">
      <c r="A55" s="872" t="s">
        <v>4339</v>
      </c>
      <c r="B55" s="874" t="s">
        <v>4340</v>
      </c>
      <c r="C55" s="874" t="s">
        <v>2853</v>
      </c>
      <c r="D55" s="874" t="s">
        <v>4349</v>
      </c>
      <c r="E55" s="874" t="s">
        <v>4350</v>
      </c>
      <c r="F55" s="884">
        <v>3</v>
      </c>
      <c r="G55" s="884">
        <v>171</v>
      </c>
      <c r="H55" s="884"/>
      <c r="I55" s="884">
        <v>57</v>
      </c>
      <c r="J55" s="884"/>
      <c r="K55" s="884"/>
      <c r="L55" s="884"/>
      <c r="M55" s="884"/>
      <c r="N55" s="884"/>
      <c r="O55" s="884"/>
      <c r="P55" s="875"/>
      <c r="Q55" s="885"/>
    </row>
    <row r="56" spans="1:17" ht="14.4" customHeight="1" x14ac:dyDescent="0.3">
      <c r="A56" s="872" t="s">
        <v>4339</v>
      </c>
      <c r="B56" s="874" t="s">
        <v>4340</v>
      </c>
      <c r="C56" s="874" t="s">
        <v>2853</v>
      </c>
      <c r="D56" s="874" t="s">
        <v>4351</v>
      </c>
      <c r="E56" s="874" t="s">
        <v>4352</v>
      </c>
      <c r="F56" s="884">
        <v>305</v>
      </c>
      <c r="G56" s="884">
        <v>8235</v>
      </c>
      <c r="H56" s="884">
        <v>0.84254143646408841</v>
      </c>
      <c r="I56" s="884">
        <v>27</v>
      </c>
      <c r="J56" s="884">
        <v>362</v>
      </c>
      <c r="K56" s="884">
        <v>9774</v>
      </c>
      <c r="L56" s="884">
        <v>1</v>
      </c>
      <c r="M56" s="884">
        <v>27</v>
      </c>
      <c r="N56" s="884">
        <v>396</v>
      </c>
      <c r="O56" s="884">
        <v>10692</v>
      </c>
      <c r="P56" s="875">
        <v>1.0939226519337018</v>
      </c>
      <c r="Q56" s="885">
        <v>27</v>
      </c>
    </row>
    <row r="57" spans="1:17" ht="14.4" customHeight="1" x14ac:dyDescent="0.3">
      <c r="A57" s="872" t="s">
        <v>4339</v>
      </c>
      <c r="B57" s="874" t="s">
        <v>4340</v>
      </c>
      <c r="C57" s="874" t="s">
        <v>2853</v>
      </c>
      <c r="D57" s="874" t="s">
        <v>4353</v>
      </c>
      <c r="E57" s="874" t="s">
        <v>4354</v>
      </c>
      <c r="F57" s="884">
        <v>3836</v>
      </c>
      <c r="G57" s="884">
        <v>84392</v>
      </c>
      <c r="H57" s="884">
        <v>0.6457912457912458</v>
      </c>
      <c r="I57" s="884">
        <v>22</v>
      </c>
      <c r="J57" s="884">
        <v>5940</v>
      </c>
      <c r="K57" s="884">
        <v>130680</v>
      </c>
      <c r="L57" s="884">
        <v>1</v>
      </c>
      <c r="M57" s="884">
        <v>22</v>
      </c>
      <c r="N57" s="884">
        <v>6250</v>
      </c>
      <c r="O57" s="884">
        <v>137500</v>
      </c>
      <c r="P57" s="875">
        <v>1.0521885521885521</v>
      </c>
      <c r="Q57" s="885">
        <v>22</v>
      </c>
    </row>
    <row r="58" spans="1:17" ht="14.4" customHeight="1" x14ac:dyDescent="0.3">
      <c r="A58" s="872" t="s">
        <v>4339</v>
      </c>
      <c r="B58" s="874" t="s">
        <v>4340</v>
      </c>
      <c r="C58" s="874" t="s">
        <v>2853</v>
      </c>
      <c r="D58" s="874" t="s">
        <v>4355</v>
      </c>
      <c r="E58" s="874" t="s">
        <v>4356</v>
      </c>
      <c r="F58" s="884">
        <v>5</v>
      </c>
      <c r="G58" s="884">
        <v>340</v>
      </c>
      <c r="H58" s="884">
        <v>0.41666666666666669</v>
      </c>
      <c r="I58" s="884">
        <v>68</v>
      </c>
      <c r="J58" s="884">
        <v>12</v>
      </c>
      <c r="K58" s="884">
        <v>816</v>
      </c>
      <c r="L58" s="884">
        <v>1</v>
      </c>
      <c r="M58" s="884">
        <v>68</v>
      </c>
      <c r="N58" s="884">
        <v>12</v>
      </c>
      <c r="O58" s="884">
        <v>816</v>
      </c>
      <c r="P58" s="875">
        <v>1</v>
      </c>
      <c r="Q58" s="885">
        <v>68</v>
      </c>
    </row>
    <row r="59" spans="1:17" ht="14.4" customHeight="1" x14ac:dyDescent="0.3">
      <c r="A59" s="872" t="s">
        <v>4339</v>
      </c>
      <c r="B59" s="874" t="s">
        <v>4340</v>
      </c>
      <c r="C59" s="874" t="s">
        <v>2853</v>
      </c>
      <c r="D59" s="874" t="s">
        <v>4357</v>
      </c>
      <c r="E59" s="874" t="s">
        <v>4358</v>
      </c>
      <c r="F59" s="884">
        <v>6</v>
      </c>
      <c r="G59" s="884">
        <v>372</v>
      </c>
      <c r="H59" s="884">
        <v>2</v>
      </c>
      <c r="I59" s="884">
        <v>62</v>
      </c>
      <c r="J59" s="884">
        <v>3</v>
      </c>
      <c r="K59" s="884">
        <v>186</v>
      </c>
      <c r="L59" s="884">
        <v>1</v>
      </c>
      <c r="M59" s="884">
        <v>62</v>
      </c>
      <c r="N59" s="884"/>
      <c r="O59" s="884"/>
      <c r="P59" s="875"/>
      <c r="Q59" s="885"/>
    </row>
    <row r="60" spans="1:17" ht="14.4" customHeight="1" x14ac:dyDescent="0.3">
      <c r="A60" s="872" t="s">
        <v>4339</v>
      </c>
      <c r="B60" s="874" t="s">
        <v>4340</v>
      </c>
      <c r="C60" s="874" t="s">
        <v>2853</v>
      </c>
      <c r="D60" s="874" t="s">
        <v>4359</v>
      </c>
      <c r="E60" s="874" t="s">
        <v>4360</v>
      </c>
      <c r="F60" s="884">
        <v>3399</v>
      </c>
      <c r="G60" s="884">
        <v>210738</v>
      </c>
      <c r="H60" s="884">
        <v>0.67993598719743953</v>
      </c>
      <c r="I60" s="884">
        <v>62</v>
      </c>
      <c r="J60" s="884">
        <v>4999</v>
      </c>
      <c r="K60" s="884">
        <v>309938</v>
      </c>
      <c r="L60" s="884">
        <v>1</v>
      </c>
      <c r="M60" s="884">
        <v>62</v>
      </c>
      <c r="N60" s="884">
        <v>5712</v>
      </c>
      <c r="O60" s="884">
        <v>354144</v>
      </c>
      <c r="P60" s="875">
        <v>1.142628525705141</v>
      </c>
      <c r="Q60" s="885">
        <v>62</v>
      </c>
    </row>
    <row r="61" spans="1:17" ht="14.4" customHeight="1" x14ac:dyDescent="0.3">
      <c r="A61" s="872" t="s">
        <v>4339</v>
      </c>
      <c r="B61" s="874" t="s">
        <v>4340</v>
      </c>
      <c r="C61" s="874" t="s">
        <v>2853</v>
      </c>
      <c r="D61" s="874" t="s">
        <v>4361</v>
      </c>
      <c r="E61" s="874" t="s">
        <v>4362</v>
      </c>
      <c r="F61" s="884"/>
      <c r="G61" s="884"/>
      <c r="H61" s="884"/>
      <c r="I61" s="884"/>
      <c r="J61" s="884"/>
      <c r="K61" s="884"/>
      <c r="L61" s="884"/>
      <c r="M61" s="884"/>
      <c r="N61" s="884">
        <v>3</v>
      </c>
      <c r="O61" s="884">
        <v>1182</v>
      </c>
      <c r="P61" s="875"/>
      <c r="Q61" s="885">
        <v>394</v>
      </c>
    </row>
    <row r="62" spans="1:17" ht="14.4" customHeight="1" x14ac:dyDescent="0.3">
      <c r="A62" s="872" t="s">
        <v>4339</v>
      </c>
      <c r="B62" s="874" t="s">
        <v>4340</v>
      </c>
      <c r="C62" s="874" t="s">
        <v>2853</v>
      </c>
      <c r="D62" s="874" t="s">
        <v>4363</v>
      </c>
      <c r="E62" s="874" t="s">
        <v>4364</v>
      </c>
      <c r="F62" s="884">
        <v>3</v>
      </c>
      <c r="G62" s="884">
        <v>246</v>
      </c>
      <c r="H62" s="884">
        <v>0.5</v>
      </c>
      <c r="I62" s="884">
        <v>82</v>
      </c>
      <c r="J62" s="884">
        <v>6</v>
      </c>
      <c r="K62" s="884">
        <v>492</v>
      </c>
      <c r="L62" s="884">
        <v>1</v>
      </c>
      <c r="M62" s="884">
        <v>82</v>
      </c>
      <c r="N62" s="884">
        <v>6</v>
      </c>
      <c r="O62" s="884">
        <v>492</v>
      </c>
      <c r="P62" s="875">
        <v>1</v>
      </c>
      <c r="Q62" s="885">
        <v>82</v>
      </c>
    </row>
    <row r="63" spans="1:17" ht="14.4" customHeight="1" x14ac:dyDescent="0.3">
      <c r="A63" s="872" t="s">
        <v>4339</v>
      </c>
      <c r="B63" s="874" t="s">
        <v>4340</v>
      </c>
      <c r="C63" s="874" t="s">
        <v>2853</v>
      </c>
      <c r="D63" s="874" t="s">
        <v>4365</v>
      </c>
      <c r="E63" s="874" t="s">
        <v>4366</v>
      </c>
      <c r="F63" s="884">
        <v>143</v>
      </c>
      <c r="G63" s="884">
        <v>141141</v>
      </c>
      <c r="H63" s="884">
        <v>0.85032894736842102</v>
      </c>
      <c r="I63" s="884">
        <v>987</v>
      </c>
      <c r="J63" s="884">
        <v>168</v>
      </c>
      <c r="K63" s="884">
        <v>165984</v>
      </c>
      <c r="L63" s="884">
        <v>1</v>
      </c>
      <c r="M63" s="884">
        <v>988</v>
      </c>
      <c r="N63" s="884">
        <v>190</v>
      </c>
      <c r="O63" s="884">
        <v>187720</v>
      </c>
      <c r="P63" s="875">
        <v>1.1309523809523809</v>
      </c>
      <c r="Q63" s="885">
        <v>988</v>
      </c>
    </row>
    <row r="64" spans="1:17" ht="14.4" customHeight="1" x14ac:dyDescent="0.3">
      <c r="A64" s="872" t="s">
        <v>4339</v>
      </c>
      <c r="B64" s="874" t="s">
        <v>4340</v>
      </c>
      <c r="C64" s="874" t="s">
        <v>2853</v>
      </c>
      <c r="D64" s="874" t="s">
        <v>4367</v>
      </c>
      <c r="E64" s="874" t="s">
        <v>4368</v>
      </c>
      <c r="F64" s="884">
        <v>1</v>
      </c>
      <c r="G64" s="884">
        <v>191</v>
      </c>
      <c r="H64" s="884">
        <v>1</v>
      </c>
      <c r="I64" s="884">
        <v>191</v>
      </c>
      <c r="J64" s="884">
        <v>1</v>
      </c>
      <c r="K64" s="884">
        <v>191</v>
      </c>
      <c r="L64" s="884">
        <v>1</v>
      </c>
      <c r="M64" s="884">
        <v>191</v>
      </c>
      <c r="N64" s="884">
        <v>1</v>
      </c>
      <c r="O64" s="884">
        <v>191</v>
      </c>
      <c r="P64" s="875">
        <v>1</v>
      </c>
      <c r="Q64" s="885">
        <v>191</v>
      </c>
    </row>
    <row r="65" spans="1:17" ht="14.4" customHeight="1" x14ac:dyDescent="0.3">
      <c r="A65" s="872" t="s">
        <v>4339</v>
      </c>
      <c r="B65" s="874" t="s">
        <v>4340</v>
      </c>
      <c r="C65" s="874" t="s">
        <v>2853</v>
      </c>
      <c r="D65" s="874" t="s">
        <v>4369</v>
      </c>
      <c r="E65" s="874" t="s">
        <v>4370</v>
      </c>
      <c r="F65" s="884">
        <v>25</v>
      </c>
      <c r="G65" s="884">
        <v>2050</v>
      </c>
      <c r="H65" s="884">
        <v>1.4705882352941178</v>
      </c>
      <c r="I65" s="884">
        <v>82</v>
      </c>
      <c r="J65" s="884">
        <v>17</v>
      </c>
      <c r="K65" s="884">
        <v>1394</v>
      </c>
      <c r="L65" s="884">
        <v>1</v>
      </c>
      <c r="M65" s="884">
        <v>82</v>
      </c>
      <c r="N65" s="884">
        <v>18</v>
      </c>
      <c r="O65" s="884">
        <v>1476</v>
      </c>
      <c r="P65" s="875">
        <v>1.0588235294117647</v>
      </c>
      <c r="Q65" s="885">
        <v>82</v>
      </c>
    </row>
    <row r="66" spans="1:17" ht="14.4" customHeight="1" x14ac:dyDescent="0.3">
      <c r="A66" s="872" t="s">
        <v>4339</v>
      </c>
      <c r="B66" s="874" t="s">
        <v>4340</v>
      </c>
      <c r="C66" s="874" t="s">
        <v>2853</v>
      </c>
      <c r="D66" s="874" t="s">
        <v>4371</v>
      </c>
      <c r="E66" s="874" t="s">
        <v>4372</v>
      </c>
      <c r="F66" s="884">
        <v>8</v>
      </c>
      <c r="G66" s="884">
        <v>504</v>
      </c>
      <c r="H66" s="884">
        <v>0.30769230769230771</v>
      </c>
      <c r="I66" s="884">
        <v>63</v>
      </c>
      <c r="J66" s="884">
        <v>26</v>
      </c>
      <c r="K66" s="884">
        <v>1638</v>
      </c>
      <c r="L66" s="884">
        <v>1</v>
      </c>
      <c r="M66" s="884">
        <v>63</v>
      </c>
      <c r="N66" s="884">
        <v>12</v>
      </c>
      <c r="O66" s="884">
        <v>756</v>
      </c>
      <c r="P66" s="875">
        <v>0.46153846153846156</v>
      </c>
      <c r="Q66" s="885">
        <v>63</v>
      </c>
    </row>
    <row r="67" spans="1:17" ht="14.4" customHeight="1" x14ac:dyDescent="0.3">
      <c r="A67" s="872" t="s">
        <v>4339</v>
      </c>
      <c r="B67" s="874" t="s">
        <v>4340</v>
      </c>
      <c r="C67" s="874" t="s">
        <v>2853</v>
      </c>
      <c r="D67" s="874" t="s">
        <v>4373</v>
      </c>
      <c r="E67" s="874" t="s">
        <v>4374</v>
      </c>
      <c r="F67" s="884">
        <v>805</v>
      </c>
      <c r="G67" s="884">
        <v>13685</v>
      </c>
      <c r="H67" s="884">
        <v>0.95947556615017882</v>
      </c>
      <c r="I67" s="884">
        <v>17</v>
      </c>
      <c r="J67" s="884">
        <v>839</v>
      </c>
      <c r="K67" s="884">
        <v>14263</v>
      </c>
      <c r="L67" s="884">
        <v>1</v>
      </c>
      <c r="M67" s="884">
        <v>17</v>
      </c>
      <c r="N67" s="884">
        <v>922</v>
      </c>
      <c r="O67" s="884">
        <v>15674</v>
      </c>
      <c r="P67" s="875">
        <v>1.098927294398093</v>
      </c>
      <c r="Q67" s="885">
        <v>17</v>
      </c>
    </row>
    <row r="68" spans="1:17" ht="14.4" customHeight="1" x14ac:dyDescent="0.3">
      <c r="A68" s="872" t="s">
        <v>4339</v>
      </c>
      <c r="B68" s="874" t="s">
        <v>4340</v>
      </c>
      <c r="C68" s="874" t="s">
        <v>2853</v>
      </c>
      <c r="D68" s="874" t="s">
        <v>4375</v>
      </c>
      <c r="E68" s="874" t="s">
        <v>4376</v>
      </c>
      <c r="F68" s="884">
        <v>2</v>
      </c>
      <c r="G68" s="884">
        <v>128</v>
      </c>
      <c r="H68" s="884">
        <v>0.66666666666666663</v>
      </c>
      <c r="I68" s="884">
        <v>64</v>
      </c>
      <c r="J68" s="884">
        <v>3</v>
      </c>
      <c r="K68" s="884">
        <v>192</v>
      </c>
      <c r="L68" s="884">
        <v>1</v>
      </c>
      <c r="M68" s="884">
        <v>64</v>
      </c>
      <c r="N68" s="884">
        <v>1</v>
      </c>
      <c r="O68" s="884">
        <v>64</v>
      </c>
      <c r="P68" s="875">
        <v>0.33333333333333331</v>
      </c>
      <c r="Q68" s="885">
        <v>64</v>
      </c>
    </row>
    <row r="69" spans="1:17" ht="14.4" customHeight="1" x14ac:dyDescent="0.3">
      <c r="A69" s="872" t="s">
        <v>4339</v>
      </c>
      <c r="B69" s="874" t="s">
        <v>4340</v>
      </c>
      <c r="C69" s="874" t="s">
        <v>2853</v>
      </c>
      <c r="D69" s="874" t="s">
        <v>4377</v>
      </c>
      <c r="E69" s="874" t="s">
        <v>4378</v>
      </c>
      <c r="F69" s="884">
        <v>3</v>
      </c>
      <c r="G69" s="884">
        <v>141</v>
      </c>
      <c r="H69" s="884">
        <v>0.6</v>
      </c>
      <c r="I69" s="884">
        <v>47</v>
      </c>
      <c r="J69" s="884">
        <v>5</v>
      </c>
      <c r="K69" s="884">
        <v>235</v>
      </c>
      <c r="L69" s="884">
        <v>1</v>
      </c>
      <c r="M69" s="884">
        <v>47</v>
      </c>
      <c r="N69" s="884">
        <v>7</v>
      </c>
      <c r="O69" s="884">
        <v>329</v>
      </c>
      <c r="P69" s="875">
        <v>1.4</v>
      </c>
      <c r="Q69" s="885">
        <v>47</v>
      </c>
    </row>
    <row r="70" spans="1:17" ht="14.4" customHeight="1" x14ac:dyDescent="0.3">
      <c r="A70" s="872" t="s">
        <v>4339</v>
      </c>
      <c r="B70" s="874" t="s">
        <v>4340</v>
      </c>
      <c r="C70" s="874" t="s">
        <v>2853</v>
      </c>
      <c r="D70" s="874" t="s">
        <v>4379</v>
      </c>
      <c r="E70" s="874" t="s">
        <v>4380</v>
      </c>
      <c r="F70" s="884">
        <v>4</v>
      </c>
      <c r="G70" s="884">
        <v>240</v>
      </c>
      <c r="H70" s="884">
        <v>1.3333333333333333</v>
      </c>
      <c r="I70" s="884">
        <v>60</v>
      </c>
      <c r="J70" s="884">
        <v>3</v>
      </c>
      <c r="K70" s="884">
        <v>180</v>
      </c>
      <c r="L70" s="884">
        <v>1</v>
      </c>
      <c r="M70" s="884">
        <v>60</v>
      </c>
      <c r="N70" s="884">
        <v>1</v>
      </c>
      <c r="O70" s="884">
        <v>60</v>
      </c>
      <c r="P70" s="875">
        <v>0.33333333333333331</v>
      </c>
      <c r="Q70" s="885">
        <v>60</v>
      </c>
    </row>
    <row r="71" spans="1:17" ht="14.4" customHeight="1" x14ac:dyDescent="0.3">
      <c r="A71" s="872" t="s">
        <v>4339</v>
      </c>
      <c r="B71" s="874" t="s">
        <v>4340</v>
      </c>
      <c r="C71" s="874" t="s">
        <v>2853</v>
      </c>
      <c r="D71" s="874" t="s">
        <v>4381</v>
      </c>
      <c r="E71" s="874" t="s">
        <v>4382</v>
      </c>
      <c r="F71" s="884">
        <v>2</v>
      </c>
      <c r="G71" s="884">
        <v>38</v>
      </c>
      <c r="H71" s="884">
        <v>1</v>
      </c>
      <c r="I71" s="884">
        <v>19</v>
      </c>
      <c r="J71" s="884">
        <v>2</v>
      </c>
      <c r="K71" s="884">
        <v>38</v>
      </c>
      <c r="L71" s="884">
        <v>1</v>
      </c>
      <c r="M71" s="884">
        <v>19</v>
      </c>
      <c r="N71" s="884">
        <v>2</v>
      </c>
      <c r="O71" s="884">
        <v>38</v>
      </c>
      <c r="P71" s="875">
        <v>1</v>
      </c>
      <c r="Q71" s="885">
        <v>19</v>
      </c>
    </row>
    <row r="72" spans="1:17" ht="14.4" customHeight="1" x14ac:dyDescent="0.3">
      <c r="A72" s="872" t="s">
        <v>4339</v>
      </c>
      <c r="B72" s="874" t="s">
        <v>4340</v>
      </c>
      <c r="C72" s="874" t="s">
        <v>2853</v>
      </c>
      <c r="D72" s="874" t="s">
        <v>4383</v>
      </c>
      <c r="E72" s="874" t="s">
        <v>4384</v>
      </c>
      <c r="F72" s="884">
        <v>2</v>
      </c>
      <c r="G72" s="884">
        <v>924</v>
      </c>
      <c r="H72" s="884">
        <v>0.33189655172413796</v>
      </c>
      <c r="I72" s="884">
        <v>462</v>
      </c>
      <c r="J72" s="884">
        <v>6</v>
      </c>
      <c r="K72" s="884">
        <v>2784</v>
      </c>
      <c r="L72" s="884">
        <v>1</v>
      </c>
      <c r="M72" s="884">
        <v>464</v>
      </c>
      <c r="N72" s="884">
        <v>5</v>
      </c>
      <c r="O72" s="884">
        <v>2320</v>
      </c>
      <c r="P72" s="875">
        <v>0.83333333333333337</v>
      </c>
      <c r="Q72" s="885">
        <v>464</v>
      </c>
    </row>
    <row r="73" spans="1:17" ht="14.4" customHeight="1" x14ac:dyDescent="0.3">
      <c r="A73" s="872" t="s">
        <v>4339</v>
      </c>
      <c r="B73" s="874" t="s">
        <v>4340</v>
      </c>
      <c r="C73" s="874" t="s">
        <v>2853</v>
      </c>
      <c r="D73" s="874" t="s">
        <v>4385</v>
      </c>
      <c r="E73" s="874" t="s">
        <v>4386</v>
      </c>
      <c r="F73" s="884">
        <v>1</v>
      </c>
      <c r="G73" s="884">
        <v>312</v>
      </c>
      <c r="H73" s="884">
        <v>0.49840255591054311</v>
      </c>
      <c r="I73" s="884">
        <v>312</v>
      </c>
      <c r="J73" s="884">
        <v>2</v>
      </c>
      <c r="K73" s="884">
        <v>626</v>
      </c>
      <c r="L73" s="884">
        <v>1</v>
      </c>
      <c r="M73" s="884">
        <v>313</v>
      </c>
      <c r="N73" s="884"/>
      <c r="O73" s="884"/>
      <c r="P73" s="875"/>
      <c r="Q73" s="885"/>
    </row>
    <row r="74" spans="1:17" ht="14.4" customHeight="1" x14ac:dyDescent="0.3">
      <c r="A74" s="872" t="s">
        <v>4339</v>
      </c>
      <c r="B74" s="874" t="s">
        <v>4340</v>
      </c>
      <c r="C74" s="874" t="s">
        <v>2853</v>
      </c>
      <c r="D74" s="874" t="s">
        <v>4387</v>
      </c>
      <c r="E74" s="874" t="s">
        <v>4388</v>
      </c>
      <c r="F74" s="884">
        <v>93</v>
      </c>
      <c r="G74" s="884">
        <v>79236</v>
      </c>
      <c r="H74" s="884">
        <v>1.0321219226260259</v>
      </c>
      <c r="I74" s="884">
        <v>852</v>
      </c>
      <c r="J74" s="884">
        <v>90</v>
      </c>
      <c r="K74" s="884">
        <v>76770</v>
      </c>
      <c r="L74" s="884">
        <v>1</v>
      </c>
      <c r="M74" s="884">
        <v>853</v>
      </c>
      <c r="N74" s="884">
        <v>141</v>
      </c>
      <c r="O74" s="884">
        <v>120273</v>
      </c>
      <c r="P74" s="875">
        <v>1.5666666666666667</v>
      </c>
      <c r="Q74" s="885">
        <v>853</v>
      </c>
    </row>
    <row r="75" spans="1:17" ht="14.4" customHeight="1" x14ac:dyDescent="0.3">
      <c r="A75" s="872" t="s">
        <v>4339</v>
      </c>
      <c r="B75" s="874" t="s">
        <v>4340</v>
      </c>
      <c r="C75" s="874" t="s">
        <v>2853</v>
      </c>
      <c r="D75" s="874" t="s">
        <v>4389</v>
      </c>
      <c r="E75" s="874" t="s">
        <v>4390</v>
      </c>
      <c r="F75" s="884">
        <v>1</v>
      </c>
      <c r="G75" s="884">
        <v>186</v>
      </c>
      <c r="H75" s="884">
        <v>4.7364400305576773E-2</v>
      </c>
      <c r="I75" s="884">
        <v>186</v>
      </c>
      <c r="J75" s="884">
        <v>21</v>
      </c>
      <c r="K75" s="884">
        <v>3927</v>
      </c>
      <c r="L75" s="884">
        <v>1</v>
      </c>
      <c r="M75" s="884">
        <v>187</v>
      </c>
      <c r="N75" s="884">
        <v>24</v>
      </c>
      <c r="O75" s="884">
        <v>4488</v>
      </c>
      <c r="P75" s="875">
        <v>1.1428571428571428</v>
      </c>
      <c r="Q75" s="885">
        <v>187</v>
      </c>
    </row>
    <row r="76" spans="1:17" ht="14.4" customHeight="1" x14ac:dyDescent="0.3">
      <c r="A76" s="872" t="s">
        <v>4339</v>
      </c>
      <c r="B76" s="874" t="s">
        <v>4340</v>
      </c>
      <c r="C76" s="874" t="s">
        <v>2853</v>
      </c>
      <c r="D76" s="874" t="s">
        <v>4391</v>
      </c>
      <c r="E76" s="874" t="s">
        <v>4392</v>
      </c>
      <c r="F76" s="884">
        <v>2</v>
      </c>
      <c r="G76" s="884">
        <v>334</v>
      </c>
      <c r="H76" s="884"/>
      <c r="I76" s="884">
        <v>167</v>
      </c>
      <c r="J76" s="884"/>
      <c r="K76" s="884"/>
      <c r="L76" s="884"/>
      <c r="M76" s="884"/>
      <c r="N76" s="884"/>
      <c r="O76" s="884"/>
      <c r="P76" s="875"/>
      <c r="Q76" s="885"/>
    </row>
    <row r="77" spans="1:17" ht="14.4" customHeight="1" x14ac:dyDescent="0.3">
      <c r="A77" s="872" t="s">
        <v>4339</v>
      </c>
      <c r="B77" s="874" t="s">
        <v>4340</v>
      </c>
      <c r="C77" s="874" t="s">
        <v>2853</v>
      </c>
      <c r="D77" s="874" t="s">
        <v>4393</v>
      </c>
      <c r="E77" s="874" t="s">
        <v>4394</v>
      </c>
      <c r="F77" s="884">
        <v>1</v>
      </c>
      <c r="G77" s="884">
        <v>166</v>
      </c>
      <c r="H77" s="884"/>
      <c r="I77" s="884">
        <v>166</v>
      </c>
      <c r="J77" s="884"/>
      <c r="K77" s="884"/>
      <c r="L77" s="884"/>
      <c r="M77" s="884"/>
      <c r="N77" s="884">
        <v>1</v>
      </c>
      <c r="O77" s="884">
        <v>167</v>
      </c>
      <c r="P77" s="875"/>
      <c r="Q77" s="885">
        <v>167</v>
      </c>
    </row>
    <row r="78" spans="1:17" ht="14.4" customHeight="1" x14ac:dyDescent="0.3">
      <c r="A78" s="872" t="s">
        <v>4339</v>
      </c>
      <c r="B78" s="874" t="s">
        <v>4340</v>
      </c>
      <c r="C78" s="874" t="s">
        <v>2853</v>
      </c>
      <c r="D78" s="874" t="s">
        <v>4395</v>
      </c>
      <c r="E78" s="874" t="s">
        <v>4396</v>
      </c>
      <c r="F78" s="884">
        <v>1</v>
      </c>
      <c r="G78" s="884">
        <v>309</v>
      </c>
      <c r="H78" s="884">
        <v>0.99677419354838714</v>
      </c>
      <c r="I78" s="884">
        <v>309</v>
      </c>
      <c r="J78" s="884">
        <v>1</v>
      </c>
      <c r="K78" s="884">
        <v>310</v>
      </c>
      <c r="L78" s="884">
        <v>1</v>
      </c>
      <c r="M78" s="884">
        <v>310</v>
      </c>
      <c r="N78" s="884"/>
      <c r="O78" s="884"/>
      <c r="P78" s="875"/>
      <c r="Q78" s="885"/>
    </row>
    <row r="79" spans="1:17" ht="14.4" customHeight="1" x14ac:dyDescent="0.3">
      <c r="A79" s="872" t="s">
        <v>4339</v>
      </c>
      <c r="B79" s="874" t="s">
        <v>4340</v>
      </c>
      <c r="C79" s="874" t="s">
        <v>2853</v>
      </c>
      <c r="D79" s="874" t="s">
        <v>4397</v>
      </c>
      <c r="E79" s="874" t="s">
        <v>4398</v>
      </c>
      <c r="F79" s="884">
        <v>1</v>
      </c>
      <c r="G79" s="884">
        <v>351</v>
      </c>
      <c r="H79" s="884">
        <v>0.99715909090909094</v>
      </c>
      <c r="I79" s="884">
        <v>351</v>
      </c>
      <c r="J79" s="884">
        <v>1</v>
      </c>
      <c r="K79" s="884">
        <v>352</v>
      </c>
      <c r="L79" s="884">
        <v>1</v>
      </c>
      <c r="M79" s="884">
        <v>352</v>
      </c>
      <c r="N79" s="884">
        <v>1</v>
      </c>
      <c r="O79" s="884">
        <v>352</v>
      </c>
      <c r="P79" s="875">
        <v>1</v>
      </c>
      <c r="Q79" s="885">
        <v>352</v>
      </c>
    </row>
    <row r="80" spans="1:17" ht="14.4" customHeight="1" x14ac:dyDescent="0.3">
      <c r="A80" s="872" t="s">
        <v>4339</v>
      </c>
      <c r="B80" s="874" t="s">
        <v>4340</v>
      </c>
      <c r="C80" s="874" t="s">
        <v>2853</v>
      </c>
      <c r="D80" s="874" t="s">
        <v>4399</v>
      </c>
      <c r="E80" s="874" t="s">
        <v>4400</v>
      </c>
      <c r="F80" s="884"/>
      <c r="G80" s="884"/>
      <c r="H80" s="884"/>
      <c r="I80" s="884"/>
      <c r="J80" s="884">
        <v>1</v>
      </c>
      <c r="K80" s="884">
        <v>352</v>
      </c>
      <c r="L80" s="884">
        <v>1</v>
      </c>
      <c r="M80" s="884">
        <v>352</v>
      </c>
      <c r="N80" s="884">
        <v>1</v>
      </c>
      <c r="O80" s="884">
        <v>352</v>
      </c>
      <c r="P80" s="875">
        <v>1</v>
      </c>
      <c r="Q80" s="885">
        <v>352</v>
      </c>
    </row>
    <row r="81" spans="1:17" ht="14.4" customHeight="1" x14ac:dyDescent="0.3">
      <c r="A81" s="872" t="s">
        <v>4339</v>
      </c>
      <c r="B81" s="874" t="s">
        <v>4340</v>
      </c>
      <c r="C81" s="874" t="s">
        <v>2853</v>
      </c>
      <c r="D81" s="874" t="s">
        <v>4401</v>
      </c>
      <c r="E81" s="874" t="s">
        <v>4402</v>
      </c>
      <c r="F81" s="884">
        <v>2</v>
      </c>
      <c r="G81" s="884">
        <v>2432</v>
      </c>
      <c r="H81" s="884">
        <v>0.66393666393666395</v>
      </c>
      <c r="I81" s="884">
        <v>1216</v>
      </c>
      <c r="J81" s="884">
        <v>3</v>
      </c>
      <c r="K81" s="884">
        <v>3663</v>
      </c>
      <c r="L81" s="884">
        <v>1</v>
      </c>
      <c r="M81" s="884">
        <v>1221</v>
      </c>
      <c r="N81" s="884">
        <v>2</v>
      </c>
      <c r="O81" s="884">
        <v>2444</v>
      </c>
      <c r="P81" s="875">
        <v>0.66721266721266725</v>
      </c>
      <c r="Q81" s="885">
        <v>1222</v>
      </c>
    </row>
    <row r="82" spans="1:17" ht="14.4" customHeight="1" x14ac:dyDescent="0.3">
      <c r="A82" s="872" t="s">
        <v>4339</v>
      </c>
      <c r="B82" s="874" t="s">
        <v>4340</v>
      </c>
      <c r="C82" s="874" t="s">
        <v>2853</v>
      </c>
      <c r="D82" s="874" t="s">
        <v>4403</v>
      </c>
      <c r="E82" s="874" t="s">
        <v>4404</v>
      </c>
      <c r="F82" s="884">
        <v>429</v>
      </c>
      <c r="G82" s="884">
        <v>337194</v>
      </c>
      <c r="H82" s="884">
        <v>0.8743977387651376</v>
      </c>
      <c r="I82" s="884">
        <v>786</v>
      </c>
      <c r="J82" s="884">
        <v>490</v>
      </c>
      <c r="K82" s="884">
        <v>385630</v>
      </c>
      <c r="L82" s="884">
        <v>1</v>
      </c>
      <c r="M82" s="884">
        <v>787</v>
      </c>
      <c r="N82" s="884">
        <v>678</v>
      </c>
      <c r="O82" s="884">
        <v>534264</v>
      </c>
      <c r="P82" s="875">
        <v>1.3854316313564816</v>
      </c>
      <c r="Q82" s="885">
        <v>788</v>
      </c>
    </row>
    <row r="83" spans="1:17" ht="14.4" customHeight="1" x14ac:dyDescent="0.3">
      <c r="A83" s="872" t="s">
        <v>4339</v>
      </c>
      <c r="B83" s="874" t="s">
        <v>4340</v>
      </c>
      <c r="C83" s="874" t="s">
        <v>2853</v>
      </c>
      <c r="D83" s="874" t="s">
        <v>4405</v>
      </c>
      <c r="E83" s="874" t="s">
        <v>4406</v>
      </c>
      <c r="F83" s="884"/>
      <c r="G83" s="884"/>
      <c r="H83" s="884"/>
      <c r="I83" s="884"/>
      <c r="J83" s="884">
        <v>1</v>
      </c>
      <c r="K83" s="884">
        <v>189</v>
      </c>
      <c r="L83" s="884">
        <v>1</v>
      </c>
      <c r="M83" s="884">
        <v>189</v>
      </c>
      <c r="N83" s="884">
        <v>3</v>
      </c>
      <c r="O83" s="884">
        <v>567</v>
      </c>
      <c r="P83" s="875">
        <v>3</v>
      </c>
      <c r="Q83" s="885">
        <v>189</v>
      </c>
    </row>
    <row r="84" spans="1:17" ht="14.4" customHeight="1" x14ac:dyDescent="0.3">
      <c r="A84" s="872" t="s">
        <v>4339</v>
      </c>
      <c r="B84" s="874" t="s">
        <v>4340</v>
      </c>
      <c r="C84" s="874" t="s">
        <v>2853</v>
      </c>
      <c r="D84" s="874" t="s">
        <v>4407</v>
      </c>
      <c r="E84" s="874" t="s">
        <v>4408</v>
      </c>
      <c r="F84" s="884"/>
      <c r="G84" s="884"/>
      <c r="H84" s="884"/>
      <c r="I84" s="884"/>
      <c r="J84" s="884">
        <v>3</v>
      </c>
      <c r="K84" s="884">
        <v>537</v>
      </c>
      <c r="L84" s="884">
        <v>1</v>
      </c>
      <c r="M84" s="884">
        <v>179</v>
      </c>
      <c r="N84" s="884">
        <v>2</v>
      </c>
      <c r="O84" s="884">
        <v>358</v>
      </c>
      <c r="P84" s="875">
        <v>0.66666666666666663</v>
      </c>
      <c r="Q84" s="885">
        <v>179</v>
      </c>
    </row>
    <row r="85" spans="1:17" ht="14.4" customHeight="1" x14ac:dyDescent="0.3">
      <c r="A85" s="872" t="s">
        <v>4339</v>
      </c>
      <c r="B85" s="874" t="s">
        <v>4340</v>
      </c>
      <c r="C85" s="874" t="s">
        <v>2853</v>
      </c>
      <c r="D85" s="874" t="s">
        <v>4409</v>
      </c>
      <c r="E85" s="874" t="s">
        <v>4410</v>
      </c>
      <c r="F85" s="884">
        <v>3</v>
      </c>
      <c r="G85" s="884">
        <v>684</v>
      </c>
      <c r="H85" s="884">
        <v>1.4934497816593886</v>
      </c>
      <c r="I85" s="884">
        <v>228</v>
      </c>
      <c r="J85" s="884">
        <v>2</v>
      </c>
      <c r="K85" s="884">
        <v>458</v>
      </c>
      <c r="L85" s="884">
        <v>1</v>
      </c>
      <c r="M85" s="884">
        <v>229</v>
      </c>
      <c r="N85" s="884">
        <v>2</v>
      </c>
      <c r="O85" s="884">
        <v>458</v>
      </c>
      <c r="P85" s="875">
        <v>1</v>
      </c>
      <c r="Q85" s="885">
        <v>229</v>
      </c>
    </row>
    <row r="86" spans="1:17" ht="14.4" customHeight="1" x14ac:dyDescent="0.3">
      <c r="A86" s="872" t="s">
        <v>4339</v>
      </c>
      <c r="B86" s="874" t="s">
        <v>4340</v>
      </c>
      <c r="C86" s="874" t="s">
        <v>2853</v>
      </c>
      <c r="D86" s="874" t="s">
        <v>4411</v>
      </c>
      <c r="E86" s="874" t="s">
        <v>4412</v>
      </c>
      <c r="F86" s="884"/>
      <c r="G86" s="884"/>
      <c r="H86" s="884"/>
      <c r="I86" s="884"/>
      <c r="J86" s="884">
        <v>1</v>
      </c>
      <c r="K86" s="884">
        <v>562</v>
      </c>
      <c r="L86" s="884">
        <v>1</v>
      </c>
      <c r="M86" s="884">
        <v>562</v>
      </c>
      <c r="N86" s="884"/>
      <c r="O86" s="884"/>
      <c r="P86" s="875"/>
      <c r="Q86" s="885"/>
    </row>
    <row r="87" spans="1:17" ht="14.4" customHeight="1" x14ac:dyDescent="0.3">
      <c r="A87" s="872" t="s">
        <v>4339</v>
      </c>
      <c r="B87" s="874" t="s">
        <v>4340</v>
      </c>
      <c r="C87" s="874" t="s">
        <v>2853</v>
      </c>
      <c r="D87" s="874" t="s">
        <v>4413</v>
      </c>
      <c r="E87" s="874" t="s">
        <v>4414</v>
      </c>
      <c r="F87" s="884"/>
      <c r="G87" s="884"/>
      <c r="H87" s="884"/>
      <c r="I87" s="884"/>
      <c r="J87" s="884"/>
      <c r="K87" s="884"/>
      <c r="L87" s="884"/>
      <c r="M87" s="884"/>
      <c r="N87" s="884">
        <v>1</v>
      </c>
      <c r="O87" s="884">
        <v>172</v>
      </c>
      <c r="P87" s="875"/>
      <c r="Q87" s="885">
        <v>172</v>
      </c>
    </row>
    <row r="88" spans="1:17" ht="14.4" customHeight="1" x14ac:dyDescent="0.3">
      <c r="A88" s="872" t="s">
        <v>4339</v>
      </c>
      <c r="B88" s="874" t="s">
        <v>4340</v>
      </c>
      <c r="C88" s="874" t="s">
        <v>2853</v>
      </c>
      <c r="D88" s="874" t="s">
        <v>4415</v>
      </c>
      <c r="E88" s="874" t="s">
        <v>4416</v>
      </c>
      <c r="F88" s="884">
        <v>3</v>
      </c>
      <c r="G88" s="884">
        <v>396</v>
      </c>
      <c r="H88" s="884">
        <v>0.99248120300751874</v>
      </c>
      <c r="I88" s="884">
        <v>132</v>
      </c>
      <c r="J88" s="884">
        <v>3</v>
      </c>
      <c r="K88" s="884">
        <v>399</v>
      </c>
      <c r="L88" s="884">
        <v>1</v>
      </c>
      <c r="M88" s="884">
        <v>133</v>
      </c>
      <c r="N88" s="884">
        <v>1</v>
      </c>
      <c r="O88" s="884">
        <v>133</v>
      </c>
      <c r="P88" s="875">
        <v>0.33333333333333331</v>
      </c>
      <c r="Q88" s="885">
        <v>133</v>
      </c>
    </row>
    <row r="89" spans="1:17" ht="14.4" customHeight="1" x14ac:dyDescent="0.3">
      <c r="A89" s="872" t="s">
        <v>4339</v>
      </c>
      <c r="B89" s="874" t="s">
        <v>4340</v>
      </c>
      <c r="C89" s="874" t="s">
        <v>2853</v>
      </c>
      <c r="D89" s="874" t="s">
        <v>4417</v>
      </c>
      <c r="E89" s="874" t="s">
        <v>4418</v>
      </c>
      <c r="F89" s="884"/>
      <c r="G89" s="884"/>
      <c r="H89" s="884"/>
      <c r="I89" s="884"/>
      <c r="J89" s="884"/>
      <c r="K89" s="884"/>
      <c r="L89" s="884"/>
      <c r="M89" s="884"/>
      <c r="N89" s="884">
        <v>1</v>
      </c>
      <c r="O89" s="884">
        <v>179</v>
      </c>
      <c r="P89" s="875"/>
      <c r="Q89" s="885">
        <v>179</v>
      </c>
    </row>
    <row r="90" spans="1:17" ht="14.4" customHeight="1" x14ac:dyDescent="0.3">
      <c r="A90" s="872" t="s">
        <v>4339</v>
      </c>
      <c r="B90" s="874" t="s">
        <v>4340</v>
      </c>
      <c r="C90" s="874" t="s">
        <v>2853</v>
      </c>
      <c r="D90" s="874" t="s">
        <v>4419</v>
      </c>
      <c r="E90" s="874" t="s">
        <v>4420</v>
      </c>
      <c r="F90" s="884">
        <v>27</v>
      </c>
      <c r="G90" s="884">
        <v>2403</v>
      </c>
      <c r="H90" s="884">
        <v>2.0769230769230771</v>
      </c>
      <c r="I90" s="884">
        <v>89</v>
      </c>
      <c r="J90" s="884">
        <v>13</v>
      </c>
      <c r="K90" s="884">
        <v>1157</v>
      </c>
      <c r="L90" s="884">
        <v>1</v>
      </c>
      <c r="M90" s="884">
        <v>89</v>
      </c>
      <c r="N90" s="884">
        <v>23</v>
      </c>
      <c r="O90" s="884">
        <v>2047</v>
      </c>
      <c r="P90" s="875">
        <v>1.7692307692307692</v>
      </c>
      <c r="Q90" s="885">
        <v>89</v>
      </c>
    </row>
    <row r="91" spans="1:17" ht="14.4" customHeight="1" x14ac:dyDescent="0.3">
      <c r="A91" s="872" t="s">
        <v>4339</v>
      </c>
      <c r="B91" s="874" t="s">
        <v>4340</v>
      </c>
      <c r="C91" s="874" t="s">
        <v>2853</v>
      </c>
      <c r="D91" s="874" t="s">
        <v>4421</v>
      </c>
      <c r="E91" s="874" t="s">
        <v>4422</v>
      </c>
      <c r="F91" s="884">
        <v>3910</v>
      </c>
      <c r="G91" s="884">
        <v>117300</v>
      </c>
      <c r="H91" s="884">
        <v>0.65769554247266615</v>
      </c>
      <c r="I91" s="884">
        <v>30</v>
      </c>
      <c r="J91" s="884">
        <v>5945</v>
      </c>
      <c r="K91" s="884">
        <v>178350</v>
      </c>
      <c r="L91" s="884">
        <v>1</v>
      </c>
      <c r="M91" s="884">
        <v>30</v>
      </c>
      <c r="N91" s="884">
        <v>6502</v>
      </c>
      <c r="O91" s="884">
        <v>195060</v>
      </c>
      <c r="P91" s="875">
        <v>1.0936921783010933</v>
      </c>
      <c r="Q91" s="885">
        <v>30</v>
      </c>
    </row>
    <row r="92" spans="1:17" ht="14.4" customHeight="1" x14ac:dyDescent="0.3">
      <c r="A92" s="872" t="s">
        <v>4339</v>
      </c>
      <c r="B92" s="874" t="s">
        <v>4340</v>
      </c>
      <c r="C92" s="874" t="s">
        <v>2853</v>
      </c>
      <c r="D92" s="874" t="s">
        <v>4423</v>
      </c>
      <c r="E92" s="874" t="s">
        <v>4424</v>
      </c>
      <c r="F92" s="884">
        <v>5</v>
      </c>
      <c r="G92" s="884">
        <v>250</v>
      </c>
      <c r="H92" s="884">
        <v>1</v>
      </c>
      <c r="I92" s="884">
        <v>50</v>
      </c>
      <c r="J92" s="884">
        <v>5</v>
      </c>
      <c r="K92" s="884">
        <v>250</v>
      </c>
      <c r="L92" s="884">
        <v>1</v>
      </c>
      <c r="M92" s="884">
        <v>50</v>
      </c>
      <c r="N92" s="884">
        <v>1</v>
      </c>
      <c r="O92" s="884">
        <v>50</v>
      </c>
      <c r="P92" s="875">
        <v>0.2</v>
      </c>
      <c r="Q92" s="885">
        <v>50</v>
      </c>
    </row>
    <row r="93" spans="1:17" ht="14.4" customHeight="1" x14ac:dyDescent="0.3">
      <c r="A93" s="872" t="s">
        <v>4339</v>
      </c>
      <c r="B93" s="874" t="s">
        <v>4340</v>
      </c>
      <c r="C93" s="874" t="s">
        <v>2853</v>
      </c>
      <c r="D93" s="874" t="s">
        <v>4425</v>
      </c>
      <c r="E93" s="874" t="s">
        <v>4426</v>
      </c>
      <c r="F93" s="884">
        <v>514</v>
      </c>
      <c r="G93" s="884">
        <v>6168</v>
      </c>
      <c r="H93" s="884">
        <v>0.74927113702623904</v>
      </c>
      <c r="I93" s="884">
        <v>12</v>
      </c>
      <c r="J93" s="884">
        <v>686</v>
      </c>
      <c r="K93" s="884">
        <v>8232</v>
      </c>
      <c r="L93" s="884">
        <v>1</v>
      </c>
      <c r="M93" s="884">
        <v>12</v>
      </c>
      <c r="N93" s="884">
        <v>615</v>
      </c>
      <c r="O93" s="884">
        <v>7380</v>
      </c>
      <c r="P93" s="875">
        <v>0.89650145772594747</v>
      </c>
      <c r="Q93" s="885">
        <v>12</v>
      </c>
    </row>
    <row r="94" spans="1:17" ht="14.4" customHeight="1" x14ac:dyDescent="0.3">
      <c r="A94" s="872" t="s">
        <v>4339</v>
      </c>
      <c r="B94" s="874" t="s">
        <v>4340</v>
      </c>
      <c r="C94" s="874" t="s">
        <v>2853</v>
      </c>
      <c r="D94" s="874" t="s">
        <v>4427</v>
      </c>
      <c r="E94" s="874" t="s">
        <v>4428</v>
      </c>
      <c r="F94" s="884">
        <v>8</v>
      </c>
      <c r="G94" s="884">
        <v>1456</v>
      </c>
      <c r="H94" s="884">
        <v>0.61202185792349728</v>
      </c>
      <c r="I94" s="884">
        <v>182</v>
      </c>
      <c r="J94" s="884">
        <v>13</v>
      </c>
      <c r="K94" s="884">
        <v>2379</v>
      </c>
      <c r="L94" s="884">
        <v>1</v>
      </c>
      <c r="M94" s="884">
        <v>183</v>
      </c>
      <c r="N94" s="884">
        <v>14</v>
      </c>
      <c r="O94" s="884">
        <v>2562</v>
      </c>
      <c r="P94" s="875">
        <v>1.0769230769230769</v>
      </c>
      <c r="Q94" s="885">
        <v>183</v>
      </c>
    </row>
    <row r="95" spans="1:17" ht="14.4" customHeight="1" x14ac:dyDescent="0.3">
      <c r="A95" s="872" t="s">
        <v>4339</v>
      </c>
      <c r="B95" s="874" t="s">
        <v>4340</v>
      </c>
      <c r="C95" s="874" t="s">
        <v>2853</v>
      </c>
      <c r="D95" s="874" t="s">
        <v>4429</v>
      </c>
      <c r="E95" s="874" t="s">
        <v>4430</v>
      </c>
      <c r="F95" s="884">
        <v>7</v>
      </c>
      <c r="G95" s="884">
        <v>504</v>
      </c>
      <c r="H95" s="884">
        <v>0.40612409347300565</v>
      </c>
      <c r="I95" s="884">
        <v>72</v>
      </c>
      <c r="J95" s="884">
        <v>17</v>
      </c>
      <c r="K95" s="884">
        <v>1241</v>
      </c>
      <c r="L95" s="884">
        <v>1</v>
      </c>
      <c r="M95" s="884">
        <v>73</v>
      </c>
      <c r="N95" s="884">
        <v>20</v>
      </c>
      <c r="O95" s="884">
        <v>1460</v>
      </c>
      <c r="P95" s="875">
        <v>1.1764705882352942</v>
      </c>
      <c r="Q95" s="885">
        <v>73</v>
      </c>
    </row>
    <row r="96" spans="1:17" ht="14.4" customHeight="1" x14ac:dyDescent="0.3">
      <c r="A96" s="872" t="s">
        <v>4339</v>
      </c>
      <c r="B96" s="874" t="s">
        <v>4340</v>
      </c>
      <c r="C96" s="874" t="s">
        <v>2853</v>
      </c>
      <c r="D96" s="874" t="s">
        <v>4431</v>
      </c>
      <c r="E96" s="874" t="s">
        <v>4432</v>
      </c>
      <c r="F96" s="884">
        <v>4</v>
      </c>
      <c r="G96" s="884">
        <v>732</v>
      </c>
      <c r="H96" s="884">
        <v>0.99456521739130432</v>
      </c>
      <c r="I96" s="884">
        <v>183</v>
      </c>
      <c r="J96" s="884">
        <v>4</v>
      </c>
      <c r="K96" s="884">
        <v>736</v>
      </c>
      <c r="L96" s="884">
        <v>1</v>
      </c>
      <c r="M96" s="884">
        <v>184</v>
      </c>
      <c r="N96" s="884">
        <v>7</v>
      </c>
      <c r="O96" s="884">
        <v>1288</v>
      </c>
      <c r="P96" s="875">
        <v>1.75</v>
      </c>
      <c r="Q96" s="885">
        <v>184</v>
      </c>
    </row>
    <row r="97" spans="1:17" ht="14.4" customHeight="1" x14ac:dyDescent="0.3">
      <c r="A97" s="872" t="s">
        <v>4339</v>
      </c>
      <c r="B97" s="874" t="s">
        <v>4340</v>
      </c>
      <c r="C97" s="874" t="s">
        <v>2853</v>
      </c>
      <c r="D97" s="874" t="s">
        <v>4433</v>
      </c>
      <c r="E97" s="874" t="s">
        <v>4434</v>
      </c>
      <c r="F97" s="884">
        <v>2</v>
      </c>
      <c r="G97" s="884">
        <v>2536</v>
      </c>
      <c r="H97" s="884">
        <v>0.49415432579890883</v>
      </c>
      <c r="I97" s="884">
        <v>1268</v>
      </c>
      <c r="J97" s="884">
        <v>4</v>
      </c>
      <c r="K97" s="884">
        <v>5132</v>
      </c>
      <c r="L97" s="884">
        <v>1</v>
      </c>
      <c r="M97" s="884">
        <v>1283</v>
      </c>
      <c r="N97" s="884">
        <v>4</v>
      </c>
      <c r="O97" s="884">
        <v>5140</v>
      </c>
      <c r="P97" s="875">
        <v>1.0015588464536243</v>
      </c>
      <c r="Q97" s="885">
        <v>1285</v>
      </c>
    </row>
    <row r="98" spans="1:17" ht="14.4" customHeight="1" x14ac:dyDescent="0.3">
      <c r="A98" s="872" t="s">
        <v>4339</v>
      </c>
      <c r="B98" s="874" t="s">
        <v>4340</v>
      </c>
      <c r="C98" s="874" t="s">
        <v>2853</v>
      </c>
      <c r="D98" s="874" t="s">
        <v>4435</v>
      </c>
      <c r="E98" s="874" t="s">
        <v>4436</v>
      </c>
      <c r="F98" s="884">
        <v>2197</v>
      </c>
      <c r="G98" s="884">
        <v>325156</v>
      </c>
      <c r="H98" s="884">
        <v>1.023091905090036</v>
      </c>
      <c r="I98" s="884">
        <v>148</v>
      </c>
      <c r="J98" s="884">
        <v>2133</v>
      </c>
      <c r="K98" s="884">
        <v>317817</v>
      </c>
      <c r="L98" s="884">
        <v>1</v>
      </c>
      <c r="M98" s="884">
        <v>149</v>
      </c>
      <c r="N98" s="884">
        <v>2255</v>
      </c>
      <c r="O98" s="884">
        <v>335995</v>
      </c>
      <c r="P98" s="875">
        <v>1.0571964369432725</v>
      </c>
      <c r="Q98" s="885">
        <v>149</v>
      </c>
    </row>
    <row r="99" spans="1:17" ht="14.4" customHeight="1" x14ac:dyDescent="0.3">
      <c r="A99" s="872" t="s">
        <v>4339</v>
      </c>
      <c r="B99" s="874" t="s">
        <v>4340</v>
      </c>
      <c r="C99" s="874" t="s">
        <v>2853</v>
      </c>
      <c r="D99" s="874" t="s">
        <v>4437</v>
      </c>
      <c r="E99" s="874" t="s">
        <v>4438</v>
      </c>
      <c r="F99" s="884">
        <v>4959</v>
      </c>
      <c r="G99" s="884">
        <v>148770</v>
      </c>
      <c r="H99" s="884">
        <v>0.80074277409979011</v>
      </c>
      <c r="I99" s="884">
        <v>30</v>
      </c>
      <c r="J99" s="884">
        <v>6193</v>
      </c>
      <c r="K99" s="884">
        <v>185790</v>
      </c>
      <c r="L99" s="884">
        <v>1</v>
      </c>
      <c r="M99" s="884">
        <v>30</v>
      </c>
      <c r="N99" s="884">
        <v>6639</v>
      </c>
      <c r="O99" s="884">
        <v>199170</v>
      </c>
      <c r="P99" s="875">
        <v>1.0720167931535605</v>
      </c>
      <c r="Q99" s="885">
        <v>30</v>
      </c>
    </row>
    <row r="100" spans="1:17" ht="14.4" customHeight="1" x14ac:dyDescent="0.3">
      <c r="A100" s="872" t="s">
        <v>4339</v>
      </c>
      <c r="B100" s="874" t="s">
        <v>4340</v>
      </c>
      <c r="C100" s="874" t="s">
        <v>2853</v>
      </c>
      <c r="D100" s="874" t="s">
        <v>4439</v>
      </c>
      <c r="E100" s="874" t="s">
        <v>4440</v>
      </c>
      <c r="F100" s="884">
        <v>262</v>
      </c>
      <c r="G100" s="884">
        <v>8122</v>
      </c>
      <c r="H100" s="884">
        <v>0.80122324159021407</v>
      </c>
      <c r="I100" s="884">
        <v>31</v>
      </c>
      <c r="J100" s="884">
        <v>327</v>
      </c>
      <c r="K100" s="884">
        <v>10137</v>
      </c>
      <c r="L100" s="884">
        <v>1</v>
      </c>
      <c r="M100" s="884">
        <v>31</v>
      </c>
      <c r="N100" s="884">
        <v>366</v>
      </c>
      <c r="O100" s="884">
        <v>11346</v>
      </c>
      <c r="P100" s="875">
        <v>1.1192660550458715</v>
      </c>
      <c r="Q100" s="885">
        <v>31</v>
      </c>
    </row>
    <row r="101" spans="1:17" ht="14.4" customHeight="1" x14ac:dyDescent="0.3">
      <c r="A101" s="872" t="s">
        <v>4339</v>
      </c>
      <c r="B101" s="874" t="s">
        <v>4340</v>
      </c>
      <c r="C101" s="874" t="s">
        <v>2853</v>
      </c>
      <c r="D101" s="874" t="s">
        <v>4441</v>
      </c>
      <c r="E101" s="874" t="s">
        <v>4442</v>
      </c>
      <c r="F101" s="884">
        <v>302</v>
      </c>
      <c r="G101" s="884">
        <v>8154</v>
      </c>
      <c r="H101" s="884">
        <v>0.74384236453201968</v>
      </c>
      <c r="I101" s="884">
        <v>27</v>
      </c>
      <c r="J101" s="884">
        <v>406</v>
      </c>
      <c r="K101" s="884">
        <v>10962</v>
      </c>
      <c r="L101" s="884">
        <v>1</v>
      </c>
      <c r="M101" s="884">
        <v>27</v>
      </c>
      <c r="N101" s="884">
        <v>403</v>
      </c>
      <c r="O101" s="884">
        <v>10881</v>
      </c>
      <c r="P101" s="875">
        <v>0.9926108374384236</v>
      </c>
      <c r="Q101" s="885">
        <v>27</v>
      </c>
    </row>
    <row r="102" spans="1:17" ht="14.4" customHeight="1" x14ac:dyDescent="0.3">
      <c r="A102" s="872" t="s">
        <v>4339</v>
      </c>
      <c r="B102" s="874" t="s">
        <v>4340</v>
      </c>
      <c r="C102" s="874" t="s">
        <v>2853</v>
      </c>
      <c r="D102" s="874" t="s">
        <v>4443</v>
      </c>
      <c r="E102" s="874" t="s">
        <v>4444</v>
      </c>
      <c r="F102" s="884">
        <v>1</v>
      </c>
      <c r="G102" s="884">
        <v>255</v>
      </c>
      <c r="H102" s="884">
        <v>0.99609375</v>
      </c>
      <c r="I102" s="884">
        <v>255</v>
      </c>
      <c r="J102" s="884">
        <v>1</v>
      </c>
      <c r="K102" s="884">
        <v>256</v>
      </c>
      <c r="L102" s="884">
        <v>1</v>
      </c>
      <c r="M102" s="884">
        <v>256</v>
      </c>
      <c r="N102" s="884">
        <v>4</v>
      </c>
      <c r="O102" s="884">
        <v>1024</v>
      </c>
      <c r="P102" s="875">
        <v>4</v>
      </c>
      <c r="Q102" s="885">
        <v>256</v>
      </c>
    </row>
    <row r="103" spans="1:17" ht="14.4" customHeight="1" x14ac:dyDescent="0.3">
      <c r="A103" s="872" t="s">
        <v>4339</v>
      </c>
      <c r="B103" s="874" t="s">
        <v>4340</v>
      </c>
      <c r="C103" s="874" t="s">
        <v>2853</v>
      </c>
      <c r="D103" s="874" t="s">
        <v>4445</v>
      </c>
      <c r="E103" s="874" t="s">
        <v>4446</v>
      </c>
      <c r="F103" s="884"/>
      <c r="G103" s="884"/>
      <c r="H103" s="884"/>
      <c r="I103" s="884"/>
      <c r="J103" s="884"/>
      <c r="K103" s="884"/>
      <c r="L103" s="884"/>
      <c r="M103" s="884"/>
      <c r="N103" s="884">
        <v>1</v>
      </c>
      <c r="O103" s="884">
        <v>163</v>
      </c>
      <c r="P103" s="875"/>
      <c r="Q103" s="885">
        <v>163</v>
      </c>
    </row>
    <row r="104" spans="1:17" ht="14.4" customHeight="1" x14ac:dyDescent="0.3">
      <c r="A104" s="872" t="s">
        <v>4339</v>
      </c>
      <c r="B104" s="874" t="s">
        <v>4340</v>
      </c>
      <c r="C104" s="874" t="s">
        <v>2853</v>
      </c>
      <c r="D104" s="874" t="s">
        <v>4447</v>
      </c>
      <c r="E104" s="874" t="s">
        <v>4448</v>
      </c>
      <c r="F104" s="884">
        <v>5</v>
      </c>
      <c r="G104" s="884">
        <v>110</v>
      </c>
      <c r="H104" s="884">
        <v>0.41666666666666669</v>
      </c>
      <c r="I104" s="884">
        <v>22</v>
      </c>
      <c r="J104" s="884">
        <v>12</v>
      </c>
      <c r="K104" s="884">
        <v>264</v>
      </c>
      <c r="L104" s="884">
        <v>1</v>
      </c>
      <c r="M104" s="884">
        <v>22</v>
      </c>
      <c r="N104" s="884">
        <v>12</v>
      </c>
      <c r="O104" s="884">
        <v>264</v>
      </c>
      <c r="P104" s="875">
        <v>1</v>
      </c>
      <c r="Q104" s="885">
        <v>22</v>
      </c>
    </row>
    <row r="105" spans="1:17" ht="14.4" customHeight="1" x14ac:dyDescent="0.3">
      <c r="A105" s="872" t="s">
        <v>4339</v>
      </c>
      <c r="B105" s="874" t="s">
        <v>4340</v>
      </c>
      <c r="C105" s="874" t="s">
        <v>2853</v>
      </c>
      <c r="D105" s="874" t="s">
        <v>4449</v>
      </c>
      <c r="E105" s="874" t="s">
        <v>4450</v>
      </c>
      <c r="F105" s="884">
        <v>1</v>
      </c>
      <c r="G105" s="884">
        <v>862</v>
      </c>
      <c r="H105" s="884"/>
      <c r="I105" s="884">
        <v>862</v>
      </c>
      <c r="J105" s="884"/>
      <c r="K105" s="884"/>
      <c r="L105" s="884"/>
      <c r="M105" s="884"/>
      <c r="N105" s="884"/>
      <c r="O105" s="884"/>
      <c r="P105" s="875"/>
      <c r="Q105" s="885"/>
    </row>
    <row r="106" spans="1:17" ht="14.4" customHeight="1" x14ac:dyDescent="0.3">
      <c r="A106" s="872" t="s">
        <v>4339</v>
      </c>
      <c r="B106" s="874" t="s">
        <v>4340</v>
      </c>
      <c r="C106" s="874" t="s">
        <v>2853</v>
      </c>
      <c r="D106" s="874" t="s">
        <v>4451</v>
      </c>
      <c r="E106" s="874" t="s">
        <v>4452</v>
      </c>
      <c r="F106" s="884">
        <v>1735</v>
      </c>
      <c r="G106" s="884">
        <v>43375</v>
      </c>
      <c r="H106" s="884">
        <v>0.91750396615547325</v>
      </c>
      <c r="I106" s="884">
        <v>25</v>
      </c>
      <c r="J106" s="884">
        <v>1891</v>
      </c>
      <c r="K106" s="884">
        <v>47275</v>
      </c>
      <c r="L106" s="884">
        <v>1</v>
      </c>
      <c r="M106" s="884">
        <v>25</v>
      </c>
      <c r="N106" s="884">
        <v>1852</v>
      </c>
      <c r="O106" s="884">
        <v>46300</v>
      </c>
      <c r="P106" s="875">
        <v>0.97937599153886834</v>
      </c>
      <c r="Q106" s="885">
        <v>25</v>
      </c>
    </row>
    <row r="107" spans="1:17" ht="14.4" customHeight="1" x14ac:dyDescent="0.3">
      <c r="A107" s="872" t="s">
        <v>4339</v>
      </c>
      <c r="B107" s="874" t="s">
        <v>4340</v>
      </c>
      <c r="C107" s="874" t="s">
        <v>2853</v>
      </c>
      <c r="D107" s="874" t="s">
        <v>4453</v>
      </c>
      <c r="E107" s="874" t="s">
        <v>4454</v>
      </c>
      <c r="F107" s="884">
        <v>13</v>
      </c>
      <c r="G107" s="884">
        <v>429</v>
      </c>
      <c r="H107" s="884">
        <v>0.41935483870967744</v>
      </c>
      <c r="I107" s="884">
        <v>33</v>
      </c>
      <c r="J107" s="884">
        <v>31</v>
      </c>
      <c r="K107" s="884">
        <v>1023</v>
      </c>
      <c r="L107" s="884">
        <v>1</v>
      </c>
      <c r="M107" s="884">
        <v>33</v>
      </c>
      <c r="N107" s="884">
        <v>20</v>
      </c>
      <c r="O107" s="884">
        <v>660</v>
      </c>
      <c r="P107" s="875">
        <v>0.64516129032258063</v>
      </c>
      <c r="Q107" s="885">
        <v>33</v>
      </c>
    </row>
    <row r="108" spans="1:17" ht="14.4" customHeight="1" x14ac:dyDescent="0.3">
      <c r="A108" s="872" t="s">
        <v>4339</v>
      </c>
      <c r="B108" s="874" t="s">
        <v>4340</v>
      </c>
      <c r="C108" s="874" t="s">
        <v>2853</v>
      </c>
      <c r="D108" s="874" t="s">
        <v>4455</v>
      </c>
      <c r="E108" s="874" t="s">
        <v>4456</v>
      </c>
      <c r="F108" s="884"/>
      <c r="G108" s="884"/>
      <c r="H108" s="884"/>
      <c r="I108" s="884"/>
      <c r="J108" s="884">
        <v>1</v>
      </c>
      <c r="K108" s="884">
        <v>30</v>
      </c>
      <c r="L108" s="884">
        <v>1</v>
      </c>
      <c r="M108" s="884">
        <v>30</v>
      </c>
      <c r="N108" s="884">
        <v>2</v>
      </c>
      <c r="O108" s="884">
        <v>60</v>
      </c>
      <c r="P108" s="875">
        <v>2</v>
      </c>
      <c r="Q108" s="885">
        <v>30</v>
      </c>
    </row>
    <row r="109" spans="1:17" ht="14.4" customHeight="1" x14ac:dyDescent="0.3">
      <c r="A109" s="872" t="s">
        <v>4339</v>
      </c>
      <c r="B109" s="874" t="s">
        <v>4340</v>
      </c>
      <c r="C109" s="874" t="s">
        <v>2853</v>
      </c>
      <c r="D109" s="874" t="s">
        <v>4457</v>
      </c>
      <c r="E109" s="874" t="s">
        <v>4458</v>
      </c>
      <c r="F109" s="884">
        <v>1</v>
      </c>
      <c r="G109" s="884">
        <v>80</v>
      </c>
      <c r="H109" s="884">
        <v>1</v>
      </c>
      <c r="I109" s="884">
        <v>80</v>
      </c>
      <c r="J109" s="884">
        <v>1</v>
      </c>
      <c r="K109" s="884">
        <v>80</v>
      </c>
      <c r="L109" s="884">
        <v>1</v>
      </c>
      <c r="M109" s="884">
        <v>80</v>
      </c>
      <c r="N109" s="884"/>
      <c r="O109" s="884"/>
      <c r="P109" s="875"/>
      <c r="Q109" s="885"/>
    </row>
    <row r="110" spans="1:17" ht="14.4" customHeight="1" x14ac:dyDescent="0.3">
      <c r="A110" s="872" t="s">
        <v>4339</v>
      </c>
      <c r="B110" s="874" t="s">
        <v>4340</v>
      </c>
      <c r="C110" s="874" t="s">
        <v>2853</v>
      </c>
      <c r="D110" s="874" t="s">
        <v>4459</v>
      </c>
      <c r="E110" s="874" t="s">
        <v>4460</v>
      </c>
      <c r="F110" s="884">
        <v>487</v>
      </c>
      <c r="G110" s="884">
        <v>12662</v>
      </c>
      <c r="H110" s="884">
        <v>0.84548611111111116</v>
      </c>
      <c r="I110" s="884">
        <v>26</v>
      </c>
      <c r="J110" s="884">
        <v>576</v>
      </c>
      <c r="K110" s="884">
        <v>14976</v>
      </c>
      <c r="L110" s="884">
        <v>1</v>
      </c>
      <c r="M110" s="884">
        <v>26</v>
      </c>
      <c r="N110" s="884">
        <v>791</v>
      </c>
      <c r="O110" s="884">
        <v>20566</v>
      </c>
      <c r="P110" s="875">
        <v>1.3732638888888888</v>
      </c>
      <c r="Q110" s="885">
        <v>26</v>
      </c>
    </row>
    <row r="111" spans="1:17" ht="14.4" customHeight="1" x14ac:dyDescent="0.3">
      <c r="A111" s="872" t="s">
        <v>4339</v>
      </c>
      <c r="B111" s="874" t="s">
        <v>4340</v>
      </c>
      <c r="C111" s="874" t="s">
        <v>2853</v>
      </c>
      <c r="D111" s="874" t="s">
        <v>4461</v>
      </c>
      <c r="E111" s="874" t="s">
        <v>4462</v>
      </c>
      <c r="F111" s="884">
        <v>180</v>
      </c>
      <c r="G111" s="884">
        <v>15120</v>
      </c>
      <c r="H111" s="884">
        <v>0.80717488789237668</v>
      </c>
      <c r="I111" s="884">
        <v>84</v>
      </c>
      <c r="J111" s="884">
        <v>223</v>
      </c>
      <c r="K111" s="884">
        <v>18732</v>
      </c>
      <c r="L111" s="884">
        <v>1</v>
      </c>
      <c r="M111" s="884">
        <v>84</v>
      </c>
      <c r="N111" s="884">
        <v>292</v>
      </c>
      <c r="O111" s="884">
        <v>24528</v>
      </c>
      <c r="P111" s="875">
        <v>1.3094170403587444</v>
      </c>
      <c r="Q111" s="885">
        <v>84</v>
      </c>
    </row>
    <row r="112" spans="1:17" ht="14.4" customHeight="1" x14ac:dyDescent="0.3">
      <c r="A112" s="872" t="s">
        <v>4339</v>
      </c>
      <c r="B112" s="874" t="s">
        <v>4340</v>
      </c>
      <c r="C112" s="874" t="s">
        <v>2853</v>
      </c>
      <c r="D112" s="874" t="s">
        <v>4463</v>
      </c>
      <c r="E112" s="874" t="s">
        <v>4464</v>
      </c>
      <c r="F112" s="884">
        <v>9</v>
      </c>
      <c r="G112" s="884">
        <v>1575</v>
      </c>
      <c r="H112" s="884">
        <v>0.44744318181818182</v>
      </c>
      <c r="I112" s="884">
        <v>175</v>
      </c>
      <c r="J112" s="884">
        <v>20</v>
      </c>
      <c r="K112" s="884">
        <v>3520</v>
      </c>
      <c r="L112" s="884">
        <v>1</v>
      </c>
      <c r="M112" s="884">
        <v>176</v>
      </c>
      <c r="N112" s="884">
        <v>22</v>
      </c>
      <c r="O112" s="884">
        <v>3872</v>
      </c>
      <c r="P112" s="875">
        <v>1.1000000000000001</v>
      </c>
      <c r="Q112" s="885">
        <v>176</v>
      </c>
    </row>
    <row r="113" spans="1:17" ht="14.4" customHeight="1" x14ac:dyDescent="0.3">
      <c r="A113" s="872" t="s">
        <v>4339</v>
      </c>
      <c r="B113" s="874" t="s">
        <v>4340</v>
      </c>
      <c r="C113" s="874" t="s">
        <v>2853</v>
      </c>
      <c r="D113" s="874" t="s">
        <v>4465</v>
      </c>
      <c r="E113" s="874" t="s">
        <v>4466</v>
      </c>
      <c r="F113" s="884">
        <v>2</v>
      </c>
      <c r="G113" s="884">
        <v>504</v>
      </c>
      <c r="H113" s="884">
        <v>1.9920948616600791</v>
      </c>
      <c r="I113" s="884">
        <v>252</v>
      </c>
      <c r="J113" s="884">
        <v>1</v>
      </c>
      <c r="K113" s="884">
        <v>253</v>
      </c>
      <c r="L113" s="884">
        <v>1</v>
      </c>
      <c r="M113" s="884">
        <v>253</v>
      </c>
      <c r="N113" s="884">
        <v>2</v>
      </c>
      <c r="O113" s="884">
        <v>506</v>
      </c>
      <c r="P113" s="875">
        <v>2</v>
      </c>
      <c r="Q113" s="885">
        <v>253</v>
      </c>
    </row>
    <row r="114" spans="1:17" ht="14.4" customHeight="1" x14ac:dyDescent="0.3">
      <c r="A114" s="872" t="s">
        <v>4339</v>
      </c>
      <c r="B114" s="874" t="s">
        <v>4340</v>
      </c>
      <c r="C114" s="874" t="s">
        <v>2853</v>
      </c>
      <c r="D114" s="874" t="s">
        <v>4467</v>
      </c>
      <c r="E114" s="874" t="s">
        <v>4468</v>
      </c>
      <c r="F114" s="884">
        <v>212</v>
      </c>
      <c r="G114" s="884">
        <v>3180</v>
      </c>
      <c r="H114" s="884">
        <v>1.1216931216931216</v>
      </c>
      <c r="I114" s="884">
        <v>15</v>
      </c>
      <c r="J114" s="884">
        <v>189</v>
      </c>
      <c r="K114" s="884">
        <v>2835</v>
      </c>
      <c r="L114" s="884">
        <v>1</v>
      </c>
      <c r="M114" s="884">
        <v>15</v>
      </c>
      <c r="N114" s="884">
        <v>240</v>
      </c>
      <c r="O114" s="884">
        <v>3600</v>
      </c>
      <c r="P114" s="875">
        <v>1.2698412698412698</v>
      </c>
      <c r="Q114" s="885">
        <v>15</v>
      </c>
    </row>
    <row r="115" spans="1:17" ht="14.4" customHeight="1" x14ac:dyDescent="0.3">
      <c r="A115" s="872" t="s">
        <v>4339</v>
      </c>
      <c r="B115" s="874" t="s">
        <v>4340</v>
      </c>
      <c r="C115" s="874" t="s">
        <v>2853</v>
      </c>
      <c r="D115" s="874" t="s">
        <v>4469</v>
      </c>
      <c r="E115" s="874" t="s">
        <v>4470</v>
      </c>
      <c r="F115" s="884">
        <v>148</v>
      </c>
      <c r="G115" s="884">
        <v>3404</v>
      </c>
      <c r="H115" s="884">
        <v>1.064748201438849</v>
      </c>
      <c r="I115" s="884">
        <v>23</v>
      </c>
      <c r="J115" s="884">
        <v>139</v>
      </c>
      <c r="K115" s="884">
        <v>3197</v>
      </c>
      <c r="L115" s="884">
        <v>1</v>
      </c>
      <c r="M115" s="884">
        <v>23</v>
      </c>
      <c r="N115" s="884">
        <v>251</v>
      </c>
      <c r="O115" s="884">
        <v>5773</v>
      </c>
      <c r="P115" s="875">
        <v>1.8057553956834533</v>
      </c>
      <c r="Q115" s="885">
        <v>23</v>
      </c>
    </row>
    <row r="116" spans="1:17" ht="14.4" customHeight="1" x14ac:dyDescent="0.3">
      <c r="A116" s="872" t="s">
        <v>4339</v>
      </c>
      <c r="B116" s="874" t="s">
        <v>4340</v>
      </c>
      <c r="C116" s="874" t="s">
        <v>2853</v>
      </c>
      <c r="D116" s="874" t="s">
        <v>4471</v>
      </c>
      <c r="E116" s="874" t="s">
        <v>4472</v>
      </c>
      <c r="F116" s="884">
        <v>2</v>
      </c>
      <c r="G116" s="884">
        <v>502</v>
      </c>
      <c r="H116" s="884">
        <v>1.9920634920634921</v>
      </c>
      <c r="I116" s="884">
        <v>251</v>
      </c>
      <c r="J116" s="884">
        <v>1</v>
      </c>
      <c r="K116" s="884">
        <v>252</v>
      </c>
      <c r="L116" s="884">
        <v>1</v>
      </c>
      <c r="M116" s="884">
        <v>252</v>
      </c>
      <c r="N116" s="884">
        <v>1</v>
      </c>
      <c r="O116" s="884">
        <v>252</v>
      </c>
      <c r="P116" s="875">
        <v>1</v>
      </c>
      <c r="Q116" s="885">
        <v>252</v>
      </c>
    </row>
    <row r="117" spans="1:17" ht="14.4" customHeight="1" x14ac:dyDescent="0.3">
      <c r="A117" s="872" t="s">
        <v>4339</v>
      </c>
      <c r="B117" s="874" t="s">
        <v>4340</v>
      </c>
      <c r="C117" s="874" t="s">
        <v>2853</v>
      </c>
      <c r="D117" s="874" t="s">
        <v>4473</v>
      </c>
      <c r="E117" s="874" t="s">
        <v>4474</v>
      </c>
      <c r="F117" s="884">
        <v>342</v>
      </c>
      <c r="G117" s="884">
        <v>12654</v>
      </c>
      <c r="H117" s="884">
        <v>0.81818181818181823</v>
      </c>
      <c r="I117" s="884">
        <v>37</v>
      </c>
      <c r="J117" s="884">
        <v>418</v>
      </c>
      <c r="K117" s="884">
        <v>15466</v>
      </c>
      <c r="L117" s="884">
        <v>1</v>
      </c>
      <c r="M117" s="884">
        <v>37</v>
      </c>
      <c r="N117" s="884">
        <v>494</v>
      </c>
      <c r="O117" s="884">
        <v>18278</v>
      </c>
      <c r="P117" s="875">
        <v>1.1818181818181819</v>
      </c>
      <c r="Q117" s="885">
        <v>37</v>
      </c>
    </row>
    <row r="118" spans="1:17" ht="14.4" customHeight="1" x14ac:dyDescent="0.3">
      <c r="A118" s="872" t="s">
        <v>4339</v>
      </c>
      <c r="B118" s="874" t="s">
        <v>4340</v>
      </c>
      <c r="C118" s="874" t="s">
        <v>2853</v>
      </c>
      <c r="D118" s="874" t="s">
        <v>4475</v>
      </c>
      <c r="E118" s="874" t="s">
        <v>4476</v>
      </c>
      <c r="F118" s="884">
        <v>4567</v>
      </c>
      <c r="G118" s="884">
        <v>105041</v>
      </c>
      <c r="H118" s="884">
        <v>0.79633827375762856</v>
      </c>
      <c r="I118" s="884">
        <v>23</v>
      </c>
      <c r="J118" s="884">
        <v>5735</v>
      </c>
      <c r="K118" s="884">
        <v>131905</v>
      </c>
      <c r="L118" s="884">
        <v>1</v>
      </c>
      <c r="M118" s="884">
        <v>23</v>
      </c>
      <c r="N118" s="884">
        <v>6361</v>
      </c>
      <c r="O118" s="884">
        <v>146303</v>
      </c>
      <c r="P118" s="875">
        <v>1.1091543156059285</v>
      </c>
      <c r="Q118" s="885">
        <v>23</v>
      </c>
    </row>
    <row r="119" spans="1:17" ht="14.4" customHeight="1" x14ac:dyDescent="0.3">
      <c r="A119" s="872" t="s">
        <v>4339</v>
      </c>
      <c r="B119" s="874" t="s">
        <v>4340</v>
      </c>
      <c r="C119" s="874" t="s">
        <v>2853</v>
      </c>
      <c r="D119" s="874" t="s">
        <v>4477</v>
      </c>
      <c r="E119" s="874" t="s">
        <v>4478</v>
      </c>
      <c r="F119" s="884">
        <v>1</v>
      </c>
      <c r="G119" s="884">
        <v>170</v>
      </c>
      <c r="H119" s="884">
        <v>0.99415204678362568</v>
      </c>
      <c r="I119" s="884">
        <v>170</v>
      </c>
      <c r="J119" s="884">
        <v>1</v>
      </c>
      <c r="K119" s="884">
        <v>171</v>
      </c>
      <c r="L119" s="884">
        <v>1</v>
      </c>
      <c r="M119" s="884">
        <v>171</v>
      </c>
      <c r="N119" s="884">
        <v>1</v>
      </c>
      <c r="O119" s="884">
        <v>171</v>
      </c>
      <c r="P119" s="875">
        <v>1</v>
      </c>
      <c r="Q119" s="885">
        <v>171</v>
      </c>
    </row>
    <row r="120" spans="1:17" ht="14.4" customHeight="1" x14ac:dyDescent="0.3">
      <c r="A120" s="872" t="s">
        <v>4339</v>
      </c>
      <c r="B120" s="874" t="s">
        <v>4340</v>
      </c>
      <c r="C120" s="874" t="s">
        <v>2853</v>
      </c>
      <c r="D120" s="874" t="s">
        <v>4479</v>
      </c>
      <c r="E120" s="874" t="s">
        <v>4480</v>
      </c>
      <c r="F120" s="884">
        <v>2</v>
      </c>
      <c r="G120" s="884">
        <v>662</v>
      </c>
      <c r="H120" s="884"/>
      <c r="I120" s="884">
        <v>331</v>
      </c>
      <c r="J120" s="884"/>
      <c r="K120" s="884"/>
      <c r="L120" s="884"/>
      <c r="M120" s="884"/>
      <c r="N120" s="884">
        <v>3</v>
      </c>
      <c r="O120" s="884">
        <v>993</v>
      </c>
      <c r="P120" s="875"/>
      <c r="Q120" s="885">
        <v>331</v>
      </c>
    </row>
    <row r="121" spans="1:17" ht="14.4" customHeight="1" x14ac:dyDescent="0.3">
      <c r="A121" s="872" t="s">
        <v>4339</v>
      </c>
      <c r="B121" s="874" t="s">
        <v>4340</v>
      </c>
      <c r="C121" s="874" t="s">
        <v>2853</v>
      </c>
      <c r="D121" s="874" t="s">
        <v>4481</v>
      </c>
      <c r="E121" s="874" t="s">
        <v>4482</v>
      </c>
      <c r="F121" s="884"/>
      <c r="G121" s="884"/>
      <c r="H121" s="884"/>
      <c r="I121" s="884"/>
      <c r="J121" s="884"/>
      <c r="K121" s="884"/>
      <c r="L121" s="884"/>
      <c r="M121" s="884"/>
      <c r="N121" s="884">
        <v>1</v>
      </c>
      <c r="O121" s="884">
        <v>277</v>
      </c>
      <c r="P121" s="875"/>
      <c r="Q121" s="885">
        <v>277</v>
      </c>
    </row>
    <row r="122" spans="1:17" ht="14.4" customHeight="1" x14ac:dyDescent="0.3">
      <c r="A122" s="872" t="s">
        <v>4339</v>
      </c>
      <c r="B122" s="874" t="s">
        <v>4340</v>
      </c>
      <c r="C122" s="874" t="s">
        <v>2853</v>
      </c>
      <c r="D122" s="874" t="s">
        <v>4483</v>
      </c>
      <c r="E122" s="874" t="s">
        <v>4484</v>
      </c>
      <c r="F122" s="884">
        <v>225</v>
      </c>
      <c r="G122" s="884">
        <v>6525</v>
      </c>
      <c r="H122" s="884">
        <v>1.300578034682081</v>
      </c>
      <c r="I122" s="884">
        <v>29</v>
      </c>
      <c r="J122" s="884">
        <v>173</v>
      </c>
      <c r="K122" s="884">
        <v>5017</v>
      </c>
      <c r="L122" s="884">
        <v>1</v>
      </c>
      <c r="M122" s="884">
        <v>29</v>
      </c>
      <c r="N122" s="884">
        <v>216</v>
      </c>
      <c r="O122" s="884">
        <v>6264</v>
      </c>
      <c r="P122" s="875">
        <v>1.2485549132947977</v>
      </c>
      <c r="Q122" s="885">
        <v>29</v>
      </c>
    </row>
    <row r="123" spans="1:17" ht="14.4" customHeight="1" x14ac:dyDescent="0.3">
      <c r="A123" s="872" t="s">
        <v>4339</v>
      </c>
      <c r="B123" s="874" t="s">
        <v>4340</v>
      </c>
      <c r="C123" s="874" t="s">
        <v>2853</v>
      </c>
      <c r="D123" s="874" t="s">
        <v>4485</v>
      </c>
      <c r="E123" s="874" t="s">
        <v>4486</v>
      </c>
      <c r="F123" s="884">
        <v>789</v>
      </c>
      <c r="G123" s="884">
        <v>139653</v>
      </c>
      <c r="H123" s="884">
        <v>0.97340870438007077</v>
      </c>
      <c r="I123" s="884">
        <v>177</v>
      </c>
      <c r="J123" s="884">
        <v>806</v>
      </c>
      <c r="K123" s="884">
        <v>143468</v>
      </c>
      <c r="L123" s="884">
        <v>1</v>
      </c>
      <c r="M123" s="884">
        <v>178</v>
      </c>
      <c r="N123" s="884">
        <v>904</v>
      </c>
      <c r="O123" s="884">
        <v>160912</v>
      </c>
      <c r="P123" s="875">
        <v>1.1215880893300247</v>
      </c>
      <c r="Q123" s="885">
        <v>178</v>
      </c>
    </row>
    <row r="124" spans="1:17" ht="14.4" customHeight="1" x14ac:dyDescent="0.3">
      <c r="A124" s="872" t="s">
        <v>4339</v>
      </c>
      <c r="B124" s="874" t="s">
        <v>4340</v>
      </c>
      <c r="C124" s="874" t="s">
        <v>2853</v>
      </c>
      <c r="D124" s="874" t="s">
        <v>4487</v>
      </c>
      <c r="E124" s="874" t="s">
        <v>4488</v>
      </c>
      <c r="F124" s="884"/>
      <c r="G124" s="884"/>
      <c r="H124" s="884"/>
      <c r="I124" s="884"/>
      <c r="J124" s="884">
        <v>3</v>
      </c>
      <c r="K124" s="884">
        <v>597</v>
      </c>
      <c r="L124" s="884">
        <v>1</v>
      </c>
      <c r="M124" s="884">
        <v>199</v>
      </c>
      <c r="N124" s="884">
        <v>2</v>
      </c>
      <c r="O124" s="884">
        <v>398</v>
      </c>
      <c r="P124" s="875">
        <v>0.66666666666666663</v>
      </c>
      <c r="Q124" s="885">
        <v>199</v>
      </c>
    </row>
    <row r="125" spans="1:17" ht="14.4" customHeight="1" x14ac:dyDescent="0.3">
      <c r="A125" s="872" t="s">
        <v>4339</v>
      </c>
      <c r="B125" s="874" t="s">
        <v>4340</v>
      </c>
      <c r="C125" s="874" t="s">
        <v>2853</v>
      </c>
      <c r="D125" s="874" t="s">
        <v>4489</v>
      </c>
      <c r="E125" s="874" t="s">
        <v>4490</v>
      </c>
      <c r="F125" s="884">
        <v>3</v>
      </c>
      <c r="G125" s="884">
        <v>45</v>
      </c>
      <c r="H125" s="884">
        <v>0.23076923076923078</v>
      </c>
      <c r="I125" s="884">
        <v>15</v>
      </c>
      <c r="J125" s="884">
        <v>13</v>
      </c>
      <c r="K125" s="884">
        <v>195</v>
      </c>
      <c r="L125" s="884">
        <v>1</v>
      </c>
      <c r="M125" s="884">
        <v>15</v>
      </c>
      <c r="N125" s="884">
        <v>2</v>
      </c>
      <c r="O125" s="884">
        <v>30</v>
      </c>
      <c r="P125" s="875">
        <v>0.15384615384615385</v>
      </c>
      <c r="Q125" s="885">
        <v>15</v>
      </c>
    </row>
    <row r="126" spans="1:17" ht="14.4" customHeight="1" x14ac:dyDescent="0.3">
      <c r="A126" s="872" t="s">
        <v>4339</v>
      </c>
      <c r="B126" s="874" t="s">
        <v>4340</v>
      </c>
      <c r="C126" s="874" t="s">
        <v>2853</v>
      </c>
      <c r="D126" s="874" t="s">
        <v>4491</v>
      </c>
      <c r="E126" s="874" t="s">
        <v>4492</v>
      </c>
      <c r="F126" s="884">
        <v>400</v>
      </c>
      <c r="G126" s="884">
        <v>7600</v>
      </c>
      <c r="H126" s="884">
        <v>1.8779342723004695</v>
      </c>
      <c r="I126" s="884">
        <v>19</v>
      </c>
      <c r="J126" s="884">
        <v>213</v>
      </c>
      <c r="K126" s="884">
        <v>4047</v>
      </c>
      <c r="L126" s="884">
        <v>1</v>
      </c>
      <c r="M126" s="884">
        <v>19</v>
      </c>
      <c r="N126" s="884">
        <v>217</v>
      </c>
      <c r="O126" s="884">
        <v>4123</v>
      </c>
      <c r="P126" s="875">
        <v>1.0187793427230047</v>
      </c>
      <c r="Q126" s="885">
        <v>19</v>
      </c>
    </row>
    <row r="127" spans="1:17" ht="14.4" customHeight="1" x14ac:dyDescent="0.3">
      <c r="A127" s="872" t="s">
        <v>4339</v>
      </c>
      <c r="B127" s="874" t="s">
        <v>4340</v>
      </c>
      <c r="C127" s="874" t="s">
        <v>2853</v>
      </c>
      <c r="D127" s="874" t="s">
        <v>4493</v>
      </c>
      <c r="E127" s="874" t="s">
        <v>4494</v>
      </c>
      <c r="F127" s="884">
        <v>1039</v>
      </c>
      <c r="G127" s="884">
        <v>20780</v>
      </c>
      <c r="H127" s="884">
        <v>0.84747145187601958</v>
      </c>
      <c r="I127" s="884">
        <v>20</v>
      </c>
      <c r="J127" s="884">
        <v>1226</v>
      </c>
      <c r="K127" s="884">
        <v>24520</v>
      </c>
      <c r="L127" s="884">
        <v>1</v>
      </c>
      <c r="M127" s="884">
        <v>20</v>
      </c>
      <c r="N127" s="884">
        <v>1459</v>
      </c>
      <c r="O127" s="884">
        <v>29180</v>
      </c>
      <c r="P127" s="875">
        <v>1.1900489396411094</v>
      </c>
      <c r="Q127" s="885">
        <v>20</v>
      </c>
    </row>
    <row r="128" spans="1:17" ht="14.4" customHeight="1" x14ac:dyDescent="0.3">
      <c r="A128" s="872" t="s">
        <v>4339</v>
      </c>
      <c r="B128" s="874" t="s">
        <v>4340</v>
      </c>
      <c r="C128" s="874" t="s">
        <v>2853</v>
      </c>
      <c r="D128" s="874" t="s">
        <v>4495</v>
      </c>
      <c r="E128" s="874" t="s">
        <v>4496</v>
      </c>
      <c r="F128" s="884">
        <v>1</v>
      </c>
      <c r="G128" s="884">
        <v>185</v>
      </c>
      <c r="H128" s="884"/>
      <c r="I128" s="884">
        <v>185</v>
      </c>
      <c r="J128" s="884"/>
      <c r="K128" s="884"/>
      <c r="L128" s="884"/>
      <c r="M128" s="884"/>
      <c r="N128" s="884">
        <v>1</v>
      </c>
      <c r="O128" s="884">
        <v>186</v>
      </c>
      <c r="P128" s="875"/>
      <c r="Q128" s="885">
        <v>186</v>
      </c>
    </row>
    <row r="129" spans="1:17" ht="14.4" customHeight="1" x14ac:dyDescent="0.3">
      <c r="A129" s="872" t="s">
        <v>4339</v>
      </c>
      <c r="B129" s="874" t="s">
        <v>4340</v>
      </c>
      <c r="C129" s="874" t="s">
        <v>2853</v>
      </c>
      <c r="D129" s="874" t="s">
        <v>4497</v>
      </c>
      <c r="E129" s="874" t="s">
        <v>4498</v>
      </c>
      <c r="F129" s="884">
        <v>3</v>
      </c>
      <c r="G129" s="884">
        <v>561</v>
      </c>
      <c r="H129" s="884"/>
      <c r="I129" s="884">
        <v>187</v>
      </c>
      <c r="J129" s="884"/>
      <c r="K129" s="884"/>
      <c r="L129" s="884"/>
      <c r="M129" s="884"/>
      <c r="N129" s="884">
        <v>1</v>
      </c>
      <c r="O129" s="884">
        <v>188</v>
      </c>
      <c r="P129" s="875"/>
      <c r="Q129" s="885">
        <v>188</v>
      </c>
    </row>
    <row r="130" spans="1:17" ht="14.4" customHeight="1" x14ac:dyDescent="0.3">
      <c r="A130" s="872" t="s">
        <v>4339</v>
      </c>
      <c r="B130" s="874" t="s">
        <v>4340</v>
      </c>
      <c r="C130" s="874" t="s">
        <v>2853</v>
      </c>
      <c r="D130" s="874" t="s">
        <v>4499</v>
      </c>
      <c r="E130" s="874" t="s">
        <v>4500</v>
      </c>
      <c r="F130" s="884"/>
      <c r="G130" s="884"/>
      <c r="H130" s="884"/>
      <c r="I130" s="884"/>
      <c r="J130" s="884">
        <v>1</v>
      </c>
      <c r="K130" s="884">
        <v>268</v>
      </c>
      <c r="L130" s="884">
        <v>1</v>
      </c>
      <c r="M130" s="884">
        <v>268</v>
      </c>
      <c r="N130" s="884"/>
      <c r="O130" s="884"/>
      <c r="P130" s="875"/>
      <c r="Q130" s="885"/>
    </row>
    <row r="131" spans="1:17" ht="14.4" customHeight="1" x14ac:dyDescent="0.3">
      <c r="A131" s="872" t="s">
        <v>4339</v>
      </c>
      <c r="B131" s="874" t="s">
        <v>4340</v>
      </c>
      <c r="C131" s="874" t="s">
        <v>2853</v>
      </c>
      <c r="D131" s="874" t="s">
        <v>4501</v>
      </c>
      <c r="E131" s="874" t="s">
        <v>4502</v>
      </c>
      <c r="F131" s="884"/>
      <c r="G131" s="884"/>
      <c r="H131" s="884"/>
      <c r="I131" s="884"/>
      <c r="J131" s="884"/>
      <c r="K131" s="884"/>
      <c r="L131" s="884"/>
      <c r="M131" s="884"/>
      <c r="N131" s="884">
        <v>1</v>
      </c>
      <c r="O131" s="884">
        <v>163</v>
      </c>
      <c r="P131" s="875"/>
      <c r="Q131" s="885">
        <v>163</v>
      </c>
    </row>
    <row r="132" spans="1:17" ht="14.4" customHeight="1" x14ac:dyDescent="0.3">
      <c r="A132" s="872" t="s">
        <v>4339</v>
      </c>
      <c r="B132" s="874" t="s">
        <v>4340</v>
      </c>
      <c r="C132" s="874" t="s">
        <v>2853</v>
      </c>
      <c r="D132" s="874" t="s">
        <v>4503</v>
      </c>
      <c r="E132" s="874" t="s">
        <v>4504</v>
      </c>
      <c r="F132" s="884">
        <v>1</v>
      </c>
      <c r="G132" s="884">
        <v>173</v>
      </c>
      <c r="H132" s="884">
        <v>0.99425287356321834</v>
      </c>
      <c r="I132" s="884">
        <v>173</v>
      </c>
      <c r="J132" s="884">
        <v>1</v>
      </c>
      <c r="K132" s="884">
        <v>174</v>
      </c>
      <c r="L132" s="884">
        <v>1</v>
      </c>
      <c r="M132" s="884">
        <v>174</v>
      </c>
      <c r="N132" s="884">
        <v>1</v>
      </c>
      <c r="O132" s="884">
        <v>174</v>
      </c>
      <c r="P132" s="875">
        <v>1</v>
      </c>
      <c r="Q132" s="885">
        <v>174</v>
      </c>
    </row>
    <row r="133" spans="1:17" ht="14.4" customHeight="1" x14ac:dyDescent="0.3">
      <c r="A133" s="872" t="s">
        <v>4339</v>
      </c>
      <c r="B133" s="874" t="s">
        <v>4340</v>
      </c>
      <c r="C133" s="874" t="s">
        <v>2853</v>
      </c>
      <c r="D133" s="874" t="s">
        <v>4505</v>
      </c>
      <c r="E133" s="874" t="s">
        <v>4506</v>
      </c>
      <c r="F133" s="884">
        <v>174</v>
      </c>
      <c r="G133" s="884">
        <v>14616</v>
      </c>
      <c r="H133" s="884">
        <v>0.84878048780487803</v>
      </c>
      <c r="I133" s="884">
        <v>84</v>
      </c>
      <c r="J133" s="884">
        <v>205</v>
      </c>
      <c r="K133" s="884">
        <v>17220</v>
      </c>
      <c r="L133" s="884">
        <v>1</v>
      </c>
      <c r="M133" s="884">
        <v>84</v>
      </c>
      <c r="N133" s="884">
        <v>280</v>
      </c>
      <c r="O133" s="884">
        <v>23520</v>
      </c>
      <c r="P133" s="875">
        <v>1.3658536585365855</v>
      </c>
      <c r="Q133" s="885">
        <v>84</v>
      </c>
    </row>
    <row r="134" spans="1:17" ht="14.4" customHeight="1" x14ac:dyDescent="0.3">
      <c r="A134" s="872" t="s">
        <v>4339</v>
      </c>
      <c r="B134" s="874" t="s">
        <v>4340</v>
      </c>
      <c r="C134" s="874" t="s">
        <v>2853</v>
      </c>
      <c r="D134" s="874" t="s">
        <v>4507</v>
      </c>
      <c r="E134" s="874" t="s">
        <v>4508</v>
      </c>
      <c r="F134" s="884">
        <v>5</v>
      </c>
      <c r="G134" s="884">
        <v>3235</v>
      </c>
      <c r="H134" s="884"/>
      <c r="I134" s="884">
        <v>647</v>
      </c>
      <c r="J134" s="884"/>
      <c r="K134" s="884"/>
      <c r="L134" s="884"/>
      <c r="M134" s="884"/>
      <c r="N134" s="884"/>
      <c r="O134" s="884"/>
      <c r="P134" s="875"/>
      <c r="Q134" s="885"/>
    </row>
    <row r="135" spans="1:17" ht="14.4" customHeight="1" x14ac:dyDescent="0.3">
      <c r="A135" s="872" t="s">
        <v>4339</v>
      </c>
      <c r="B135" s="874" t="s">
        <v>4340</v>
      </c>
      <c r="C135" s="874" t="s">
        <v>2853</v>
      </c>
      <c r="D135" s="874" t="s">
        <v>4509</v>
      </c>
      <c r="E135" s="874" t="s">
        <v>4510</v>
      </c>
      <c r="F135" s="884">
        <v>1</v>
      </c>
      <c r="G135" s="884">
        <v>78</v>
      </c>
      <c r="H135" s="884">
        <v>1</v>
      </c>
      <c r="I135" s="884">
        <v>78</v>
      </c>
      <c r="J135" s="884">
        <v>1</v>
      </c>
      <c r="K135" s="884">
        <v>78</v>
      </c>
      <c r="L135" s="884">
        <v>1</v>
      </c>
      <c r="M135" s="884">
        <v>78</v>
      </c>
      <c r="N135" s="884">
        <v>1</v>
      </c>
      <c r="O135" s="884">
        <v>78</v>
      </c>
      <c r="P135" s="875">
        <v>1</v>
      </c>
      <c r="Q135" s="885">
        <v>78</v>
      </c>
    </row>
    <row r="136" spans="1:17" ht="14.4" customHeight="1" x14ac:dyDescent="0.3">
      <c r="A136" s="872" t="s">
        <v>4339</v>
      </c>
      <c r="B136" s="874" t="s">
        <v>4340</v>
      </c>
      <c r="C136" s="874" t="s">
        <v>2853</v>
      </c>
      <c r="D136" s="874" t="s">
        <v>4511</v>
      </c>
      <c r="E136" s="874" t="s">
        <v>4512</v>
      </c>
      <c r="F136" s="884">
        <v>5</v>
      </c>
      <c r="G136" s="884">
        <v>1500</v>
      </c>
      <c r="H136" s="884">
        <v>4.9833887043189371</v>
      </c>
      <c r="I136" s="884">
        <v>300</v>
      </c>
      <c r="J136" s="884">
        <v>1</v>
      </c>
      <c r="K136" s="884">
        <v>301</v>
      </c>
      <c r="L136" s="884">
        <v>1</v>
      </c>
      <c r="M136" s="884">
        <v>301</v>
      </c>
      <c r="N136" s="884">
        <v>5</v>
      </c>
      <c r="O136" s="884">
        <v>1505</v>
      </c>
      <c r="P136" s="875">
        <v>5</v>
      </c>
      <c r="Q136" s="885">
        <v>301</v>
      </c>
    </row>
    <row r="137" spans="1:17" ht="14.4" customHeight="1" x14ac:dyDescent="0.3">
      <c r="A137" s="872" t="s">
        <v>4339</v>
      </c>
      <c r="B137" s="874" t="s">
        <v>4340</v>
      </c>
      <c r="C137" s="874" t="s">
        <v>2853</v>
      </c>
      <c r="D137" s="874" t="s">
        <v>4513</v>
      </c>
      <c r="E137" s="874" t="s">
        <v>4514</v>
      </c>
      <c r="F137" s="884">
        <v>4</v>
      </c>
      <c r="G137" s="884">
        <v>84</v>
      </c>
      <c r="H137" s="884">
        <v>0.8</v>
      </c>
      <c r="I137" s="884">
        <v>21</v>
      </c>
      <c r="J137" s="884">
        <v>5</v>
      </c>
      <c r="K137" s="884">
        <v>105</v>
      </c>
      <c r="L137" s="884">
        <v>1</v>
      </c>
      <c r="M137" s="884">
        <v>21</v>
      </c>
      <c r="N137" s="884">
        <v>3</v>
      </c>
      <c r="O137" s="884">
        <v>63</v>
      </c>
      <c r="P137" s="875">
        <v>0.6</v>
      </c>
      <c r="Q137" s="885">
        <v>21</v>
      </c>
    </row>
    <row r="138" spans="1:17" ht="14.4" customHeight="1" x14ac:dyDescent="0.3">
      <c r="A138" s="872" t="s">
        <v>4339</v>
      </c>
      <c r="B138" s="874" t="s">
        <v>4340</v>
      </c>
      <c r="C138" s="874" t="s">
        <v>2853</v>
      </c>
      <c r="D138" s="874" t="s">
        <v>4515</v>
      </c>
      <c r="E138" s="874" t="s">
        <v>4516</v>
      </c>
      <c r="F138" s="884">
        <v>140</v>
      </c>
      <c r="G138" s="884">
        <v>3080</v>
      </c>
      <c r="H138" s="884">
        <v>1.0687022900763359</v>
      </c>
      <c r="I138" s="884">
        <v>22</v>
      </c>
      <c r="J138" s="884">
        <v>131</v>
      </c>
      <c r="K138" s="884">
        <v>2882</v>
      </c>
      <c r="L138" s="884">
        <v>1</v>
      </c>
      <c r="M138" s="884">
        <v>22</v>
      </c>
      <c r="N138" s="884">
        <v>171</v>
      </c>
      <c r="O138" s="884">
        <v>3762</v>
      </c>
      <c r="P138" s="875">
        <v>1.3053435114503817</v>
      </c>
      <c r="Q138" s="885">
        <v>22</v>
      </c>
    </row>
    <row r="139" spans="1:17" ht="14.4" customHeight="1" x14ac:dyDescent="0.3">
      <c r="A139" s="872" t="s">
        <v>4339</v>
      </c>
      <c r="B139" s="874" t="s">
        <v>4340</v>
      </c>
      <c r="C139" s="874" t="s">
        <v>2853</v>
      </c>
      <c r="D139" s="874" t="s">
        <v>4517</v>
      </c>
      <c r="E139" s="874" t="s">
        <v>4518</v>
      </c>
      <c r="F139" s="884">
        <v>1</v>
      </c>
      <c r="G139" s="884">
        <v>569</v>
      </c>
      <c r="H139" s="884">
        <v>1</v>
      </c>
      <c r="I139" s="884">
        <v>569</v>
      </c>
      <c r="J139" s="884">
        <v>1</v>
      </c>
      <c r="K139" s="884">
        <v>569</v>
      </c>
      <c r="L139" s="884">
        <v>1</v>
      </c>
      <c r="M139" s="884">
        <v>569</v>
      </c>
      <c r="N139" s="884"/>
      <c r="O139" s="884"/>
      <c r="P139" s="875"/>
      <c r="Q139" s="885"/>
    </row>
    <row r="140" spans="1:17" ht="14.4" customHeight="1" x14ac:dyDescent="0.3">
      <c r="A140" s="872" t="s">
        <v>4339</v>
      </c>
      <c r="B140" s="874" t="s">
        <v>4340</v>
      </c>
      <c r="C140" s="874" t="s">
        <v>2853</v>
      </c>
      <c r="D140" s="874" t="s">
        <v>4519</v>
      </c>
      <c r="E140" s="874" t="s">
        <v>4520</v>
      </c>
      <c r="F140" s="884">
        <v>5</v>
      </c>
      <c r="G140" s="884">
        <v>2475</v>
      </c>
      <c r="H140" s="884"/>
      <c r="I140" s="884">
        <v>495</v>
      </c>
      <c r="J140" s="884"/>
      <c r="K140" s="884"/>
      <c r="L140" s="884"/>
      <c r="M140" s="884"/>
      <c r="N140" s="884">
        <v>8</v>
      </c>
      <c r="O140" s="884">
        <v>3960</v>
      </c>
      <c r="P140" s="875"/>
      <c r="Q140" s="885">
        <v>495</v>
      </c>
    </row>
    <row r="141" spans="1:17" ht="14.4" customHeight="1" x14ac:dyDescent="0.3">
      <c r="A141" s="872" t="s">
        <v>4339</v>
      </c>
      <c r="B141" s="874" t="s">
        <v>4340</v>
      </c>
      <c r="C141" s="874" t="s">
        <v>2853</v>
      </c>
      <c r="D141" s="874" t="s">
        <v>4521</v>
      </c>
      <c r="E141" s="874" t="s">
        <v>4522</v>
      </c>
      <c r="F141" s="884">
        <v>2</v>
      </c>
      <c r="G141" s="884">
        <v>1144</v>
      </c>
      <c r="H141" s="884">
        <v>0.17962003454231434</v>
      </c>
      <c r="I141" s="884">
        <v>572</v>
      </c>
      <c r="J141" s="884">
        <v>11</v>
      </c>
      <c r="K141" s="884">
        <v>6369</v>
      </c>
      <c r="L141" s="884">
        <v>1</v>
      </c>
      <c r="M141" s="884">
        <v>579</v>
      </c>
      <c r="N141" s="884">
        <v>4</v>
      </c>
      <c r="O141" s="884">
        <v>2316</v>
      </c>
      <c r="P141" s="875">
        <v>0.36363636363636365</v>
      </c>
      <c r="Q141" s="885">
        <v>579</v>
      </c>
    </row>
    <row r="142" spans="1:17" ht="14.4" customHeight="1" x14ac:dyDescent="0.3">
      <c r="A142" s="872" t="s">
        <v>4339</v>
      </c>
      <c r="B142" s="874" t="s">
        <v>4340</v>
      </c>
      <c r="C142" s="874" t="s">
        <v>2853</v>
      </c>
      <c r="D142" s="874" t="s">
        <v>4313</v>
      </c>
      <c r="E142" s="874" t="s">
        <v>4314</v>
      </c>
      <c r="F142" s="884">
        <v>1</v>
      </c>
      <c r="G142" s="884">
        <v>1008</v>
      </c>
      <c r="H142" s="884">
        <v>9.9703264094955488E-2</v>
      </c>
      <c r="I142" s="884">
        <v>1008</v>
      </c>
      <c r="J142" s="884">
        <v>10</v>
      </c>
      <c r="K142" s="884">
        <v>10110</v>
      </c>
      <c r="L142" s="884">
        <v>1</v>
      </c>
      <c r="M142" s="884">
        <v>1011</v>
      </c>
      <c r="N142" s="884">
        <v>4</v>
      </c>
      <c r="O142" s="884">
        <v>4048</v>
      </c>
      <c r="P142" s="875">
        <v>0.40039564787339266</v>
      </c>
      <c r="Q142" s="885">
        <v>1012</v>
      </c>
    </row>
    <row r="143" spans="1:17" ht="14.4" customHeight="1" x14ac:dyDescent="0.3">
      <c r="A143" s="872" t="s">
        <v>4339</v>
      </c>
      <c r="B143" s="874" t="s">
        <v>4340</v>
      </c>
      <c r="C143" s="874" t="s">
        <v>2853</v>
      </c>
      <c r="D143" s="874" t="s">
        <v>4523</v>
      </c>
      <c r="E143" s="874" t="s">
        <v>4524</v>
      </c>
      <c r="F143" s="884">
        <v>2</v>
      </c>
      <c r="G143" s="884">
        <v>382</v>
      </c>
      <c r="H143" s="884">
        <v>1.9895833333333333</v>
      </c>
      <c r="I143" s="884">
        <v>191</v>
      </c>
      <c r="J143" s="884">
        <v>1</v>
      </c>
      <c r="K143" s="884">
        <v>192</v>
      </c>
      <c r="L143" s="884">
        <v>1</v>
      </c>
      <c r="M143" s="884">
        <v>192</v>
      </c>
      <c r="N143" s="884">
        <v>8</v>
      </c>
      <c r="O143" s="884">
        <v>1536</v>
      </c>
      <c r="P143" s="875">
        <v>8</v>
      </c>
      <c r="Q143" s="885">
        <v>192</v>
      </c>
    </row>
    <row r="144" spans="1:17" ht="14.4" customHeight="1" x14ac:dyDescent="0.3">
      <c r="A144" s="872" t="s">
        <v>4339</v>
      </c>
      <c r="B144" s="874" t="s">
        <v>4340</v>
      </c>
      <c r="C144" s="874" t="s">
        <v>2853</v>
      </c>
      <c r="D144" s="874" t="s">
        <v>4525</v>
      </c>
      <c r="E144" s="874" t="s">
        <v>4526</v>
      </c>
      <c r="F144" s="884">
        <v>1</v>
      </c>
      <c r="G144" s="884">
        <v>205</v>
      </c>
      <c r="H144" s="884">
        <v>0.5</v>
      </c>
      <c r="I144" s="884">
        <v>205</v>
      </c>
      <c r="J144" s="884">
        <v>2</v>
      </c>
      <c r="K144" s="884">
        <v>410</v>
      </c>
      <c r="L144" s="884">
        <v>1</v>
      </c>
      <c r="M144" s="884">
        <v>205</v>
      </c>
      <c r="N144" s="884"/>
      <c r="O144" s="884"/>
      <c r="P144" s="875"/>
      <c r="Q144" s="885"/>
    </row>
    <row r="145" spans="1:17" ht="14.4" customHeight="1" x14ac:dyDescent="0.3">
      <c r="A145" s="872" t="s">
        <v>4339</v>
      </c>
      <c r="B145" s="874" t="s">
        <v>4340</v>
      </c>
      <c r="C145" s="874" t="s">
        <v>2853</v>
      </c>
      <c r="D145" s="874" t="s">
        <v>4527</v>
      </c>
      <c r="E145" s="874" t="s">
        <v>4528</v>
      </c>
      <c r="F145" s="884">
        <v>6</v>
      </c>
      <c r="G145" s="884">
        <v>1002</v>
      </c>
      <c r="H145" s="884">
        <v>0.7455357142857143</v>
      </c>
      <c r="I145" s="884">
        <v>167</v>
      </c>
      <c r="J145" s="884">
        <v>8</v>
      </c>
      <c r="K145" s="884">
        <v>1344</v>
      </c>
      <c r="L145" s="884">
        <v>1</v>
      </c>
      <c r="M145" s="884">
        <v>168</v>
      </c>
      <c r="N145" s="884">
        <v>2</v>
      </c>
      <c r="O145" s="884">
        <v>336</v>
      </c>
      <c r="P145" s="875">
        <v>0.25</v>
      </c>
      <c r="Q145" s="885">
        <v>168</v>
      </c>
    </row>
    <row r="146" spans="1:17" ht="14.4" customHeight="1" x14ac:dyDescent="0.3">
      <c r="A146" s="872" t="s">
        <v>4339</v>
      </c>
      <c r="B146" s="874" t="s">
        <v>4340</v>
      </c>
      <c r="C146" s="874" t="s">
        <v>2853</v>
      </c>
      <c r="D146" s="874" t="s">
        <v>4529</v>
      </c>
      <c r="E146" s="874" t="s">
        <v>4530</v>
      </c>
      <c r="F146" s="884"/>
      <c r="G146" s="884"/>
      <c r="H146" s="884"/>
      <c r="I146" s="884"/>
      <c r="J146" s="884">
        <v>1</v>
      </c>
      <c r="K146" s="884">
        <v>265</v>
      </c>
      <c r="L146" s="884">
        <v>1</v>
      </c>
      <c r="M146" s="884">
        <v>265</v>
      </c>
      <c r="N146" s="884"/>
      <c r="O146" s="884"/>
      <c r="P146" s="875"/>
      <c r="Q146" s="885"/>
    </row>
    <row r="147" spans="1:17" ht="14.4" customHeight="1" x14ac:dyDescent="0.3">
      <c r="A147" s="872" t="s">
        <v>4339</v>
      </c>
      <c r="B147" s="874" t="s">
        <v>4340</v>
      </c>
      <c r="C147" s="874" t="s">
        <v>2853</v>
      </c>
      <c r="D147" s="874" t="s">
        <v>4531</v>
      </c>
      <c r="E147" s="874" t="s">
        <v>4532</v>
      </c>
      <c r="F147" s="884"/>
      <c r="G147" s="884"/>
      <c r="H147" s="884"/>
      <c r="I147" s="884"/>
      <c r="J147" s="884">
        <v>2</v>
      </c>
      <c r="K147" s="884">
        <v>254</v>
      </c>
      <c r="L147" s="884">
        <v>1</v>
      </c>
      <c r="M147" s="884">
        <v>127</v>
      </c>
      <c r="N147" s="884">
        <v>2</v>
      </c>
      <c r="O147" s="884">
        <v>254</v>
      </c>
      <c r="P147" s="875">
        <v>1</v>
      </c>
      <c r="Q147" s="885">
        <v>127</v>
      </c>
    </row>
    <row r="148" spans="1:17" ht="14.4" customHeight="1" x14ac:dyDescent="0.3">
      <c r="A148" s="872" t="s">
        <v>4339</v>
      </c>
      <c r="B148" s="874" t="s">
        <v>4340</v>
      </c>
      <c r="C148" s="874" t="s">
        <v>2853</v>
      </c>
      <c r="D148" s="874" t="s">
        <v>4533</v>
      </c>
      <c r="E148" s="874" t="s">
        <v>4534</v>
      </c>
      <c r="F148" s="884"/>
      <c r="G148" s="884"/>
      <c r="H148" s="884"/>
      <c r="I148" s="884"/>
      <c r="J148" s="884"/>
      <c r="K148" s="884"/>
      <c r="L148" s="884"/>
      <c r="M148" s="884"/>
      <c r="N148" s="884">
        <v>1</v>
      </c>
      <c r="O148" s="884">
        <v>265</v>
      </c>
      <c r="P148" s="875"/>
      <c r="Q148" s="885">
        <v>265</v>
      </c>
    </row>
    <row r="149" spans="1:17" ht="14.4" customHeight="1" x14ac:dyDescent="0.3">
      <c r="A149" s="872" t="s">
        <v>4339</v>
      </c>
      <c r="B149" s="874" t="s">
        <v>4340</v>
      </c>
      <c r="C149" s="874" t="s">
        <v>2853</v>
      </c>
      <c r="D149" s="874" t="s">
        <v>4535</v>
      </c>
      <c r="E149" s="874" t="s">
        <v>4536</v>
      </c>
      <c r="F149" s="884">
        <v>1</v>
      </c>
      <c r="G149" s="884">
        <v>310</v>
      </c>
      <c r="H149" s="884"/>
      <c r="I149" s="884">
        <v>310</v>
      </c>
      <c r="J149" s="884"/>
      <c r="K149" s="884"/>
      <c r="L149" s="884"/>
      <c r="M149" s="884"/>
      <c r="N149" s="884"/>
      <c r="O149" s="884"/>
      <c r="P149" s="875"/>
      <c r="Q149" s="885"/>
    </row>
    <row r="150" spans="1:17" ht="14.4" customHeight="1" x14ac:dyDescent="0.3">
      <c r="A150" s="872" t="s">
        <v>4339</v>
      </c>
      <c r="B150" s="874" t="s">
        <v>4340</v>
      </c>
      <c r="C150" s="874" t="s">
        <v>2853</v>
      </c>
      <c r="D150" s="874" t="s">
        <v>4537</v>
      </c>
      <c r="E150" s="874" t="s">
        <v>4538</v>
      </c>
      <c r="F150" s="884">
        <v>13</v>
      </c>
      <c r="G150" s="884">
        <v>299</v>
      </c>
      <c r="H150" s="884">
        <v>1.8571428571428572</v>
      </c>
      <c r="I150" s="884">
        <v>23</v>
      </c>
      <c r="J150" s="884">
        <v>7</v>
      </c>
      <c r="K150" s="884">
        <v>161</v>
      </c>
      <c r="L150" s="884">
        <v>1</v>
      </c>
      <c r="M150" s="884">
        <v>23</v>
      </c>
      <c r="N150" s="884">
        <v>6</v>
      </c>
      <c r="O150" s="884">
        <v>138</v>
      </c>
      <c r="P150" s="875">
        <v>0.8571428571428571</v>
      </c>
      <c r="Q150" s="885">
        <v>23</v>
      </c>
    </row>
    <row r="151" spans="1:17" ht="14.4" customHeight="1" x14ac:dyDescent="0.3">
      <c r="A151" s="872" t="s">
        <v>4339</v>
      </c>
      <c r="B151" s="874" t="s">
        <v>4340</v>
      </c>
      <c r="C151" s="874" t="s">
        <v>2853</v>
      </c>
      <c r="D151" s="874" t="s">
        <v>4539</v>
      </c>
      <c r="E151" s="874" t="s">
        <v>4540</v>
      </c>
      <c r="F151" s="884"/>
      <c r="G151" s="884"/>
      <c r="H151" s="884"/>
      <c r="I151" s="884"/>
      <c r="J151" s="884">
        <v>3</v>
      </c>
      <c r="K151" s="884">
        <v>51</v>
      </c>
      <c r="L151" s="884">
        <v>1</v>
      </c>
      <c r="M151" s="884">
        <v>17</v>
      </c>
      <c r="N151" s="884">
        <v>1</v>
      </c>
      <c r="O151" s="884">
        <v>17</v>
      </c>
      <c r="P151" s="875">
        <v>0.33333333333333331</v>
      </c>
      <c r="Q151" s="885">
        <v>17</v>
      </c>
    </row>
    <row r="152" spans="1:17" ht="14.4" customHeight="1" x14ac:dyDescent="0.3">
      <c r="A152" s="872" t="s">
        <v>4339</v>
      </c>
      <c r="B152" s="874" t="s">
        <v>4340</v>
      </c>
      <c r="C152" s="874" t="s">
        <v>2853</v>
      </c>
      <c r="D152" s="874" t="s">
        <v>4541</v>
      </c>
      <c r="E152" s="874" t="s">
        <v>4542</v>
      </c>
      <c r="F152" s="884">
        <v>3</v>
      </c>
      <c r="G152" s="884">
        <v>396</v>
      </c>
      <c r="H152" s="884">
        <v>1.4887218045112782</v>
      </c>
      <c r="I152" s="884">
        <v>132</v>
      </c>
      <c r="J152" s="884">
        <v>2</v>
      </c>
      <c r="K152" s="884">
        <v>266</v>
      </c>
      <c r="L152" s="884">
        <v>1</v>
      </c>
      <c r="M152" s="884">
        <v>133</v>
      </c>
      <c r="N152" s="884">
        <v>1</v>
      </c>
      <c r="O152" s="884">
        <v>133</v>
      </c>
      <c r="P152" s="875">
        <v>0.5</v>
      </c>
      <c r="Q152" s="885">
        <v>133</v>
      </c>
    </row>
    <row r="153" spans="1:17" ht="14.4" customHeight="1" x14ac:dyDescent="0.3">
      <c r="A153" s="872" t="s">
        <v>4339</v>
      </c>
      <c r="B153" s="874" t="s">
        <v>4340</v>
      </c>
      <c r="C153" s="874" t="s">
        <v>2853</v>
      </c>
      <c r="D153" s="874" t="s">
        <v>4543</v>
      </c>
      <c r="E153" s="874" t="s">
        <v>4544</v>
      </c>
      <c r="F153" s="884">
        <v>1</v>
      </c>
      <c r="G153" s="884">
        <v>2264</v>
      </c>
      <c r="H153" s="884"/>
      <c r="I153" s="884">
        <v>2264</v>
      </c>
      <c r="J153" s="884"/>
      <c r="K153" s="884"/>
      <c r="L153" s="884"/>
      <c r="M153" s="884"/>
      <c r="N153" s="884"/>
      <c r="O153" s="884"/>
      <c r="P153" s="875"/>
      <c r="Q153" s="885"/>
    </row>
    <row r="154" spans="1:17" ht="14.4" customHeight="1" x14ac:dyDescent="0.3">
      <c r="A154" s="872" t="s">
        <v>4339</v>
      </c>
      <c r="B154" s="874" t="s">
        <v>4340</v>
      </c>
      <c r="C154" s="874" t="s">
        <v>2853</v>
      </c>
      <c r="D154" s="874" t="s">
        <v>4545</v>
      </c>
      <c r="E154" s="874" t="s">
        <v>4546</v>
      </c>
      <c r="F154" s="884">
        <v>149</v>
      </c>
      <c r="G154" s="884">
        <v>43657</v>
      </c>
      <c r="H154" s="884">
        <v>0.74996564282278566</v>
      </c>
      <c r="I154" s="884">
        <v>293</v>
      </c>
      <c r="J154" s="884">
        <v>198</v>
      </c>
      <c r="K154" s="884">
        <v>58212</v>
      </c>
      <c r="L154" s="884">
        <v>1</v>
      </c>
      <c r="M154" s="884">
        <v>294</v>
      </c>
      <c r="N154" s="884">
        <v>165</v>
      </c>
      <c r="O154" s="884">
        <v>48510</v>
      </c>
      <c r="P154" s="875">
        <v>0.83333333333333337</v>
      </c>
      <c r="Q154" s="885">
        <v>294</v>
      </c>
    </row>
    <row r="155" spans="1:17" ht="14.4" customHeight="1" x14ac:dyDescent="0.3">
      <c r="A155" s="872" t="s">
        <v>4339</v>
      </c>
      <c r="B155" s="874" t="s">
        <v>4340</v>
      </c>
      <c r="C155" s="874" t="s">
        <v>2853</v>
      </c>
      <c r="D155" s="874" t="s">
        <v>4317</v>
      </c>
      <c r="E155" s="874" t="s">
        <v>4318</v>
      </c>
      <c r="F155" s="884">
        <v>1</v>
      </c>
      <c r="G155" s="884">
        <v>371</v>
      </c>
      <c r="H155" s="884"/>
      <c r="I155" s="884">
        <v>371</v>
      </c>
      <c r="J155" s="884"/>
      <c r="K155" s="884"/>
      <c r="L155" s="884"/>
      <c r="M155" s="884"/>
      <c r="N155" s="884"/>
      <c r="O155" s="884"/>
      <c r="P155" s="875"/>
      <c r="Q155" s="885"/>
    </row>
    <row r="156" spans="1:17" ht="14.4" customHeight="1" x14ac:dyDescent="0.3">
      <c r="A156" s="872" t="s">
        <v>4339</v>
      </c>
      <c r="B156" s="874" t="s">
        <v>4340</v>
      </c>
      <c r="C156" s="874" t="s">
        <v>2853</v>
      </c>
      <c r="D156" s="874" t="s">
        <v>4547</v>
      </c>
      <c r="E156" s="874" t="s">
        <v>4548</v>
      </c>
      <c r="F156" s="884">
        <v>2</v>
      </c>
      <c r="G156" s="884">
        <v>90</v>
      </c>
      <c r="H156" s="884">
        <v>0.33333333333333331</v>
      </c>
      <c r="I156" s="884">
        <v>45</v>
      </c>
      <c r="J156" s="884">
        <v>6</v>
      </c>
      <c r="K156" s="884">
        <v>270</v>
      </c>
      <c r="L156" s="884">
        <v>1</v>
      </c>
      <c r="M156" s="884">
        <v>45</v>
      </c>
      <c r="N156" s="884">
        <v>2</v>
      </c>
      <c r="O156" s="884">
        <v>90</v>
      </c>
      <c r="P156" s="875">
        <v>0.33333333333333331</v>
      </c>
      <c r="Q156" s="885">
        <v>45</v>
      </c>
    </row>
    <row r="157" spans="1:17" ht="14.4" customHeight="1" x14ac:dyDescent="0.3">
      <c r="A157" s="872" t="s">
        <v>4339</v>
      </c>
      <c r="B157" s="874" t="s">
        <v>4340</v>
      </c>
      <c r="C157" s="874" t="s">
        <v>2853</v>
      </c>
      <c r="D157" s="874" t="s">
        <v>4549</v>
      </c>
      <c r="E157" s="874" t="s">
        <v>4550</v>
      </c>
      <c r="F157" s="884">
        <v>3</v>
      </c>
      <c r="G157" s="884">
        <v>138</v>
      </c>
      <c r="H157" s="884">
        <v>0.5</v>
      </c>
      <c r="I157" s="884">
        <v>46</v>
      </c>
      <c r="J157" s="884">
        <v>6</v>
      </c>
      <c r="K157" s="884">
        <v>276</v>
      </c>
      <c r="L157" s="884">
        <v>1</v>
      </c>
      <c r="M157" s="884">
        <v>46</v>
      </c>
      <c r="N157" s="884">
        <v>6</v>
      </c>
      <c r="O157" s="884">
        <v>276</v>
      </c>
      <c r="P157" s="875">
        <v>1</v>
      </c>
      <c r="Q157" s="885">
        <v>46</v>
      </c>
    </row>
    <row r="158" spans="1:17" ht="14.4" customHeight="1" x14ac:dyDescent="0.3">
      <c r="A158" s="872" t="s">
        <v>4339</v>
      </c>
      <c r="B158" s="874" t="s">
        <v>4340</v>
      </c>
      <c r="C158" s="874" t="s">
        <v>2853</v>
      </c>
      <c r="D158" s="874" t="s">
        <v>4551</v>
      </c>
      <c r="E158" s="874" t="s">
        <v>4552</v>
      </c>
      <c r="F158" s="884">
        <v>1</v>
      </c>
      <c r="G158" s="884">
        <v>309</v>
      </c>
      <c r="H158" s="884">
        <v>0.99677419354838714</v>
      </c>
      <c r="I158" s="884">
        <v>309</v>
      </c>
      <c r="J158" s="884">
        <v>1</v>
      </c>
      <c r="K158" s="884">
        <v>310</v>
      </c>
      <c r="L158" s="884">
        <v>1</v>
      </c>
      <c r="M158" s="884">
        <v>310</v>
      </c>
      <c r="N158" s="884"/>
      <c r="O158" s="884"/>
      <c r="P158" s="875"/>
      <c r="Q158" s="885"/>
    </row>
    <row r="159" spans="1:17" ht="14.4" customHeight="1" x14ac:dyDescent="0.3">
      <c r="A159" s="872" t="s">
        <v>4339</v>
      </c>
      <c r="B159" s="874" t="s">
        <v>4340</v>
      </c>
      <c r="C159" s="874" t="s">
        <v>2853</v>
      </c>
      <c r="D159" s="874" t="s">
        <v>4553</v>
      </c>
      <c r="E159" s="874" t="s">
        <v>4554</v>
      </c>
      <c r="F159" s="884"/>
      <c r="G159" s="884"/>
      <c r="H159" s="884"/>
      <c r="I159" s="884"/>
      <c r="J159" s="884"/>
      <c r="K159" s="884"/>
      <c r="L159" s="884"/>
      <c r="M159" s="884"/>
      <c r="N159" s="884">
        <v>3</v>
      </c>
      <c r="O159" s="884">
        <v>1584</v>
      </c>
      <c r="P159" s="875"/>
      <c r="Q159" s="885">
        <v>528</v>
      </c>
    </row>
    <row r="160" spans="1:17" ht="14.4" customHeight="1" x14ac:dyDescent="0.3">
      <c r="A160" s="872" t="s">
        <v>4339</v>
      </c>
      <c r="B160" s="874" t="s">
        <v>4340</v>
      </c>
      <c r="C160" s="874" t="s">
        <v>2853</v>
      </c>
      <c r="D160" s="874" t="s">
        <v>4555</v>
      </c>
      <c r="E160" s="874" t="s">
        <v>4556</v>
      </c>
      <c r="F160" s="884">
        <v>10</v>
      </c>
      <c r="G160" s="884">
        <v>310</v>
      </c>
      <c r="H160" s="884">
        <v>2</v>
      </c>
      <c r="I160" s="884">
        <v>31</v>
      </c>
      <c r="J160" s="884">
        <v>5</v>
      </c>
      <c r="K160" s="884">
        <v>155</v>
      </c>
      <c r="L160" s="884">
        <v>1</v>
      </c>
      <c r="M160" s="884">
        <v>31</v>
      </c>
      <c r="N160" s="884">
        <v>1</v>
      </c>
      <c r="O160" s="884">
        <v>31</v>
      </c>
      <c r="P160" s="875">
        <v>0.2</v>
      </c>
      <c r="Q160" s="885">
        <v>31</v>
      </c>
    </row>
    <row r="161" spans="1:17" ht="14.4" customHeight="1" x14ac:dyDescent="0.3">
      <c r="A161" s="872" t="s">
        <v>4339</v>
      </c>
      <c r="B161" s="874" t="s">
        <v>4340</v>
      </c>
      <c r="C161" s="874" t="s">
        <v>2853</v>
      </c>
      <c r="D161" s="874" t="s">
        <v>4557</v>
      </c>
      <c r="E161" s="874" t="s">
        <v>4558</v>
      </c>
      <c r="F161" s="884"/>
      <c r="G161" s="884"/>
      <c r="H161" s="884"/>
      <c r="I161" s="884"/>
      <c r="J161" s="884">
        <v>1</v>
      </c>
      <c r="K161" s="884">
        <v>26</v>
      </c>
      <c r="L161" s="884">
        <v>1</v>
      </c>
      <c r="M161" s="884">
        <v>26</v>
      </c>
      <c r="N161" s="884">
        <v>5</v>
      </c>
      <c r="O161" s="884">
        <v>130</v>
      </c>
      <c r="P161" s="875">
        <v>5</v>
      </c>
      <c r="Q161" s="885">
        <v>26</v>
      </c>
    </row>
    <row r="162" spans="1:17" ht="14.4" customHeight="1" x14ac:dyDescent="0.3">
      <c r="A162" s="872" t="s">
        <v>4339</v>
      </c>
      <c r="B162" s="874" t="s">
        <v>4340</v>
      </c>
      <c r="C162" s="874" t="s">
        <v>2853</v>
      </c>
      <c r="D162" s="874" t="s">
        <v>4559</v>
      </c>
      <c r="E162" s="874" t="s">
        <v>4560</v>
      </c>
      <c r="F162" s="884"/>
      <c r="G162" s="884"/>
      <c r="H162" s="884"/>
      <c r="I162" s="884"/>
      <c r="J162" s="884">
        <v>1</v>
      </c>
      <c r="K162" s="884">
        <v>355</v>
      </c>
      <c r="L162" s="884">
        <v>1</v>
      </c>
      <c r="M162" s="884">
        <v>355</v>
      </c>
      <c r="N162" s="884"/>
      <c r="O162" s="884"/>
      <c r="P162" s="875"/>
      <c r="Q162" s="885"/>
    </row>
    <row r="163" spans="1:17" ht="14.4" customHeight="1" x14ac:dyDescent="0.3">
      <c r="A163" s="872" t="s">
        <v>4339</v>
      </c>
      <c r="B163" s="874" t="s">
        <v>4340</v>
      </c>
      <c r="C163" s="874" t="s">
        <v>2853</v>
      </c>
      <c r="D163" s="874" t="s">
        <v>4561</v>
      </c>
      <c r="E163" s="874" t="s">
        <v>4562</v>
      </c>
      <c r="F163" s="884"/>
      <c r="G163" s="884"/>
      <c r="H163" s="884"/>
      <c r="I163" s="884"/>
      <c r="J163" s="884"/>
      <c r="K163" s="884"/>
      <c r="L163" s="884"/>
      <c r="M163" s="884"/>
      <c r="N163" s="884">
        <v>2</v>
      </c>
      <c r="O163" s="884">
        <v>814</v>
      </c>
      <c r="P163" s="875"/>
      <c r="Q163" s="885">
        <v>407</v>
      </c>
    </row>
    <row r="164" spans="1:17" ht="14.4" customHeight="1" x14ac:dyDescent="0.3">
      <c r="A164" s="872" t="s">
        <v>4339</v>
      </c>
      <c r="B164" s="874" t="s">
        <v>4340</v>
      </c>
      <c r="C164" s="874" t="s">
        <v>2853</v>
      </c>
      <c r="D164" s="874" t="s">
        <v>4563</v>
      </c>
      <c r="E164" s="874" t="s">
        <v>4564</v>
      </c>
      <c r="F164" s="884">
        <v>2</v>
      </c>
      <c r="G164" s="884">
        <v>378</v>
      </c>
      <c r="H164" s="884"/>
      <c r="I164" s="884">
        <v>189</v>
      </c>
      <c r="J164" s="884"/>
      <c r="K164" s="884"/>
      <c r="L164" s="884"/>
      <c r="M164" s="884"/>
      <c r="N164" s="884">
        <v>2</v>
      </c>
      <c r="O164" s="884">
        <v>380</v>
      </c>
      <c r="P164" s="875"/>
      <c r="Q164" s="885">
        <v>190</v>
      </c>
    </row>
    <row r="165" spans="1:17" ht="14.4" customHeight="1" x14ac:dyDescent="0.3">
      <c r="A165" s="872" t="s">
        <v>4339</v>
      </c>
      <c r="B165" s="874" t="s">
        <v>4340</v>
      </c>
      <c r="C165" s="874" t="s">
        <v>2853</v>
      </c>
      <c r="D165" s="874" t="s">
        <v>4565</v>
      </c>
      <c r="E165" s="874" t="s">
        <v>4566</v>
      </c>
      <c r="F165" s="884">
        <v>8</v>
      </c>
      <c r="G165" s="884">
        <v>2184</v>
      </c>
      <c r="H165" s="884">
        <v>0.61313868613138689</v>
      </c>
      <c r="I165" s="884">
        <v>273</v>
      </c>
      <c r="J165" s="884">
        <v>13</v>
      </c>
      <c r="K165" s="884">
        <v>3562</v>
      </c>
      <c r="L165" s="884">
        <v>1</v>
      </c>
      <c r="M165" s="884">
        <v>274</v>
      </c>
      <c r="N165" s="884">
        <v>5</v>
      </c>
      <c r="O165" s="884">
        <v>1370</v>
      </c>
      <c r="P165" s="875">
        <v>0.38461538461538464</v>
      </c>
      <c r="Q165" s="885">
        <v>274</v>
      </c>
    </row>
    <row r="166" spans="1:17" ht="14.4" customHeight="1" x14ac:dyDescent="0.3">
      <c r="A166" s="872" t="s">
        <v>4339</v>
      </c>
      <c r="B166" s="874" t="s">
        <v>4340</v>
      </c>
      <c r="C166" s="874" t="s">
        <v>2853</v>
      </c>
      <c r="D166" s="874" t="s">
        <v>4567</v>
      </c>
      <c r="E166" s="874" t="s">
        <v>4568</v>
      </c>
      <c r="F166" s="884"/>
      <c r="G166" s="884"/>
      <c r="H166" s="884"/>
      <c r="I166" s="884"/>
      <c r="J166" s="884">
        <v>13</v>
      </c>
      <c r="K166" s="884">
        <v>1729</v>
      </c>
      <c r="L166" s="884">
        <v>1</v>
      </c>
      <c r="M166" s="884">
        <v>133</v>
      </c>
      <c r="N166" s="884">
        <v>13</v>
      </c>
      <c r="O166" s="884">
        <v>1729</v>
      </c>
      <c r="P166" s="875">
        <v>1</v>
      </c>
      <c r="Q166" s="885">
        <v>133</v>
      </c>
    </row>
    <row r="167" spans="1:17" ht="14.4" customHeight="1" x14ac:dyDescent="0.3">
      <c r="A167" s="872" t="s">
        <v>4339</v>
      </c>
      <c r="B167" s="874" t="s">
        <v>4340</v>
      </c>
      <c r="C167" s="874" t="s">
        <v>2853</v>
      </c>
      <c r="D167" s="874" t="s">
        <v>4569</v>
      </c>
      <c r="E167" s="874" t="s">
        <v>4570</v>
      </c>
      <c r="F167" s="884"/>
      <c r="G167" s="884"/>
      <c r="H167" s="884"/>
      <c r="I167" s="884"/>
      <c r="J167" s="884">
        <v>421</v>
      </c>
      <c r="K167" s="884">
        <v>15577</v>
      </c>
      <c r="L167" s="884">
        <v>1</v>
      </c>
      <c r="M167" s="884">
        <v>37</v>
      </c>
      <c r="N167" s="884">
        <v>474</v>
      </c>
      <c r="O167" s="884">
        <v>17538</v>
      </c>
      <c r="P167" s="875">
        <v>1.1258907363420427</v>
      </c>
      <c r="Q167" s="885">
        <v>37</v>
      </c>
    </row>
    <row r="168" spans="1:17" ht="14.4" customHeight="1" x14ac:dyDescent="0.3">
      <c r="A168" s="872" t="s">
        <v>4339</v>
      </c>
      <c r="B168" s="874" t="s">
        <v>4340</v>
      </c>
      <c r="C168" s="874" t="s">
        <v>2853</v>
      </c>
      <c r="D168" s="874" t="s">
        <v>4571</v>
      </c>
      <c r="E168" s="874" t="s">
        <v>4572</v>
      </c>
      <c r="F168" s="884"/>
      <c r="G168" s="884"/>
      <c r="H168" s="884"/>
      <c r="I168" s="884"/>
      <c r="J168" s="884"/>
      <c r="K168" s="884"/>
      <c r="L168" s="884"/>
      <c r="M168" s="884"/>
      <c r="N168" s="884">
        <v>1</v>
      </c>
      <c r="O168" s="884">
        <v>232</v>
      </c>
      <c r="P168" s="875"/>
      <c r="Q168" s="885">
        <v>232</v>
      </c>
    </row>
    <row r="169" spans="1:17" ht="14.4" customHeight="1" x14ac:dyDescent="0.3">
      <c r="A169" s="872" t="s">
        <v>4339</v>
      </c>
      <c r="B169" s="874" t="s">
        <v>4340</v>
      </c>
      <c r="C169" s="874" t="s">
        <v>2853</v>
      </c>
      <c r="D169" s="874" t="s">
        <v>4573</v>
      </c>
      <c r="E169" s="874" t="s">
        <v>4574</v>
      </c>
      <c r="F169" s="884"/>
      <c r="G169" s="884"/>
      <c r="H169" s="884"/>
      <c r="I169" s="884"/>
      <c r="J169" s="884">
        <v>2</v>
      </c>
      <c r="K169" s="884">
        <v>1860</v>
      </c>
      <c r="L169" s="884">
        <v>1</v>
      </c>
      <c r="M169" s="884">
        <v>930</v>
      </c>
      <c r="N169" s="884">
        <v>1</v>
      </c>
      <c r="O169" s="884">
        <v>930</v>
      </c>
      <c r="P169" s="875">
        <v>0.5</v>
      </c>
      <c r="Q169" s="885">
        <v>930</v>
      </c>
    </row>
    <row r="170" spans="1:17" ht="14.4" customHeight="1" x14ac:dyDescent="0.3">
      <c r="A170" s="872" t="s">
        <v>4339</v>
      </c>
      <c r="B170" s="874" t="s">
        <v>4340</v>
      </c>
      <c r="C170" s="874" t="s">
        <v>2853</v>
      </c>
      <c r="D170" s="874" t="s">
        <v>4575</v>
      </c>
      <c r="E170" s="874" t="s">
        <v>4576</v>
      </c>
      <c r="F170" s="884"/>
      <c r="G170" s="884"/>
      <c r="H170" s="884"/>
      <c r="I170" s="884"/>
      <c r="J170" s="884">
        <v>2</v>
      </c>
      <c r="K170" s="884">
        <v>1864</v>
      </c>
      <c r="L170" s="884">
        <v>1</v>
      </c>
      <c r="M170" s="884">
        <v>932</v>
      </c>
      <c r="N170" s="884">
        <v>1</v>
      </c>
      <c r="O170" s="884">
        <v>932</v>
      </c>
      <c r="P170" s="875">
        <v>0.5</v>
      </c>
      <c r="Q170" s="885">
        <v>932</v>
      </c>
    </row>
    <row r="171" spans="1:17" ht="14.4" customHeight="1" x14ac:dyDescent="0.3">
      <c r="A171" s="872" t="s">
        <v>4339</v>
      </c>
      <c r="B171" s="874" t="s">
        <v>4340</v>
      </c>
      <c r="C171" s="874" t="s">
        <v>2853</v>
      </c>
      <c r="D171" s="874" t="s">
        <v>4577</v>
      </c>
      <c r="E171" s="874" t="s">
        <v>4578</v>
      </c>
      <c r="F171" s="884"/>
      <c r="G171" s="884"/>
      <c r="H171" s="884"/>
      <c r="I171" s="884"/>
      <c r="J171" s="884">
        <v>9</v>
      </c>
      <c r="K171" s="884">
        <v>837</v>
      </c>
      <c r="L171" s="884">
        <v>1</v>
      </c>
      <c r="M171" s="884">
        <v>93</v>
      </c>
      <c r="N171" s="884">
        <v>24</v>
      </c>
      <c r="O171" s="884">
        <v>2232</v>
      </c>
      <c r="P171" s="875">
        <v>2.6666666666666665</v>
      </c>
      <c r="Q171" s="885">
        <v>93</v>
      </c>
    </row>
    <row r="172" spans="1:17" ht="14.4" customHeight="1" x14ac:dyDescent="0.3">
      <c r="A172" s="872" t="s">
        <v>4339</v>
      </c>
      <c r="B172" s="874" t="s">
        <v>4340</v>
      </c>
      <c r="C172" s="874" t="s">
        <v>2853</v>
      </c>
      <c r="D172" s="874" t="s">
        <v>4579</v>
      </c>
      <c r="E172" s="874" t="s">
        <v>4580</v>
      </c>
      <c r="F172" s="884"/>
      <c r="G172" s="884"/>
      <c r="H172" s="884"/>
      <c r="I172" s="884"/>
      <c r="J172" s="884">
        <v>8</v>
      </c>
      <c r="K172" s="884">
        <v>7536</v>
      </c>
      <c r="L172" s="884">
        <v>1</v>
      </c>
      <c r="M172" s="884">
        <v>942</v>
      </c>
      <c r="N172" s="884"/>
      <c r="O172" s="884"/>
      <c r="P172" s="875"/>
      <c r="Q172" s="885"/>
    </row>
    <row r="173" spans="1:17" ht="14.4" customHeight="1" x14ac:dyDescent="0.3">
      <c r="A173" s="872" t="s">
        <v>4339</v>
      </c>
      <c r="B173" s="874" t="s">
        <v>4581</v>
      </c>
      <c r="C173" s="874" t="s">
        <v>2853</v>
      </c>
      <c r="D173" s="874" t="s">
        <v>4582</v>
      </c>
      <c r="E173" s="874" t="s">
        <v>4583</v>
      </c>
      <c r="F173" s="884">
        <v>15</v>
      </c>
      <c r="G173" s="884">
        <v>15555</v>
      </c>
      <c r="H173" s="884">
        <v>1.0703963666391412</v>
      </c>
      <c r="I173" s="884">
        <v>1037</v>
      </c>
      <c r="J173" s="884">
        <v>14</v>
      </c>
      <c r="K173" s="884">
        <v>14532</v>
      </c>
      <c r="L173" s="884">
        <v>1</v>
      </c>
      <c r="M173" s="884">
        <v>1038</v>
      </c>
      <c r="N173" s="884">
        <v>6</v>
      </c>
      <c r="O173" s="884">
        <v>6228</v>
      </c>
      <c r="P173" s="875">
        <v>0.42857142857142855</v>
      </c>
      <c r="Q173" s="885">
        <v>1038</v>
      </c>
    </row>
    <row r="174" spans="1:17" ht="14.4" customHeight="1" x14ac:dyDescent="0.3">
      <c r="A174" s="872" t="s">
        <v>4584</v>
      </c>
      <c r="B174" s="874" t="s">
        <v>4042</v>
      </c>
      <c r="C174" s="874" t="s">
        <v>3252</v>
      </c>
      <c r="D174" s="874" t="s">
        <v>4585</v>
      </c>
      <c r="E174" s="874" t="s">
        <v>4586</v>
      </c>
      <c r="F174" s="884">
        <v>1.34</v>
      </c>
      <c r="G174" s="884">
        <v>3424.1</v>
      </c>
      <c r="H174" s="884">
        <v>1.2644200233379124</v>
      </c>
      <c r="I174" s="884">
        <v>2555.2985074626863</v>
      </c>
      <c r="J174" s="884">
        <v>1</v>
      </c>
      <c r="K174" s="884">
        <v>2708.04</v>
      </c>
      <c r="L174" s="884">
        <v>1</v>
      </c>
      <c r="M174" s="884">
        <v>2708.04</v>
      </c>
      <c r="N174" s="884">
        <v>1</v>
      </c>
      <c r="O174" s="884">
        <v>2590.5300000000002</v>
      </c>
      <c r="P174" s="875">
        <v>0.95660699251118897</v>
      </c>
      <c r="Q174" s="885">
        <v>2590.5300000000002</v>
      </c>
    </row>
    <row r="175" spans="1:17" ht="14.4" customHeight="1" x14ac:dyDescent="0.3">
      <c r="A175" s="872" t="s">
        <v>4584</v>
      </c>
      <c r="B175" s="874" t="s">
        <v>4042</v>
      </c>
      <c r="C175" s="874" t="s">
        <v>3252</v>
      </c>
      <c r="D175" s="874" t="s">
        <v>4587</v>
      </c>
      <c r="E175" s="874" t="s">
        <v>4586</v>
      </c>
      <c r="F175" s="884"/>
      <c r="G175" s="884"/>
      <c r="H175" s="884"/>
      <c r="I175" s="884"/>
      <c r="J175" s="884"/>
      <c r="K175" s="884"/>
      <c r="L175" s="884"/>
      <c r="M175" s="884"/>
      <c r="N175" s="884">
        <v>0.2</v>
      </c>
      <c r="O175" s="884">
        <v>1295.26</v>
      </c>
      <c r="P175" s="875"/>
      <c r="Q175" s="885">
        <v>6476.2999999999993</v>
      </c>
    </row>
    <row r="176" spans="1:17" ht="14.4" customHeight="1" x14ac:dyDescent="0.3">
      <c r="A176" s="872" t="s">
        <v>4584</v>
      </c>
      <c r="B176" s="874" t="s">
        <v>4042</v>
      </c>
      <c r="C176" s="874" t="s">
        <v>3252</v>
      </c>
      <c r="D176" s="874" t="s">
        <v>4588</v>
      </c>
      <c r="E176" s="874" t="s">
        <v>3280</v>
      </c>
      <c r="F176" s="884">
        <v>0.79</v>
      </c>
      <c r="G176" s="884">
        <v>3905.6899999999996</v>
      </c>
      <c r="H176" s="884">
        <v>0.63709366966371306</v>
      </c>
      <c r="I176" s="884">
        <v>4943.9113924050625</v>
      </c>
      <c r="J176" s="884">
        <v>1.24</v>
      </c>
      <c r="K176" s="884">
        <v>6130.4800000000005</v>
      </c>
      <c r="L176" s="884">
        <v>1</v>
      </c>
      <c r="M176" s="884">
        <v>4943.9354838709678</v>
      </c>
      <c r="N176" s="884">
        <v>0.38</v>
      </c>
      <c r="O176" s="884">
        <v>1878.69</v>
      </c>
      <c r="P176" s="875">
        <v>0.30645071837768001</v>
      </c>
      <c r="Q176" s="885">
        <v>4943.9210526315792</v>
      </c>
    </row>
    <row r="177" spans="1:17" ht="14.4" customHeight="1" x14ac:dyDescent="0.3">
      <c r="A177" s="872" t="s">
        <v>4584</v>
      </c>
      <c r="B177" s="874" t="s">
        <v>4042</v>
      </c>
      <c r="C177" s="874" t="s">
        <v>3252</v>
      </c>
      <c r="D177" s="874" t="s">
        <v>4589</v>
      </c>
      <c r="E177" s="874" t="s">
        <v>4590</v>
      </c>
      <c r="F177" s="884">
        <v>21.07</v>
      </c>
      <c r="G177" s="884">
        <v>20044.59</v>
      </c>
      <c r="H177" s="884">
        <v>0.95687551436989571</v>
      </c>
      <c r="I177" s="884">
        <v>951.33317513051736</v>
      </c>
      <c r="J177" s="884">
        <v>20.849999999999998</v>
      </c>
      <c r="K177" s="884">
        <v>20947.96</v>
      </c>
      <c r="L177" s="884">
        <v>1</v>
      </c>
      <c r="M177" s="884">
        <v>1004.6983213429257</v>
      </c>
      <c r="N177" s="884">
        <v>14.400000000000002</v>
      </c>
      <c r="O177" s="884">
        <v>14469.52</v>
      </c>
      <c r="P177" s="875">
        <v>0.69073647266846039</v>
      </c>
      <c r="Q177" s="885">
        <v>1004.8277777777777</v>
      </c>
    </row>
    <row r="178" spans="1:17" ht="14.4" customHeight="1" x14ac:dyDescent="0.3">
      <c r="A178" s="872" t="s">
        <v>4584</v>
      </c>
      <c r="B178" s="874" t="s">
        <v>4042</v>
      </c>
      <c r="C178" s="874" t="s">
        <v>3252</v>
      </c>
      <c r="D178" s="874" t="s">
        <v>4591</v>
      </c>
      <c r="E178" s="874" t="s">
        <v>3280</v>
      </c>
      <c r="F178" s="884">
        <v>3.75</v>
      </c>
      <c r="G178" s="884">
        <v>37079.56</v>
      </c>
      <c r="H178" s="884">
        <v>0.83705403148561452</v>
      </c>
      <c r="I178" s="884">
        <v>9887.8826666666664</v>
      </c>
      <c r="J178" s="884">
        <v>4.4799999999999995</v>
      </c>
      <c r="K178" s="884">
        <v>44297.69000000001</v>
      </c>
      <c r="L178" s="884">
        <v>1</v>
      </c>
      <c r="M178" s="884">
        <v>9887.8772321428605</v>
      </c>
      <c r="N178" s="884">
        <v>3.99</v>
      </c>
      <c r="O178" s="884">
        <v>39452.619999999995</v>
      </c>
      <c r="P178" s="875">
        <v>0.89062477072732205</v>
      </c>
      <c r="Q178" s="885">
        <v>9887.8746867167902</v>
      </c>
    </row>
    <row r="179" spans="1:17" ht="14.4" customHeight="1" x14ac:dyDescent="0.3">
      <c r="A179" s="872" t="s">
        <v>4584</v>
      </c>
      <c r="B179" s="874" t="s">
        <v>4042</v>
      </c>
      <c r="C179" s="874" t="s">
        <v>3252</v>
      </c>
      <c r="D179" s="874" t="s">
        <v>4592</v>
      </c>
      <c r="E179" s="874" t="s">
        <v>4593</v>
      </c>
      <c r="F179" s="884">
        <v>2</v>
      </c>
      <c r="G179" s="884">
        <v>796.4</v>
      </c>
      <c r="H179" s="884"/>
      <c r="I179" s="884">
        <v>398.2</v>
      </c>
      <c r="J179" s="884"/>
      <c r="K179" s="884"/>
      <c r="L179" s="884"/>
      <c r="M179" s="884"/>
      <c r="N179" s="884"/>
      <c r="O179" s="884"/>
      <c r="P179" s="875"/>
      <c r="Q179" s="885"/>
    </row>
    <row r="180" spans="1:17" ht="14.4" customHeight="1" x14ac:dyDescent="0.3">
      <c r="A180" s="872" t="s">
        <v>4584</v>
      </c>
      <c r="B180" s="874" t="s">
        <v>4042</v>
      </c>
      <c r="C180" s="874" t="s">
        <v>3252</v>
      </c>
      <c r="D180" s="874" t="s">
        <v>3301</v>
      </c>
      <c r="E180" s="874" t="s">
        <v>3302</v>
      </c>
      <c r="F180" s="884">
        <v>1.9100000000000001</v>
      </c>
      <c r="G180" s="884">
        <v>8455.57</v>
      </c>
      <c r="H180" s="884">
        <v>1.8535965679536839</v>
      </c>
      <c r="I180" s="884">
        <v>4426.9999999999991</v>
      </c>
      <c r="J180" s="884">
        <v>1.0100000000000002</v>
      </c>
      <c r="K180" s="884">
        <v>4561.71</v>
      </c>
      <c r="L180" s="884">
        <v>1</v>
      </c>
      <c r="M180" s="884">
        <v>4516.544554455445</v>
      </c>
      <c r="N180" s="884">
        <v>0.32</v>
      </c>
      <c r="O180" s="884">
        <v>1464.31</v>
      </c>
      <c r="P180" s="875">
        <v>0.32100023894548313</v>
      </c>
      <c r="Q180" s="885">
        <v>4575.96875</v>
      </c>
    </row>
    <row r="181" spans="1:17" ht="14.4" customHeight="1" x14ac:dyDescent="0.3">
      <c r="A181" s="872" t="s">
        <v>4584</v>
      </c>
      <c r="B181" s="874" t="s">
        <v>4042</v>
      </c>
      <c r="C181" s="874" t="s">
        <v>3252</v>
      </c>
      <c r="D181" s="874" t="s">
        <v>4594</v>
      </c>
      <c r="E181" s="874" t="s">
        <v>3302</v>
      </c>
      <c r="F181" s="884">
        <v>0.56000000000000005</v>
      </c>
      <c r="G181" s="884">
        <v>4958.2399999999989</v>
      </c>
      <c r="H181" s="884">
        <v>1.1653450034549699</v>
      </c>
      <c r="I181" s="884">
        <v>8853.9999999999964</v>
      </c>
      <c r="J181" s="884">
        <v>0.48</v>
      </c>
      <c r="K181" s="884">
        <v>4254.74</v>
      </c>
      <c r="L181" s="884">
        <v>1</v>
      </c>
      <c r="M181" s="884">
        <v>8864.0416666666661</v>
      </c>
      <c r="N181" s="884">
        <v>0.5</v>
      </c>
      <c r="O181" s="884">
        <v>4547.57</v>
      </c>
      <c r="P181" s="875">
        <v>1.0688244170031542</v>
      </c>
      <c r="Q181" s="885">
        <v>9095.14</v>
      </c>
    </row>
    <row r="182" spans="1:17" ht="14.4" customHeight="1" x14ac:dyDescent="0.3">
      <c r="A182" s="872" t="s">
        <v>4584</v>
      </c>
      <c r="B182" s="874" t="s">
        <v>4042</v>
      </c>
      <c r="C182" s="874" t="s">
        <v>3252</v>
      </c>
      <c r="D182" s="874" t="s">
        <v>4595</v>
      </c>
      <c r="E182" s="874" t="s">
        <v>4596</v>
      </c>
      <c r="F182" s="884">
        <v>3.4000000000000004</v>
      </c>
      <c r="G182" s="884">
        <v>6627.62</v>
      </c>
      <c r="H182" s="884">
        <v>1.4166666666666667</v>
      </c>
      <c r="I182" s="884">
        <v>1949.2999999999997</v>
      </c>
      <c r="J182" s="884">
        <v>2.4</v>
      </c>
      <c r="K182" s="884">
        <v>4678.32</v>
      </c>
      <c r="L182" s="884">
        <v>1</v>
      </c>
      <c r="M182" s="884">
        <v>1949.3</v>
      </c>
      <c r="N182" s="884">
        <v>2.92</v>
      </c>
      <c r="O182" s="884">
        <v>5691.9500000000007</v>
      </c>
      <c r="P182" s="875">
        <v>1.2166653841549961</v>
      </c>
      <c r="Q182" s="885">
        <v>1949.2979452054797</v>
      </c>
    </row>
    <row r="183" spans="1:17" ht="14.4" customHeight="1" x14ac:dyDescent="0.3">
      <c r="A183" s="872" t="s">
        <v>4584</v>
      </c>
      <c r="B183" s="874" t="s">
        <v>4042</v>
      </c>
      <c r="C183" s="874" t="s">
        <v>3252</v>
      </c>
      <c r="D183" s="874" t="s">
        <v>4597</v>
      </c>
      <c r="E183" s="874" t="s">
        <v>3302</v>
      </c>
      <c r="F183" s="884">
        <v>19.650000000000006</v>
      </c>
      <c r="G183" s="884">
        <v>34796.219999999994</v>
      </c>
      <c r="H183" s="884">
        <v>0.89740999457111148</v>
      </c>
      <c r="I183" s="884">
        <v>1770.7999999999993</v>
      </c>
      <c r="J183" s="884">
        <v>21.5</v>
      </c>
      <c r="K183" s="884">
        <v>38774.049999999988</v>
      </c>
      <c r="L183" s="884">
        <v>1</v>
      </c>
      <c r="M183" s="884">
        <v>1803.444186046511</v>
      </c>
      <c r="N183" s="884">
        <v>17.299999999999997</v>
      </c>
      <c r="O183" s="884">
        <v>31469.29</v>
      </c>
      <c r="P183" s="875">
        <v>0.81160698972637657</v>
      </c>
      <c r="Q183" s="885">
        <v>1819.0341040462431</v>
      </c>
    </row>
    <row r="184" spans="1:17" ht="14.4" customHeight="1" x14ac:dyDescent="0.3">
      <c r="A184" s="872" t="s">
        <v>4584</v>
      </c>
      <c r="B184" s="874" t="s">
        <v>4042</v>
      </c>
      <c r="C184" s="874" t="s">
        <v>3252</v>
      </c>
      <c r="D184" s="874" t="s">
        <v>4598</v>
      </c>
      <c r="E184" s="874" t="s">
        <v>4599</v>
      </c>
      <c r="F184" s="884">
        <v>1.5999999999999999</v>
      </c>
      <c r="G184" s="884">
        <v>828.16</v>
      </c>
      <c r="H184" s="884">
        <v>2.0513226989002278</v>
      </c>
      <c r="I184" s="884">
        <v>517.6</v>
      </c>
      <c r="J184" s="884">
        <v>0.78</v>
      </c>
      <c r="K184" s="884">
        <v>403.72</v>
      </c>
      <c r="L184" s="884">
        <v>1</v>
      </c>
      <c r="M184" s="884">
        <v>517.58974358974365</v>
      </c>
      <c r="N184" s="884">
        <v>0.25</v>
      </c>
      <c r="O184" s="884">
        <v>129.4</v>
      </c>
      <c r="P184" s="875">
        <v>0.32051917170316058</v>
      </c>
      <c r="Q184" s="885">
        <v>517.6</v>
      </c>
    </row>
    <row r="185" spans="1:17" ht="14.4" customHeight="1" x14ac:dyDescent="0.3">
      <c r="A185" s="872" t="s">
        <v>4584</v>
      </c>
      <c r="B185" s="874" t="s">
        <v>4042</v>
      </c>
      <c r="C185" s="874" t="s">
        <v>3252</v>
      </c>
      <c r="D185" s="874" t="s">
        <v>4600</v>
      </c>
      <c r="E185" s="874" t="s">
        <v>4601</v>
      </c>
      <c r="F185" s="884">
        <v>0.2</v>
      </c>
      <c r="G185" s="884">
        <v>180.76</v>
      </c>
      <c r="H185" s="884">
        <v>0.8</v>
      </c>
      <c r="I185" s="884">
        <v>903.8</v>
      </c>
      <c r="J185" s="884">
        <v>0.25</v>
      </c>
      <c r="K185" s="884">
        <v>225.95</v>
      </c>
      <c r="L185" s="884">
        <v>1</v>
      </c>
      <c r="M185" s="884">
        <v>903.8</v>
      </c>
      <c r="N185" s="884">
        <v>0.2</v>
      </c>
      <c r="O185" s="884">
        <v>180.76</v>
      </c>
      <c r="P185" s="875">
        <v>0.8</v>
      </c>
      <c r="Q185" s="885">
        <v>903.8</v>
      </c>
    </row>
    <row r="186" spans="1:17" ht="14.4" customHeight="1" x14ac:dyDescent="0.3">
      <c r="A186" s="872" t="s">
        <v>4584</v>
      </c>
      <c r="B186" s="874" t="s">
        <v>4042</v>
      </c>
      <c r="C186" s="874" t="s">
        <v>3252</v>
      </c>
      <c r="D186" s="874" t="s">
        <v>4602</v>
      </c>
      <c r="E186" s="874" t="s">
        <v>3302</v>
      </c>
      <c r="F186" s="884">
        <v>0.69</v>
      </c>
      <c r="G186" s="884">
        <v>23339.18</v>
      </c>
      <c r="H186" s="884">
        <v>0.73339404314796097</v>
      </c>
      <c r="I186" s="884">
        <v>33824.89855072464</v>
      </c>
      <c r="J186" s="884">
        <v>0.98</v>
      </c>
      <c r="K186" s="884">
        <v>31823.520000000004</v>
      </c>
      <c r="L186" s="884">
        <v>1</v>
      </c>
      <c r="M186" s="884">
        <v>32472.979591836738</v>
      </c>
      <c r="N186" s="884">
        <v>1.3100000000000003</v>
      </c>
      <c r="O186" s="884">
        <v>44457.079999999994</v>
      </c>
      <c r="P186" s="875">
        <v>1.3969881395898376</v>
      </c>
      <c r="Q186" s="885">
        <v>33936.702290076326</v>
      </c>
    </row>
    <row r="187" spans="1:17" ht="14.4" customHeight="1" x14ac:dyDescent="0.3">
      <c r="A187" s="872" t="s">
        <v>4584</v>
      </c>
      <c r="B187" s="874" t="s">
        <v>4042</v>
      </c>
      <c r="C187" s="874" t="s">
        <v>3426</v>
      </c>
      <c r="D187" s="874" t="s">
        <v>4603</v>
      </c>
      <c r="E187" s="874" t="s">
        <v>4604</v>
      </c>
      <c r="F187" s="884"/>
      <c r="G187" s="884"/>
      <c r="H187" s="884"/>
      <c r="I187" s="884"/>
      <c r="J187" s="884">
        <v>2</v>
      </c>
      <c r="K187" s="884">
        <v>1179.18</v>
      </c>
      <c r="L187" s="884">
        <v>1</v>
      </c>
      <c r="M187" s="884">
        <v>589.59</v>
      </c>
      <c r="N187" s="884"/>
      <c r="O187" s="884"/>
      <c r="P187" s="875"/>
      <c r="Q187" s="885"/>
    </row>
    <row r="188" spans="1:17" ht="14.4" customHeight="1" x14ac:dyDescent="0.3">
      <c r="A188" s="872" t="s">
        <v>4584</v>
      </c>
      <c r="B188" s="874" t="s">
        <v>4042</v>
      </c>
      <c r="C188" s="874" t="s">
        <v>3426</v>
      </c>
      <c r="D188" s="874" t="s">
        <v>4605</v>
      </c>
      <c r="E188" s="874" t="s">
        <v>4606</v>
      </c>
      <c r="F188" s="884">
        <v>1</v>
      </c>
      <c r="G188" s="884">
        <v>1707.1</v>
      </c>
      <c r="H188" s="884">
        <v>1</v>
      </c>
      <c r="I188" s="884">
        <v>1707.1</v>
      </c>
      <c r="J188" s="884">
        <v>1</v>
      </c>
      <c r="K188" s="884">
        <v>1707.1</v>
      </c>
      <c r="L188" s="884">
        <v>1</v>
      </c>
      <c r="M188" s="884">
        <v>1707.1</v>
      </c>
      <c r="N188" s="884"/>
      <c r="O188" s="884"/>
      <c r="P188" s="875"/>
      <c r="Q188" s="885"/>
    </row>
    <row r="189" spans="1:17" ht="14.4" customHeight="1" x14ac:dyDescent="0.3">
      <c r="A189" s="872" t="s">
        <v>4584</v>
      </c>
      <c r="B189" s="874" t="s">
        <v>4042</v>
      </c>
      <c r="C189" s="874" t="s">
        <v>3426</v>
      </c>
      <c r="D189" s="874" t="s">
        <v>4607</v>
      </c>
      <c r="E189" s="874" t="s">
        <v>4608</v>
      </c>
      <c r="F189" s="884">
        <v>1</v>
      </c>
      <c r="G189" s="884">
        <v>1447.28</v>
      </c>
      <c r="H189" s="884"/>
      <c r="I189" s="884">
        <v>1447.28</v>
      </c>
      <c r="J189" s="884"/>
      <c r="K189" s="884"/>
      <c r="L189" s="884"/>
      <c r="M189" s="884"/>
      <c r="N189" s="884"/>
      <c r="O189" s="884"/>
      <c r="P189" s="875"/>
      <c r="Q189" s="885"/>
    </row>
    <row r="190" spans="1:17" ht="14.4" customHeight="1" x14ac:dyDescent="0.3">
      <c r="A190" s="872" t="s">
        <v>4584</v>
      </c>
      <c r="B190" s="874" t="s">
        <v>4042</v>
      </c>
      <c r="C190" s="874" t="s">
        <v>3426</v>
      </c>
      <c r="D190" s="874" t="s">
        <v>4609</v>
      </c>
      <c r="E190" s="874" t="s">
        <v>3545</v>
      </c>
      <c r="F190" s="884">
        <v>13</v>
      </c>
      <c r="G190" s="884">
        <v>12640.16</v>
      </c>
      <c r="H190" s="884">
        <v>1.2999999999999998</v>
      </c>
      <c r="I190" s="884">
        <v>972.31999999999994</v>
      </c>
      <c r="J190" s="884">
        <v>10</v>
      </c>
      <c r="K190" s="884">
        <v>9723.2000000000007</v>
      </c>
      <c r="L190" s="884">
        <v>1</v>
      </c>
      <c r="M190" s="884">
        <v>972.32</v>
      </c>
      <c r="N190" s="884">
        <v>8</v>
      </c>
      <c r="O190" s="884">
        <v>7778.56</v>
      </c>
      <c r="P190" s="875">
        <v>0.79999999999999993</v>
      </c>
      <c r="Q190" s="885">
        <v>972.32</v>
      </c>
    </row>
    <row r="191" spans="1:17" ht="14.4" customHeight="1" x14ac:dyDescent="0.3">
      <c r="A191" s="872" t="s">
        <v>4584</v>
      </c>
      <c r="B191" s="874" t="s">
        <v>4042</v>
      </c>
      <c r="C191" s="874" t="s">
        <v>3426</v>
      </c>
      <c r="D191" s="874" t="s">
        <v>4610</v>
      </c>
      <c r="E191" s="874" t="s">
        <v>3545</v>
      </c>
      <c r="F191" s="884"/>
      <c r="G191" s="884"/>
      <c r="H191" s="884"/>
      <c r="I191" s="884"/>
      <c r="J191" s="884">
        <v>1</v>
      </c>
      <c r="K191" s="884">
        <v>1408.42</v>
      </c>
      <c r="L191" s="884">
        <v>1</v>
      </c>
      <c r="M191" s="884">
        <v>1408.42</v>
      </c>
      <c r="N191" s="884"/>
      <c r="O191" s="884"/>
      <c r="P191" s="875"/>
      <c r="Q191" s="885"/>
    </row>
    <row r="192" spans="1:17" ht="14.4" customHeight="1" x14ac:dyDescent="0.3">
      <c r="A192" s="872" t="s">
        <v>4584</v>
      </c>
      <c r="B192" s="874" t="s">
        <v>4042</v>
      </c>
      <c r="C192" s="874" t="s">
        <v>3426</v>
      </c>
      <c r="D192" s="874" t="s">
        <v>3544</v>
      </c>
      <c r="E192" s="874" t="s">
        <v>3545</v>
      </c>
      <c r="F192" s="884">
        <v>22</v>
      </c>
      <c r="G192" s="884">
        <v>37560.82</v>
      </c>
      <c r="H192" s="884">
        <v>0.73333333333333328</v>
      </c>
      <c r="I192" s="884">
        <v>1707.31</v>
      </c>
      <c r="J192" s="884">
        <v>30</v>
      </c>
      <c r="K192" s="884">
        <v>51219.3</v>
      </c>
      <c r="L192" s="884">
        <v>1</v>
      </c>
      <c r="M192" s="884">
        <v>1707.3100000000002</v>
      </c>
      <c r="N192" s="884">
        <v>31</v>
      </c>
      <c r="O192" s="884">
        <v>52926.61</v>
      </c>
      <c r="P192" s="875">
        <v>1.0333333333333332</v>
      </c>
      <c r="Q192" s="885">
        <v>1707.31</v>
      </c>
    </row>
    <row r="193" spans="1:17" ht="14.4" customHeight="1" x14ac:dyDescent="0.3">
      <c r="A193" s="872" t="s">
        <v>4584</v>
      </c>
      <c r="B193" s="874" t="s">
        <v>4042</v>
      </c>
      <c r="C193" s="874" t="s">
        <v>3426</v>
      </c>
      <c r="D193" s="874" t="s">
        <v>4611</v>
      </c>
      <c r="E193" s="874" t="s">
        <v>3545</v>
      </c>
      <c r="F193" s="884">
        <v>3</v>
      </c>
      <c r="G193" s="884">
        <v>6198.9000000000005</v>
      </c>
      <c r="H193" s="884">
        <v>0.42857142857142866</v>
      </c>
      <c r="I193" s="884">
        <v>2066.3000000000002</v>
      </c>
      <c r="J193" s="884">
        <v>7</v>
      </c>
      <c r="K193" s="884">
        <v>14464.099999999999</v>
      </c>
      <c r="L193" s="884">
        <v>1</v>
      </c>
      <c r="M193" s="884">
        <v>2066.2999999999997</v>
      </c>
      <c r="N193" s="884">
        <v>11</v>
      </c>
      <c r="O193" s="884">
        <v>22729.300000000003</v>
      </c>
      <c r="P193" s="875">
        <v>1.5714285714285718</v>
      </c>
      <c r="Q193" s="885">
        <v>2066.3000000000002</v>
      </c>
    </row>
    <row r="194" spans="1:17" ht="14.4" customHeight="1" x14ac:dyDescent="0.3">
      <c r="A194" s="872" t="s">
        <v>4584</v>
      </c>
      <c r="B194" s="874" t="s">
        <v>4042</v>
      </c>
      <c r="C194" s="874" t="s">
        <v>3426</v>
      </c>
      <c r="D194" s="874" t="s">
        <v>4612</v>
      </c>
      <c r="E194" s="874" t="s">
        <v>4613</v>
      </c>
      <c r="F194" s="884">
        <v>1</v>
      </c>
      <c r="G194" s="884">
        <v>1932.09</v>
      </c>
      <c r="H194" s="884">
        <v>0.33333333333333337</v>
      </c>
      <c r="I194" s="884">
        <v>1932.09</v>
      </c>
      <c r="J194" s="884">
        <v>3</v>
      </c>
      <c r="K194" s="884">
        <v>5796.2699999999995</v>
      </c>
      <c r="L194" s="884">
        <v>1</v>
      </c>
      <c r="M194" s="884">
        <v>1932.09</v>
      </c>
      <c r="N194" s="884">
        <v>1</v>
      </c>
      <c r="O194" s="884">
        <v>1932.09</v>
      </c>
      <c r="P194" s="875">
        <v>0.33333333333333337</v>
      </c>
      <c r="Q194" s="885">
        <v>1932.09</v>
      </c>
    </row>
    <row r="195" spans="1:17" ht="14.4" customHeight="1" x14ac:dyDescent="0.3">
      <c r="A195" s="872" t="s">
        <v>4584</v>
      </c>
      <c r="B195" s="874" t="s">
        <v>4042</v>
      </c>
      <c r="C195" s="874" t="s">
        <v>3426</v>
      </c>
      <c r="D195" s="874" t="s">
        <v>4614</v>
      </c>
      <c r="E195" s="874" t="s">
        <v>4615</v>
      </c>
      <c r="F195" s="884">
        <v>19</v>
      </c>
      <c r="G195" s="884">
        <v>19527.439999999999</v>
      </c>
      <c r="H195" s="884">
        <v>0.86363636363636365</v>
      </c>
      <c r="I195" s="884">
        <v>1027.76</v>
      </c>
      <c r="J195" s="884">
        <v>22</v>
      </c>
      <c r="K195" s="884">
        <v>22610.719999999998</v>
      </c>
      <c r="L195" s="884">
        <v>1</v>
      </c>
      <c r="M195" s="884">
        <v>1027.76</v>
      </c>
      <c r="N195" s="884">
        <v>18</v>
      </c>
      <c r="O195" s="884">
        <v>18499.68</v>
      </c>
      <c r="P195" s="875">
        <v>0.81818181818181823</v>
      </c>
      <c r="Q195" s="885">
        <v>1027.76</v>
      </c>
    </row>
    <row r="196" spans="1:17" ht="14.4" customHeight="1" x14ac:dyDescent="0.3">
      <c r="A196" s="872" t="s">
        <v>4584</v>
      </c>
      <c r="B196" s="874" t="s">
        <v>4042</v>
      </c>
      <c r="C196" s="874" t="s">
        <v>3426</v>
      </c>
      <c r="D196" s="874" t="s">
        <v>4616</v>
      </c>
      <c r="E196" s="874" t="s">
        <v>4615</v>
      </c>
      <c r="F196" s="884">
        <v>10</v>
      </c>
      <c r="G196" s="884">
        <v>21418.5</v>
      </c>
      <c r="H196" s="884">
        <v>0.90909090909090917</v>
      </c>
      <c r="I196" s="884">
        <v>2141.85</v>
      </c>
      <c r="J196" s="884">
        <v>11</v>
      </c>
      <c r="K196" s="884">
        <v>23560.35</v>
      </c>
      <c r="L196" s="884">
        <v>1</v>
      </c>
      <c r="M196" s="884">
        <v>2141.85</v>
      </c>
      <c r="N196" s="884">
        <v>20</v>
      </c>
      <c r="O196" s="884">
        <v>42836.999999999993</v>
      </c>
      <c r="P196" s="875">
        <v>1.8181818181818179</v>
      </c>
      <c r="Q196" s="885">
        <v>2141.8499999999995</v>
      </c>
    </row>
    <row r="197" spans="1:17" ht="14.4" customHeight="1" x14ac:dyDescent="0.3">
      <c r="A197" s="872" t="s">
        <v>4584</v>
      </c>
      <c r="B197" s="874" t="s">
        <v>4042</v>
      </c>
      <c r="C197" s="874" t="s">
        <v>3426</v>
      </c>
      <c r="D197" s="874" t="s">
        <v>4617</v>
      </c>
      <c r="E197" s="874" t="s">
        <v>4618</v>
      </c>
      <c r="F197" s="884"/>
      <c r="G197" s="884"/>
      <c r="H197" s="884"/>
      <c r="I197" s="884"/>
      <c r="J197" s="884">
        <v>1</v>
      </c>
      <c r="K197" s="884">
        <v>17350</v>
      </c>
      <c r="L197" s="884">
        <v>1</v>
      </c>
      <c r="M197" s="884">
        <v>17350</v>
      </c>
      <c r="N197" s="884"/>
      <c r="O197" s="884"/>
      <c r="P197" s="875"/>
      <c r="Q197" s="885"/>
    </row>
    <row r="198" spans="1:17" ht="14.4" customHeight="1" x14ac:dyDescent="0.3">
      <c r="A198" s="872" t="s">
        <v>4584</v>
      </c>
      <c r="B198" s="874" t="s">
        <v>4042</v>
      </c>
      <c r="C198" s="874" t="s">
        <v>3426</v>
      </c>
      <c r="D198" s="874" t="s">
        <v>4619</v>
      </c>
      <c r="E198" s="874" t="s">
        <v>4620</v>
      </c>
      <c r="F198" s="884"/>
      <c r="G198" s="884"/>
      <c r="H198" s="884"/>
      <c r="I198" s="884"/>
      <c r="J198" s="884">
        <v>4</v>
      </c>
      <c r="K198" s="884">
        <v>34146.199999999997</v>
      </c>
      <c r="L198" s="884">
        <v>1</v>
      </c>
      <c r="M198" s="884">
        <v>8536.5499999999993</v>
      </c>
      <c r="N198" s="884">
        <v>2</v>
      </c>
      <c r="O198" s="884">
        <v>17073.099999999999</v>
      </c>
      <c r="P198" s="875">
        <v>0.5</v>
      </c>
      <c r="Q198" s="885">
        <v>8536.5499999999993</v>
      </c>
    </row>
    <row r="199" spans="1:17" ht="14.4" customHeight="1" x14ac:dyDescent="0.3">
      <c r="A199" s="872" t="s">
        <v>4584</v>
      </c>
      <c r="B199" s="874" t="s">
        <v>4042</v>
      </c>
      <c r="C199" s="874" t="s">
        <v>3426</v>
      </c>
      <c r="D199" s="874" t="s">
        <v>4621</v>
      </c>
      <c r="E199" s="874" t="s">
        <v>4622</v>
      </c>
      <c r="F199" s="884"/>
      <c r="G199" s="884"/>
      <c r="H199" s="884"/>
      <c r="I199" s="884"/>
      <c r="J199" s="884">
        <v>1</v>
      </c>
      <c r="K199" s="884">
        <v>11772</v>
      </c>
      <c r="L199" s="884">
        <v>1</v>
      </c>
      <c r="M199" s="884">
        <v>11772</v>
      </c>
      <c r="N199" s="884"/>
      <c r="O199" s="884"/>
      <c r="P199" s="875"/>
      <c r="Q199" s="885"/>
    </row>
    <row r="200" spans="1:17" ht="14.4" customHeight="1" x14ac:dyDescent="0.3">
      <c r="A200" s="872" t="s">
        <v>4584</v>
      </c>
      <c r="B200" s="874" t="s">
        <v>4042</v>
      </c>
      <c r="C200" s="874" t="s">
        <v>3426</v>
      </c>
      <c r="D200" s="874" t="s">
        <v>4623</v>
      </c>
      <c r="E200" s="874" t="s">
        <v>4624</v>
      </c>
      <c r="F200" s="884"/>
      <c r="G200" s="884"/>
      <c r="H200" s="884"/>
      <c r="I200" s="884"/>
      <c r="J200" s="884">
        <v>2</v>
      </c>
      <c r="K200" s="884">
        <v>110794.4</v>
      </c>
      <c r="L200" s="884">
        <v>1</v>
      </c>
      <c r="M200" s="884">
        <v>55397.2</v>
      </c>
      <c r="N200" s="884">
        <v>3</v>
      </c>
      <c r="O200" s="884">
        <v>166191.6</v>
      </c>
      <c r="P200" s="875">
        <v>1.5000000000000002</v>
      </c>
      <c r="Q200" s="885">
        <v>55397.200000000004</v>
      </c>
    </row>
    <row r="201" spans="1:17" ht="14.4" customHeight="1" x14ac:dyDescent="0.3">
      <c r="A201" s="872" t="s">
        <v>4584</v>
      </c>
      <c r="B201" s="874" t="s">
        <v>4042</v>
      </c>
      <c r="C201" s="874" t="s">
        <v>3426</v>
      </c>
      <c r="D201" s="874" t="s">
        <v>4625</v>
      </c>
      <c r="E201" s="874" t="s">
        <v>4626</v>
      </c>
      <c r="F201" s="884">
        <v>1</v>
      </c>
      <c r="G201" s="884">
        <v>3003.38</v>
      </c>
      <c r="H201" s="884">
        <v>0.33333333333333337</v>
      </c>
      <c r="I201" s="884">
        <v>3003.38</v>
      </c>
      <c r="J201" s="884">
        <v>3</v>
      </c>
      <c r="K201" s="884">
        <v>9010.14</v>
      </c>
      <c r="L201" s="884">
        <v>1</v>
      </c>
      <c r="M201" s="884">
        <v>3003.3799999999997</v>
      </c>
      <c r="N201" s="884">
        <v>1</v>
      </c>
      <c r="O201" s="884">
        <v>3003.38</v>
      </c>
      <c r="P201" s="875">
        <v>0.33333333333333337</v>
      </c>
      <c r="Q201" s="885">
        <v>3003.38</v>
      </c>
    </row>
    <row r="202" spans="1:17" ht="14.4" customHeight="1" x14ac:dyDescent="0.3">
      <c r="A202" s="872" t="s">
        <v>4584</v>
      </c>
      <c r="B202" s="874" t="s">
        <v>4042</v>
      </c>
      <c r="C202" s="874" t="s">
        <v>3426</v>
      </c>
      <c r="D202" s="874" t="s">
        <v>4625</v>
      </c>
      <c r="E202" s="874" t="s">
        <v>4627</v>
      </c>
      <c r="F202" s="884"/>
      <c r="G202" s="884"/>
      <c r="H202" s="884"/>
      <c r="I202" s="884"/>
      <c r="J202" s="884">
        <v>1</v>
      </c>
      <c r="K202" s="884">
        <v>3003.38</v>
      </c>
      <c r="L202" s="884">
        <v>1</v>
      </c>
      <c r="M202" s="884">
        <v>3003.38</v>
      </c>
      <c r="N202" s="884"/>
      <c r="O202" s="884"/>
      <c r="P202" s="875"/>
      <c r="Q202" s="885"/>
    </row>
    <row r="203" spans="1:17" ht="14.4" customHeight="1" x14ac:dyDescent="0.3">
      <c r="A203" s="872" t="s">
        <v>4584</v>
      </c>
      <c r="B203" s="874" t="s">
        <v>4042</v>
      </c>
      <c r="C203" s="874" t="s">
        <v>3426</v>
      </c>
      <c r="D203" s="874" t="s">
        <v>4628</v>
      </c>
      <c r="E203" s="874" t="s">
        <v>4629</v>
      </c>
      <c r="F203" s="884">
        <v>1</v>
      </c>
      <c r="G203" s="884">
        <v>2236.5</v>
      </c>
      <c r="H203" s="884">
        <v>0.25</v>
      </c>
      <c r="I203" s="884">
        <v>2236.5</v>
      </c>
      <c r="J203" s="884">
        <v>4</v>
      </c>
      <c r="K203" s="884">
        <v>8946</v>
      </c>
      <c r="L203" s="884">
        <v>1</v>
      </c>
      <c r="M203" s="884">
        <v>2236.5</v>
      </c>
      <c r="N203" s="884">
        <v>3</v>
      </c>
      <c r="O203" s="884">
        <v>6709.5</v>
      </c>
      <c r="P203" s="875">
        <v>0.75</v>
      </c>
      <c r="Q203" s="885">
        <v>2236.5</v>
      </c>
    </row>
    <row r="204" spans="1:17" ht="14.4" customHeight="1" x14ac:dyDescent="0.3">
      <c r="A204" s="872" t="s">
        <v>4584</v>
      </c>
      <c r="B204" s="874" t="s">
        <v>4042</v>
      </c>
      <c r="C204" s="874" t="s">
        <v>3426</v>
      </c>
      <c r="D204" s="874" t="s">
        <v>4630</v>
      </c>
      <c r="E204" s="874" t="s">
        <v>4631</v>
      </c>
      <c r="F204" s="884">
        <v>1</v>
      </c>
      <c r="G204" s="884">
        <v>3991.04</v>
      </c>
      <c r="H204" s="884"/>
      <c r="I204" s="884">
        <v>3991.04</v>
      </c>
      <c r="J204" s="884"/>
      <c r="K204" s="884"/>
      <c r="L204" s="884"/>
      <c r="M204" s="884"/>
      <c r="N204" s="884">
        <v>1</v>
      </c>
      <c r="O204" s="884">
        <v>3991.04</v>
      </c>
      <c r="P204" s="875"/>
      <c r="Q204" s="885">
        <v>3991.04</v>
      </c>
    </row>
    <row r="205" spans="1:17" ht="14.4" customHeight="1" x14ac:dyDescent="0.3">
      <c r="A205" s="872" t="s">
        <v>4584</v>
      </c>
      <c r="B205" s="874" t="s">
        <v>4042</v>
      </c>
      <c r="C205" s="874" t="s">
        <v>3426</v>
      </c>
      <c r="D205" s="874" t="s">
        <v>4632</v>
      </c>
      <c r="E205" s="874" t="s">
        <v>4633</v>
      </c>
      <c r="F205" s="884">
        <v>23</v>
      </c>
      <c r="G205" s="884">
        <v>158487.94</v>
      </c>
      <c r="H205" s="884">
        <v>0.67647058823529416</v>
      </c>
      <c r="I205" s="884">
        <v>6890.78</v>
      </c>
      <c r="J205" s="884">
        <v>34</v>
      </c>
      <c r="K205" s="884">
        <v>234286.52</v>
      </c>
      <c r="L205" s="884">
        <v>1</v>
      </c>
      <c r="M205" s="884">
        <v>6890.78</v>
      </c>
      <c r="N205" s="884">
        <v>37</v>
      </c>
      <c r="O205" s="884">
        <v>254958.86000000002</v>
      </c>
      <c r="P205" s="875">
        <v>1.0882352941176472</v>
      </c>
      <c r="Q205" s="885">
        <v>6890.7800000000007</v>
      </c>
    </row>
    <row r="206" spans="1:17" ht="14.4" customHeight="1" x14ac:dyDescent="0.3">
      <c r="A206" s="872" t="s">
        <v>4584</v>
      </c>
      <c r="B206" s="874" t="s">
        <v>4042</v>
      </c>
      <c r="C206" s="874" t="s">
        <v>3426</v>
      </c>
      <c r="D206" s="874" t="s">
        <v>3566</v>
      </c>
      <c r="E206" s="874" t="s">
        <v>3567</v>
      </c>
      <c r="F206" s="884">
        <v>1</v>
      </c>
      <c r="G206" s="884">
        <v>19196.8</v>
      </c>
      <c r="H206" s="884">
        <v>1</v>
      </c>
      <c r="I206" s="884">
        <v>19196.8</v>
      </c>
      <c r="J206" s="884">
        <v>1</v>
      </c>
      <c r="K206" s="884">
        <v>19196.8</v>
      </c>
      <c r="L206" s="884">
        <v>1</v>
      </c>
      <c r="M206" s="884">
        <v>19196.8</v>
      </c>
      <c r="N206" s="884"/>
      <c r="O206" s="884"/>
      <c r="P206" s="875"/>
      <c r="Q206" s="885"/>
    </row>
    <row r="207" spans="1:17" ht="14.4" customHeight="1" x14ac:dyDescent="0.3">
      <c r="A207" s="872" t="s">
        <v>4584</v>
      </c>
      <c r="B207" s="874" t="s">
        <v>4042</v>
      </c>
      <c r="C207" s="874" t="s">
        <v>3426</v>
      </c>
      <c r="D207" s="874" t="s">
        <v>4634</v>
      </c>
      <c r="E207" s="874" t="s">
        <v>4635</v>
      </c>
      <c r="F207" s="884">
        <v>2</v>
      </c>
      <c r="G207" s="884">
        <v>8275.7800000000007</v>
      </c>
      <c r="H207" s="884">
        <v>0.66666666666666663</v>
      </c>
      <c r="I207" s="884">
        <v>4137.8900000000003</v>
      </c>
      <c r="J207" s="884">
        <v>3</v>
      </c>
      <c r="K207" s="884">
        <v>12413.670000000002</v>
      </c>
      <c r="L207" s="884">
        <v>1</v>
      </c>
      <c r="M207" s="884">
        <v>4137.8900000000003</v>
      </c>
      <c r="N207" s="884">
        <v>1</v>
      </c>
      <c r="O207" s="884">
        <v>4137.8900000000003</v>
      </c>
      <c r="P207" s="875">
        <v>0.33333333333333331</v>
      </c>
      <c r="Q207" s="885">
        <v>4137.8900000000003</v>
      </c>
    </row>
    <row r="208" spans="1:17" ht="14.4" customHeight="1" x14ac:dyDescent="0.3">
      <c r="A208" s="872" t="s">
        <v>4584</v>
      </c>
      <c r="B208" s="874" t="s">
        <v>4042</v>
      </c>
      <c r="C208" s="874" t="s">
        <v>3426</v>
      </c>
      <c r="D208" s="874" t="s">
        <v>4636</v>
      </c>
      <c r="E208" s="874" t="s">
        <v>4637</v>
      </c>
      <c r="F208" s="884">
        <v>1</v>
      </c>
      <c r="G208" s="884">
        <v>1123.73</v>
      </c>
      <c r="H208" s="884"/>
      <c r="I208" s="884">
        <v>1123.73</v>
      </c>
      <c r="J208" s="884"/>
      <c r="K208" s="884"/>
      <c r="L208" s="884"/>
      <c r="M208" s="884"/>
      <c r="N208" s="884"/>
      <c r="O208" s="884"/>
      <c r="P208" s="875"/>
      <c r="Q208" s="885"/>
    </row>
    <row r="209" spans="1:17" ht="14.4" customHeight="1" x14ac:dyDescent="0.3">
      <c r="A209" s="872" t="s">
        <v>4584</v>
      </c>
      <c r="B209" s="874" t="s">
        <v>4042</v>
      </c>
      <c r="C209" s="874" t="s">
        <v>3426</v>
      </c>
      <c r="D209" s="874" t="s">
        <v>4638</v>
      </c>
      <c r="E209" s="874" t="s">
        <v>4639</v>
      </c>
      <c r="F209" s="884">
        <v>1</v>
      </c>
      <c r="G209" s="884">
        <v>17073.05</v>
      </c>
      <c r="H209" s="884"/>
      <c r="I209" s="884">
        <v>17073.05</v>
      </c>
      <c r="J209" s="884"/>
      <c r="K209" s="884"/>
      <c r="L209" s="884"/>
      <c r="M209" s="884"/>
      <c r="N209" s="884"/>
      <c r="O209" s="884"/>
      <c r="P209" s="875"/>
      <c r="Q209" s="885"/>
    </row>
    <row r="210" spans="1:17" ht="14.4" customHeight="1" x14ac:dyDescent="0.3">
      <c r="A210" s="872" t="s">
        <v>4584</v>
      </c>
      <c r="B210" s="874" t="s">
        <v>4042</v>
      </c>
      <c r="C210" s="874" t="s">
        <v>3426</v>
      </c>
      <c r="D210" s="874" t="s">
        <v>4640</v>
      </c>
      <c r="E210" s="874" t="s">
        <v>4641</v>
      </c>
      <c r="F210" s="884">
        <v>8</v>
      </c>
      <c r="G210" s="884">
        <v>8022.4000000000005</v>
      </c>
      <c r="H210" s="884">
        <v>0.44444444444444453</v>
      </c>
      <c r="I210" s="884">
        <v>1002.8000000000001</v>
      </c>
      <c r="J210" s="884">
        <v>18</v>
      </c>
      <c r="K210" s="884">
        <v>18050.399999999998</v>
      </c>
      <c r="L210" s="884">
        <v>1</v>
      </c>
      <c r="M210" s="884">
        <v>1002.7999999999998</v>
      </c>
      <c r="N210" s="884">
        <v>26</v>
      </c>
      <c r="O210" s="884">
        <v>26072.799999999999</v>
      </c>
      <c r="P210" s="875">
        <v>1.4444444444444446</v>
      </c>
      <c r="Q210" s="885">
        <v>1002.8</v>
      </c>
    </row>
    <row r="211" spans="1:17" ht="14.4" customHeight="1" x14ac:dyDescent="0.3">
      <c r="A211" s="872" t="s">
        <v>4584</v>
      </c>
      <c r="B211" s="874" t="s">
        <v>4042</v>
      </c>
      <c r="C211" s="874" t="s">
        <v>3426</v>
      </c>
      <c r="D211" s="874" t="s">
        <v>4642</v>
      </c>
      <c r="E211" s="874" t="s">
        <v>4643</v>
      </c>
      <c r="F211" s="884">
        <v>8</v>
      </c>
      <c r="G211" s="884">
        <v>61200</v>
      </c>
      <c r="H211" s="884">
        <v>0.5714285714285714</v>
      </c>
      <c r="I211" s="884">
        <v>7650</v>
      </c>
      <c r="J211" s="884">
        <v>14</v>
      </c>
      <c r="K211" s="884">
        <v>107100</v>
      </c>
      <c r="L211" s="884">
        <v>1</v>
      </c>
      <c r="M211" s="884">
        <v>7650</v>
      </c>
      <c r="N211" s="884">
        <v>3</v>
      </c>
      <c r="O211" s="884">
        <v>22950</v>
      </c>
      <c r="P211" s="875">
        <v>0.21428571428571427</v>
      </c>
      <c r="Q211" s="885">
        <v>7650</v>
      </c>
    </row>
    <row r="212" spans="1:17" ht="14.4" customHeight="1" x14ac:dyDescent="0.3">
      <c r="A212" s="872" t="s">
        <v>4584</v>
      </c>
      <c r="B212" s="874" t="s">
        <v>4042</v>
      </c>
      <c r="C212" s="874" t="s">
        <v>3426</v>
      </c>
      <c r="D212" s="874" t="s">
        <v>4644</v>
      </c>
      <c r="E212" s="874" t="s">
        <v>4645</v>
      </c>
      <c r="F212" s="884">
        <v>2</v>
      </c>
      <c r="G212" s="884">
        <v>26569.040000000001</v>
      </c>
      <c r="H212" s="884"/>
      <c r="I212" s="884">
        <v>13284.52</v>
      </c>
      <c r="J212" s="884"/>
      <c r="K212" s="884"/>
      <c r="L212" s="884"/>
      <c r="M212" s="884"/>
      <c r="N212" s="884">
        <v>5</v>
      </c>
      <c r="O212" s="884">
        <v>66422.600000000006</v>
      </c>
      <c r="P212" s="875"/>
      <c r="Q212" s="885">
        <v>13284.52</v>
      </c>
    </row>
    <row r="213" spans="1:17" ht="14.4" customHeight="1" x14ac:dyDescent="0.3">
      <c r="A213" s="872" t="s">
        <v>4584</v>
      </c>
      <c r="B213" s="874" t="s">
        <v>4042</v>
      </c>
      <c r="C213" s="874" t="s">
        <v>3426</v>
      </c>
      <c r="D213" s="874" t="s">
        <v>4646</v>
      </c>
      <c r="E213" s="874" t="s">
        <v>4647</v>
      </c>
      <c r="F213" s="884">
        <v>1</v>
      </c>
      <c r="G213" s="884">
        <v>2170.9699999999998</v>
      </c>
      <c r="H213" s="884">
        <v>0.25</v>
      </c>
      <c r="I213" s="884">
        <v>2170.9699999999998</v>
      </c>
      <c r="J213" s="884">
        <v>4</v>
      </c>
      <c r="K213" s="884">
        <v>8683.8799999999992</v>
      </c>
      <c r="L213" s="884">
        <v>1</v>
      </c>
      <c r="M213" s="884">
        <v>2170.9699999999998</v>
      </c>
      <c r="N213" s="884">
        <v>1</v>
      </c>
      <c r="O213" s="884">
        <v>2170.9699999999998</v>
      </c>
      <c r="P213" s="875">
        <v>0.25</v>
      </c>
      <c r="Q213" s="885">
        <v>2170.9699999999998</v>
      </c>
    </row>
    <row r="214" spans="1:17" ht="14.4" customHeight="1" x14ac:dyDescent="0.3">
      <c r="A214" s="872" t="s">
        <v>4584</v>
      </c>
      <c r="B214" s="874" t="s">
        <v>4042</v>
      </c>
      <c r="C214" s="874" t="s">
        <v>3426</v>
      </c>
      <c r="D214" s="874" t="s">
        <v>4648</v>
      </c>
      <c r="E214" s="874" t="s">
        <v>4649</v>
      </c>
      <c r="F214" s="884">
        <v>3</v>
      </c>
      <c r="G214" s="884">
        <v>2391</v>
      </c>
      <c r="H214" s="884">
        <v>0.375</v>
      </c>
      <c r="I214" s="884">
        <v>797</v>
      </c>
      <c r="J214" s="884">
        <v>8</v>
      </c>
      <c r="K214" s="884">
        <v>6376</v>
      </c>
      <c r="L214" s="884">
        <v>1</v>
      </c>
      <c r="M214" s="884">
        <v>797</v>
      </c>
      <c r="N214" s="884">
        <v>6</v>
      </c>
      <c r="O214" s="884">
        <v>4782</v>
      </c>
      <c r="P214" s="875">
        <v>0.75</v>
      </c>
      <c r="Q214" s="885">
        <v>797</v>
      </c>
    </row>
    <row r="215" spans="1:17" ht="14.4" customHeight="1" x14ac:dyDescent="0.3">
      <c r="A215" s="872" t="s">
        <v>4584</v>
      </c>
      <c r="B215" s="874" t="s">
        <v>4042</v>
      </c>
      <c r="C215" s="874" t="s">
        <v>3426</v>
      </c>
      <c r="D215" s="874" t="s">
        <v>4650</v>
      </c>
      <c r="E215" s="874" t="s">
        <v>4651</v>
      </c>
      <c r="F215" s="884">
        <v>2</v>
      </c>
      <c r="G215" s="884">
        <v>20145.88</v>
      </c>
      <c r="H215" s="884">
        <v>2</v>
      </c>
      <c r="I215" s="884">
        <v>10072.94</v>
      </c>
      <c r="J215" s="884">
        <v>1</v>
      </c>
      <c r="K215" s="884">
        <v>10072.94</v>
      </c>
      <c r="L215" s="884">
        <v>1</v>
      </c>
      <c r="M215" s="884">
        <v>10072.94</v>
      </c>
      <c r="N215" s="884">
        <v>4</v>
      </c>
      <c r="O215" s="884">
        <v>40291.760000000002</v>
      </c>
      <c r="P215" s="875">
        <v>4</v>
      </c>
      <c r="Q215" s="885">
        <v>10072.94</v>
      </c>
    </row>
    <row r="216" spans="1:17" ht="14.4" customHeight="1" x14ac:dyDescent="0.3">
      <c r="A216" s="872" t="s">
        <v>4584</v>
      </c>
      <c r="B216" s="874" t="s">
        <v>4042</v>
      </c>
      <c r="C216" s="874" t="s">
        <v>3426</v>
      </c>
      <c r="D216" s="874" t="s">
        <v>4652</v>
      </c>
      <c r="E216" s="874" t="s">
        <v>4653</v>
      </c>
      <c r="F216" s="884">
        <v>4</v>
      </c>
      <c r="G216" s="884">
        <v>11897.44</v>
      </c>
      <c r="H216" s="884">
        <v>4</v>
      </c>
      <c r="I216" s="884">
        <v>2974.36</v>
      </c>
      <c r="J216" s="884">
        <v>1</v>
      </c>
      <c r="K216" s="884">
        <v>2974.36</v>
      </c>
      <c r="L216" s="884">
        <v>1</v>
      </c>
      <c r="M216" s="884">
        <v>2974.36</v>
      </c>
      <c r="N216" s="884">
        <v>1</v>
      </c>
      <c r="O216" s="884">
        <v>2974.36</v>
      </c>
      <c r="P216" s="875">
        <v>1</v>
      </c>
      <c r="Q216" s="885">
        <v>2974.36</v>
      </c>
    </row>
    <row r="217" spans="1:17" ht="14.4" customHeight="1" x14ac:dyDescent="0.3">
      <c r="A217" s="872" t="s">
        <v>4584</v>
      </c>
      <c r="B217" s="874" t="s">
        <v>4042</v>
      </c>
      <c r="C217" s="874" t="s">
        <v>3426</v>
      </c>
      <c r="D217" s="874" t="s">
        <v>3594</v>
      </c>
      <c r="E217" s="874" t="s">
        <v>3595</v>
      </c>
      <c r="F217" s="884">
        <v>1</v>
      </c>
      <c r="G217" s="884">
        <v>3360</v>
      </c>
      <c r="H217" s="884"/>
      <c r="I217" s="884">
        <v>3360</v>
      </c>
      <c r="J217" s="884"/>
      <c r="K217" s="884"/>
      <c r="L217" s="884"/>
      <c r="M217" s="884"/>
      <c r="N217" s="884">
        <v>2</v>
      </c>
      <c r="O217" s="884">
        <v>6720</v>
      </c>
      <c r="P217" s="875"/>
      <c r="Q217" s="885">
        <v>3360</v>
      </c>
    </row>
    <row r="218" spans="1:17" ht="14.4" customHeight="1" x14ac:dyDescent="0.3">
      <c r="A218" s="872" t="s">
        <v>4584</v>
      </c>
      <c r="B218" s="874" t="s">
        <v>4042</v>
      </c>
      <c r="C218" s="874" t="s">
        <v>3426</v>
      </c>
      <c r="D218" s="874" t="s">
        <v>4654</v>
      </c>
      <c r="E218" s="874" t="s">
        <v>4655</v>
      </c>
      <c r="F218" s="884"/>
      <c r="G218" s="884"/>
      <c r="H218" s="884"/>
      <c r="I218" s="884"/>
      <c r="J218" s="884"/>
      <c r="K218" s="884"/>
      <c r="L218" s="884"/>
      <c r="M218" s="884"/>
      <c r="N218" s="884">
        <v>1</v>
      </c>
      <c r="O218" s="884">
        <v>2697.24</v>
      </c>
      <c r="P218" s="875"/>
      <c r="Q218" s="885">
        <v>2697.24</v>
      </c>
    </row>
    <row r="219" spans="1:17" ht="14.4" customHeight="1" x14ac:dyDescent="0.3">
      <c r="A219" s="872" t="s">
        <v>4584</v>
      </c>
      <c r="B219" s="874" t="s">
        <v>4042</v>
      </c>
      <c r="C219" s="874" t="s">
        <v>3426</v>
      </c>
      <c r="D219" s="874" t="s">
        <v>4656</v>
      </c>
      <c r="E219" s="874" t="s">
        <v>4655</v>
      </c>
      <c r="F219" s="884">
        <v>11</v>
      </c>
      <c r="G219" s="884">
        <v>57851.53</v>
      </c>
      <c r="H219" s="884">
        <v>1.2222222222222221</v>
      </c>
      <c r="I219" s="884">
        <v>5259.23</v>
      </c>
      <c r="J219" s="884">
        <v>9</v>
      </c>
      <c r="K219" s="884">
        <v>47333.07</v>
      </c>
      <c r="L219" s="884">
        <v>1</v>
      </c>
      <c r="M219" s="884">
        <v>5259.23</v>
      </c>
      <c r="N219" s="884">
        <v>13</v>
      </c>
      <c r="O219" s="884">
        <v>68369.990000000005</v>
      </c>
      <c r="P219" s="875">
        <v>1.4444444444444446</v>
      </c>
      <c r="Q219" s="885">
        <v>5259.2300000000005</v>
      </c>
    </row>
    <row r="220" spans="1:17" ht="14.4" customHeight="1" x14ac:dyDescent="0.3">
      <c r="A220" s="872" t="s">
        <v>4584</v>
      </c>
      <c r="B220" s="874" t="s">
        <v>4042</v>
      </c>
      <c r="C220" s="874" t="s">
        <v>3426</v>
      </c>
      <c r="D220" s="874" t="s">
        <v>4657</v>
      </c>
      <c r="E220" s="874" t="s">
        <v>4658</v>
      </c>
      <c r="F220" s="884"/>
      <c r="G220" s="884"/>
      <c r="H220" s="884"/>
      <c r="I220" s="884"/>
      <c r="J220" s="884">
        <v>1</v>
      </c>
      <c r="K220" s="884">
        <v>1497.44</v>
      </c>
      <c r="L220" s="884">
        <v>1</v>
      </c>
      <c r="M220" s="884">
        <v>1497.44</v>
      </c>
      <c r="N220" s="884"/>
      <c r="O220" s="884"/>
      <c r="P220" s="875"/>
      <c r="Q220" s="885"/>
    </row>
    <row r="221" spans="1:17" ht="14.4" customHeight="1" x14ac:dyDescent="0.3">
      <c r="A221" s="872" t="s">
        <v>4584</v>
      </c>
      <c r="B221" s="874" t="s">
        <v>4042</v>
      </c>
      <c r="C221" s="874" t="s">
        <v>3426</v>
      </c>
      <c r="D221" s="874" t="s">
        <v>4659</v>
      </c>
      <c r="E221" s="874" t="s">
        <v>4660</v>
      </c>
      <c r="F221" s="884"/>
      <c r="G221" s="884"/>
      <c r="H221" s="884"/>
      <c r="I221" s="884"/>
      <c r="J221" s="884"/>
      <c r="K221" s="884"/>
      <c r="L221" s="884"/>
      <c r="M221" s="884"/>
      <c r="N221" s="884">
        <v>1</v>
      </c>
      <c r="O221" s="884">
        <v>27920</v>
      </c>
      <c r="P221" s="875"/>
      <c r="Q221" s="885">
        <v>27920</v>
      </c>
    </row>
    <row r="222" spans="1:17" ht="14.4" customHeight="1" x14ac:dyDescent="0.3">
      <c r="A222" s="872" t="s">
        <v>4584</v>
      </c>
      <c r="B222" s="874" t="s">
        <v>4042</v>
      </c>
      <c r="C222" s="874" t="s">
        <v>3426</v>
      </c>
      <c r="D222" s="874" t="s">
        <v>4661</v>
      </c>
      <c r="E222" s="874" t="s">
        <v>4662</v>
      </c>
      <c r="F222" s="884"/>
      <c r="G222" s="884"/>
      <c r="H222" s="884"/>
      <c r="I222" s="884"/>
      <c r="J222" s="884">
        <v>1</v>
      </c>
      <c r="K222" s="884">
        <v>4041.82</v>
      </c>
      <c r="L222" s="884">
        <v>1</v>
      </c>
      <c r="M222" s="884">
        <v>4041.82</v>
      </c>
      <c r="N222" s="884">
        <v>1</v>
      </c>
      <c r="O222" s="884">
        <v>4041.82</v>
      </c>
      <c r="P222" s="875">
        <v>1</v>
      </c>
      <c r="Q222" s="885">
        <v>4041.82</v>
      </c>
    </row>
    <row r="223" spans="1:17" ht="14.4" customHeight="1" x14ac:dyDescent="0.3">
      <c r="A223" s="872" t="s">
        <v>4584</v>
      </c>
      <c r="B223" s="874" t="s">
        <v>4042</v>
      </c>
      <c r="C223" s="874" t="s">
        <v>3426</v>
      </c>
      <c r="D223" s="874" t="s">
        <v>4663</v>
      </c>
      <c r="E223" s="874" t="s">
        <v>4664</v>
      </c>
      <c r="F223" s="884">
        <v>4</v>
      </c>
      <c r="G223" s="884">
        <v>2422.6</v>
      </c>
      <c r="H223" s="884">
        <v>2</v>
      </c>
      <c r="I223" s="884">
        <v>605.65</v>
      </c>
      <c r="J223" s="884">
        <v>2</v>
      </c>
      <c r="K223" s="884">
        <v>1211.3</v>
      </c>
      <c r="L223" s="884">
        <v>1</v>
      </c>
      <c r="M223" s="884">
        <v>605.65</v>
      </c>
      <c r="N223" s="884">
        <v>1</v>
      </c>
      <c r="O223" s="884">
        <v>605.65</v>
      </c>
      <c r="P223" s="875">
        <v>0.5</v>
      </c>
      <c r="Q223" s="885">
        <v>605.65</v>
      </c>
    </row>
    <row r="224" spans="1:17" ht="14.4" customHeight="1" x14ac:dyDescent="0.3">
      <c r="A224" s="872" t="s">
        <v>4584</v>
      </c>
      <c r="B224" s="874" t="s">
        <v>4042</v>
      </c>
      <c r="C224" s="874" t="s">
        <v>3426</v>
      </c>
      <c r="D224" s="874" t="s">
        <v>4665</v>
      </c>
      <c r="E224" s="874" t="s">
        <v>4666</v>
      </c>
      <c r="F224" s="884">
        <v>3</v>
      </c>
      <c r="G224" s="884">
        <v>52145.97</v>
      </c>
      <c r="H224" s="884"/>
      <c r="I224" s="884">
        <v>17381.990000000002</v>
      </c>
      <c r="J224" s="884"/>
      <c r="K224" s="884"/>
      <c r="L224" s="884"/>
      <c r="M224" s="884"/>
      <c r="N224" s="884"/>
      <c r="O224" s="884"/>
      <c r="P224" s="875"/>
      <c r="Q224" s="885"/>
    </row>
    <row r="225" spans="1:17" ht="14.4" customHeight="1" x14ac:dyDescent="0.3">
      <c r="A225" s="872" t="s">
        <v>4584</v>
      </c>
      <c r="B225" s="874" t="s">
        <v>4042</v>
      </c>
      <c r="C225" s="874" t="s">
        <v>3426</v>
      </c>
      <c r="D225" s="874" t="s">
        <v>4667</v>
      </c>
      <c r="E225" s="874" t="s">
        <v>4668</v>
      </c>
      <c r="F225" s="884">
        <v>6</v>
      </c>
      <c r="G225" s="884">
        <v>4986.96</v>
      </c>
      <c r="H225" s="884">
        <v>2</v>
      </c>
      <c r="I225" s="884">
        <v>831.16</v>
      </c>
      <c r="J225" s="884">
        <v>3</v>
      </c>
      <c r="K225" s="884">
        <v>2493.48</v>
      </c>
      <c r="L225" s="884">
        <v>1</v>
      </c>
      <c r="M225" s="884">
        <v>831.16</v>
      </c>
      <c r="N225" s="884">
        <v>7</v>
      </c>
      <c r="O225" s="884">
        <v>5818.12</v>
      </c>
      <c r="P225" s="875">
        <v>2.3333333333333335</v>
      </c>
      <c r="Q225" s="885">
        <v>831.16</v>
      </c>
    </row>
    <row r="226" spans="1:17" ht="14.4" customHeight="1" x14ac:dyDescent="0.3">
      <c r="A226" s="872" t="s">
        <v>4584</v>
      </c>
      <c r="B226" s="874" t="s">
        <v>4042</v>
      </c>
      <c r="C226" s="874" t="s">
        <v>3426</v>
      </c>
      <c r="D226" s="874" t="s">
        <v>4669</v>
      </c>
      <c r="E226" s="874" t="s">
        <v>4668</v>
      </c>
      <c r="F226" s="884">
        <v>18</v>
      </c>
      <c r="G226" s="884">
        <v>15985.079999999998</v>
      </c>
      <c r="H226" s="884">
        <v>1.7999999999999998</v>
      </c>
      <c r="I226" s="884">
        <v>888.06</v>
      </c>
      <c r="J226" s="884">
        <v>10</v>
      </c>
      <c r="K226" s="884">
        <v>8880.6</v>
      </c>
      <c r="L226" s="884">
        <v>1</v>
      </c>
      <c r="M226" s="884">
        <v>888.06000000000006</v>
      </c>
      <c r="N226" s="884">
        <v>5</v>
      </c>
      <c r="O226" s="884">
        <v>4440.2999999999993</v>
      </c>
      <c r="P226" s="875">
        <v>0.49999999999999989</v>
      </c>
      <c r="Q226" s="885">
        <v>888.05999999999983</v>
      </c>
    </row>
    <row r="227" spans="1:17" ht="14.4" customHeight="1" x14ac:dyDescent="0.3">
      <c r="A227" s="872" t="s">
        <v>4584</v>
      </c>
      <c r="B227" s="874" t="s">
        <v>4042</v>
      </c>
      <c r="C227" s="874" t="s">
        <v>3426</v>
      </c>
      <c r="D227" s="874" t="s">
        <v>4670</v>
      </c>
      <c r="E227" s="874" t="s">
        <v>4671</v>
      </c>
      <c r="F227" s="884">
        <v>7</v>
      </c>
      <c r="G227" s="884">
        <v>6216.42</v>
      </c>
      <c r="H227" s="884">
        <v>2.3333333333333335</v>
      </c>
      <c r="I227" s="884">
        <v>888.06000000000006</v>
      </c>
      <c r="J227" s="884">
        <v>3</v>
      </c>
      <c r="K227" s="884">
        <v>2664.18</v>
      </c>
      <c r="L227" s="884">
        <v>1</v>
      </c>
      <c r="M227" s="884">
        <v>888.06</v>
      </c>
      <c r="N227" s="884"/>
      <c r="O227" s="884"/>
      <c r="P227" s="875"/>
      <c r="Q227" s="885"/>
    </row>
    <row r="228" spans="1:17" ht="14.4" customHeight="1" x14ac:dyDescent="0.3">
      <c r="A228" s="872" t="s">
        <v>4584</v>
      </c>
      <c r="B228" s="874" t="s">
        <v>4042</v>
      </c>
      <c r="C228" s="874" t="s">
        <v>3426</v>
      </c>
      <c r="D228" s="874" t="s">
        <v>4672</v>
      </c>
      <c r="E228" s="874" t="s">
        <v>4673</v>
      </c>
      <c r="F228" s="884">
        <v>3</v>
      </c>
      <c r="G228" s="884">
        <v>2493.48</v>
      </c>
      <c r="H228" s="884"/>
      <c r="I228" s="884">
        <v>831.16</v>
      </c>
      <c r="J228" s="884"/>
      <c r="K228" s="884"/>
      <c r="L228" s="884"/>
      <c r="M228" s="884"/>
      <c r="N228" s="884"/>
      <c r="O228" s="884"/>
      <c r="P228" s="875"/>
      <c r="Q228" s="885"/>
    </row>
    <row r="229" spans="1:17" ht="14.4" customHeight="1" x14ac:dyDescent="0.3">
      <c r="A229" s="872" t="s">
        <v>4584</v>
      </c>
      <c r="B229" s="874" t="s">
        <v>4042</v>
      </c>
      <c r="C229" s="874" t="s">
        <v>3426</v>
      </c>
      <c r="D229" s="874" t="s">
        <v>4674</v>
      </c>
      <c r="E229" s="874" t="s">
        <v>4675</v>
      </c>
      <c r="F229" s="884"/>
      <c r="G229" s="884"/>
      <c r="H229" s="884"/>
      <c r="I229" s="884"/>
      <c r="J229" s="884">
        <v>2</v>
      </c>
      <c r="K229" s="884">
        <v>2187.7600000000002</v>
      </c>
      <c r="L229" s="884">
        <v>1</v>
      </c>
      <c r="M229" s="884">
        <v>1093.8800000000001</v>
      </c>
      <c r="N229" s="884"/>
      <c r="O229" s="884"/>
      <c r="P229" s="875"/>
      <c r="Q229" s="885"/>
    </row>
    <row r="230" spans="1:17" ht="14.4" customHeight="1" x14ac:dyDescent="0.3">
      <c r="A230" s="872" t="s">
        <v>4584</v>
      </c>
      <c r="B230" s="874" t="s">
        <v>4042</v>
      </c>
      <c r="C230" s="874" t="s">
        <v>3426</v>
      </c>
      <c r="D230" s="874" t="s">
        <v>4676</v>
      </c>
      <c r="E230" s="874" t="s">
        <v>4677</v>
      </c>
      <c r="F230" s="884">
        <v>4</v>
      </c>
      <c r="G230" s="884">
        <v>15595.2</v>
      </c>
      <c r="H230" s="884"/>
      <c r="I230" s="884">
        <v>3898.8</v>
      </c>
      <c r="J230" s="884"/>
      <c r="K230" s="884"/>
      <c r="L230" s="884"/>
      <c r="M230" s="884"/>
      <c r="N230" s="884"/>
      <c r="O230" s="884"/>
      <c r="P230" s="875"/>
      <c r="Q230" s="885"/>
    </row>
    <row r="231" spans="1:17" ht="14.4" customHeight="1" x14ac:dyDescent="0.3">
      <c r="A231" s="872" t="s">
        <v>4584</v>
      </c>
      <c r="B231" s="874" t="s">
        <v>4042</v>
      </c>
      <c r="C231" s="874" t="s">
        <v>3426</v>
      </c>
      <c r="D231" s="874" t="s">
        <v>4678</v>
      </c>
      <c r="E231" s="874" t="s">
        <v>4679</v>
      </c>
      <c r="F231" s="884"/>
      <c r="G231" s="884"/>
      <c r="H231" s="884"/>
      <c r="I231" s="884"/>
      <c r="J231" s="884">
        <v>3</v>
      </c>
      <c r="K231" s="884">
        <v>66000</v>
      </c>
      <c r="L231" s="884">
        <v>1</v>
      </c>
      <c r="M231" s="884">
        <v>22000</v>
      </c>
      <c r="N231" s="884"/>
      <c r="O231" s="884"/>
      <c r="P231" s="875"/>
      <c r="Q231" s="885"/>
    </row>
    <row r="232" spans="1:17" ht="14.4" customHeight="1" x14ac:dyDescent="0.3">
      <c r="A232" s="872" t="s">
        <v>4584</v>
      </c>
      <c r="B232" s="874" t="s">
        <v>4042</v>
      </c>
      <c r="C232" s="874" t="s">
        <v>3426</v>
      </c>
      <c r="D232" s="874" t="s">
        <v>4680</v>
      </c>
      <c r="E232" s="874" t="s">
        <v>4681</v>
      </c>
      <c r="F232" s="884">
        <v>7</v>
      </c>
      <c r="G232" s="884">
        <v>9184.98</v>
      </c>
      <c r="H232" s="884">
        <v>6.9999999999999991</v>
      </c>
      <c r="I232" s="884">
        <v>1312.1399999999999</v>
      </c>
      <c r="J232" s="884">
        <v>1</v>
      </c>
      <c r="K232" s="884">
        <v>1312.14</v>
      </c>
      <c r="L232" s="884">
        <v>1</v>
      </c>
      <c r="M232" s="884">
        <v>1312.14</v>
      </c>
      <c r="N232" s="884">
        <v>8</v>
      </c>
      <c r="O232" s="884">
        <v>10497.12</v>
      </c>
      <c r="P232" s="875">
        <v>8</v>
      </c>
      <c r="Q232" s="885">
        <v>1312.14</v>
      </c>
    </row>
    <row r="233" spans="1:17" ht="14.4" customHeight="1" x14ac:dyDescent="0.3">
      <c r="A233" s="872" t="s">
        <v>4584</v>
      </c>
      <c r="B233" s="874" t="s">
        <v>4042</v>
      </c>
      <c r="C233" s="874" t="s">
        <v>3426</v>
      </c>
      <c r="D233" s="874" t="s">
        <v>4682</v>
      </c>
      <c r="E233" s="874" t="s">
        <v>4683</v>
      </c>
      <c r="F233" s="884">
        <v>23</v>
      </c>
      <c r="G233" s="884">
        <v>83825.34</v>
      </c>
      <c r="H233" s="884">
        <v>1.0454545454545452</v>
      </c>
      <c r="I233" s="884">
        <v>3644.58</v>
      </c>
      <c r="J233" s="884">
        <v>22</v>
      </c>
      <c r="K233" s="884">
        <v>80180.760000000009</v>
      </c>
      <c r="L233" s="884">
        <v>1</v>
      </c>
      <c r="M233" s="884">
        <v>3644.5800000000004</v>
      </c>
      <c r="N233" s="884">
        <v>19</v>
      </c>
      <c r="O233" s="884">
        <v>69247.02</v>
      </c>
      <c r="P233" s="875">
        <v>0.86363636363636354</v>
      </c>
      <c r="Q233" s="885">
        <v>3644.5800000000004</v>
      </c>
    </row>
    <row r="234" spans="1:17" ht="14.4" customHeight="1" x14ac:dyDescent="0.3">
      <c r="A234" s="872" t="s">
        <v>4584</v>
      </c>
      <c r="B234" s="874" t="s">
        <v>4042</v>
      </c>
      <c r="C234" s="874" t="s">
        <v>3426</v>
      </c>
      <c r="D234" s="874" t="s">
        <v>4684</v>
      </c>
      <c r="E234" s="874" t="s">
        <v>4685</v>
      </c>
      <c r="F234" s="884">
        <v>20</v>
      </c>
      <c r="G234" s="884">
        <v>22926.6</v>
      </c>
      <c r="H234" s="884">
        <v>0.76923076923076916</v>
      </c>
      <c r="I234" s="884">
        <v>1146.33</v>
      </c>
      <c r="J234" s="884">
        <v>26</v>
      </c>
      <c r="K234" s="884">
        <v>29804.58</v>
      </c>
      <c r="L234" s="884">
        <v>1</v>
      </c>
      <c r="M234" s="884">
        <v>1146.3300000000002</v>
      </c>
      <c r="N234" s="884">
        <v>31</v>
      </c>
      <c r="O234" s="884">
        <v>35536.229999999996</v>
      </c>
      <c r="P234" s="875">
        <v>1.1923076923076921</v>
      </c>
      <c r="Q234" s="885">
        <v>1146.33</v>
      </c>
    </row>
    <row r="235" spans="1:17" ht="14.4" customHeight="1" x14ac:dyDescent="0.3">
      <c r="A235" s="872" t="s">
        <v>4584</v>
      </c>
      <c r="B235" s="874" t="s">
        <v>4042</v>
      </c>
      <c r="C235" s="874" t="s">
        <v>3426</v>
      </c>
      <c r="D235" s="874" t="s">
        <v>4686</v>
      </c>
      <c r="E235" s="874" t="s">
        <v>4687</v>
      </c>
      <c r="F235" s="884">
        <v>1</v>
      </c>
      <c r="G235" s="884">
        <v>80000</v>
      </c>
      <c r="H235" s="884"/>
      <c r="I235" s="884">
        <v>80000</v>
      </c>
      <c r="J235" s="884"/>
      <c r="K235" s="884"/>
      <c r="L235" s="884"/>
      <c r="M235" s="884"/>
      <c r="N235" s="884"/>
      <c r="O235" s="884"/>
      <c r="P235" s="875"/>
      <c r="Q235" s="885"/>
    </row>
    <row r="236" spans="1:17" ht="14.4" customHeight="1" x14ac:dyDescent="0.3">
      <c r="A236" s="872" t="s">
        <v>4584</v>
      </c>
      <c r="B236" s="874" t="s">
        <v>4042</v>
      </c>
      <c r="C236" s="874" t="s">
        <v>3426</v>
      </c>
      <c r="D236" s="874" t="s">
        <v>4686</v>
      </c>
      <c r="E236" s="874" t="s">
        <v>4688</v>
      </c>
      <c r="F236" s="884">
        <v>1</v>
      </c>
      <c r="G236" s="884">
        <v>80000</v>
      </c>
      <c r="H236" s="884"/>
      <c r="I236" s="884">
        <v>80000</v>
      </c>
      <c r="J236" s="884"/>
      <c r="K236" s="884"/>
      <c r="L236" s="884"/>
      <c r="M236" s="884"/>
      <c r="N236" s="884"/>
      <c r="O236" s="884"/>
      <c r="P236" s="875"/>
      <c r="Q236" s="885"/>
    </row>
    <row r="237" spans="1:17" ht="14.4" customHeight="1" x14ac:dyDescent="0.3">
      <c r="A237" s="872" t="s">
        <v>4584</v>
      </c>
      <c r="B237" s="874" t="s">
        <v>4042</v>
      </c>
      <c r="C237" s="874" t="s">
        <v>3426</v>
      </c>
      <c r="D237" s="874" t="s">
        <v>4689</v>
      </c>
      <c r="E237" s="874" t="s">
        <v>4690</v>
      </c>
      <c r="F237" s="884">
        <v>15</v>
      </c>
      <c r="G237" s="884">
        <v>5386.5</v>
      </c>
      <c r="H237" s="884">
        <v>1.25</v>
      </c>
      <c r="I237" s="884">
        <v>359.1</v>
      </c>
      <c r="J237" s="884">
        <v>12</v>
      </c>
      <c r="K237" s="884">
        <v>4309.2</v>
      </c>
      <c r="L237" s="884">
        <v>1</v>
      </c>
      <c r="M237" s="884">
        <v>359.09999999999997</v>
      </c>
      <c r="N237" s="884">
        <v>5</v>
      </c>
      <c r="O237" s="884">
        <v>1795.5</v>
      </c>
      <c r="P237" s="875">
        <v>0.41666666666666669</v>
      </c>
      <c r="Q237" s="885">
        <v>359.1</v>
      </c>
    </row>
    <row r="238" spans="1:17" ht="14.4" customHeight="1" x14ac:dyDescent="0.3">
      <c r="A238" s="872" t="s">
        <v>4584</v>
      </c>
      <c r="B238" s="874" t="s">
        <v>4042</v>
      </c>
      <c r="C238" s="874" t="s">
        <v>3426</v>
      </c>
      <c r="D238" s="874" t="s">
        <v>4691</v>
      </c>
      <c r="E238" s="874" t="s">
        <v>4692</v>
      </c>
      <c r="F238" s="884">
        <v>10</v>
      </c>
      <c r="G238" s="884">
        <v>168316.9</v>
      </c>
      <c r="H238" s="884">
        <v>2</v>
      </c>
      <c r="I238" s="884">
        <v>16831.689999999999</v>
      </c>
      <c r="J238" s="884">
        <v>5</v>
      </c>
      <c r="K238" s="884">
        <v>84158.45</v>
      </c>
      <c r="L238" s="884">
        <v>1</v>
      </c>
      <c r="M238" s="884">
        <v>16831.689999999999</v>
      </c>
      <c r="N238" s="884">
        <v>6</v>
      </c>
      <c r="O238" s="884">
        <v>100990.14</v>
      </c>
      <c r="P238" s="875">
        <v>1.2</v>
      </c>
      <c r="Q238" s="885">
        <v>16831.689999999999</v>
      </c>
    </row>
    <row r="239" spans="1:17" ht="14.4" customHeight="1" x14ac:dyDescent="0.3">
      <c r="A239" s="872" t="s">
        <v>4584</v>
      </c>
      <c r="B239" s="874" t="s">
        <v>4042</v>
      </c>
      <c r="C239" s="874" t="s">
        <v>3426</v>
      </c>
      <c r="D239" s="874" t="s">
        <v>4693</v>
      </c>
      <c r="E239" s="874" t="s">
        <v>4694</v>
      </c>
      <c r="F239" s="884">
        <v>1</v>
      </c>
      <c r="G239" s="884">
        <v>10645.01</v>
      </c>
      <c r="H239" s="884"/>
      <c r="I239" s="884">
        <v>10645.01</v>
      </c>
      <c r="J239" s="884"/>
      <c r="K239" s="884"/>
      <c r="L239" s="884"/>
      <c r="M239" s="884"/>
      <c r="N239" s="884">
        <v>1</v>
      </c>
      <c r="O239" s="884">
        <v>10645.01</v>
      </c>
      <c r="P239" s="875"/>
      <c r="Q239" s="885">
        <v>10645.01</v>
      </c>
    </row>
    <row r="240" spans="1:17" ht="14.4" customHeight="1" x14ac:dyDescent="0.3">
      <c r="A240" s="872" t="s">
        <v>4584</v>
      </c>
      <c r="B240" s="874" t="s">
        <v>4042</v>
      </c>
      <c r="C240" s="874" t="s">
        <v>3426</v>
      </c>
      <c r="D240" s="874" t="s">
        <v>4695</v>
      </c>
      <c r="E240" s="874" t="s">
        <v>4696</v>
      </c>
      <c r="F240" s="884">
        <v>1</v>
      </c>
      <c r="G240" s="884">
        <v>5200.68</v>
      </c>
      <c r="H240" s="884">
        <v>0.33333333333333331</v>
      </c>
      <c r="I240" s="884">
        <v>5200.68</v>
      </c>
      <c r="J240" s="884">
        <v>3</v>
      </c>
      <c r="K240" s="884">
        <v>15602.04</v>
      </c>
      <c r="L240" s="884">
        <v>1</v>
      </c>
      <c r="M240" s="884">
        <v>5200.68</v>
      </c>
      <c r="N240" s="884">
        <v>1</v>
      </c>
      <c r="O240" s="884">
        <v>5200.68</v>
      </c>
      <c r="P240" s="875">
        <v>0.33333333333333331</v>
      </c>
      <c r="Q240" s="885">
        <v>5200.68</v>
      </c>
    </row>
    <row r="241" spans="1:17" ht="14.4" customHeight="1" x14ac:dyDescent="0.3">
      <c r="A241" s="872" t="s">
        <v>4584</v>
      </c>
      <c r="B241" s="874" t="s">
        <v>4042</v>
      </c>
      <c r="C241" s="874" t="s">
        <v>3426</v>
      </c>
      <c r="D241" s="874" t="s">
        <v>4697</v>
      </c>
      <c r="E241" s="874" t="s">
        <v>4698</v>
      </c>
      <c r="F241" s="884">
        <v>10</v>
      </c>
      <c r="G241" s="884">
        <v>270304.34000000003</v>
      </c>
      <c r="H241" s="884">
        <v>5.2500000971127605</v>
      </c>
      <c r="I241" s="884">
        <v>27030.434000000001</v>
      </c>
      <c r="J241" s="884">
        <v>2</v>
      </c>
      <c r="K241" s="884">
        <v>51486.54</v>
      </c>
      <c r="L241" s="884">
        <v>1</v>
      </c>
      <c r="M241" s="884">
        <v>25743.27</v>
      </c>
      <c r="N241" s="884"/>
      <c r="O241" s="884"/>
      <c r="P241" s="875"/>
      <c r="Q241" s="885"/>
    </row>
    <row r="242" spans="1:17" ht="14.4" customHeight="1" x14ac:dyDescent="0.3">
      <c r="A242" s="872" t="s">
        <v>4584</v>
      </c>
      <c r="B242" s="874" t="s">
        <v>4042</v>
      </c>
      <c r="C242" s="874" t="s">
        <v>3426</v>
      </c>
      <c r="D242" s="874" t="s">
        <v>4699</v>
      </c>
      <c r="E242" s="874" t="s">
        <v>4700</v>
      </c>
      <c r="F242" s="884">
        <v>16</v>
      </c>
      <c r="G242" s="884">
        <v>105394.07999999999</v>
      </c>
      <c r="H242" s="884">
        <v>0.94117647058823517</v>
      </c>
      <c r="I242" s="884">
        <v>6587.1299999999992</v>
      </c>
      <c r="J242" s="884">
        <v>17</v>
      </c>
      <c r="K242" s="884">
        <v>111981.21</v>
      </c>
      <c r="L242" s="884">
        <v>1</v>
      </c>
      <c r="M242" s="884">
        <v>6587.13</v>
      </c>
      <c r="N242" s="884">
        <v>16</v>
      </c>
      <c r="O242" s="884">
        <v>105394.08</v>
      </c>
      <c r="P242" s="875">
        <v>0.94117647058823528</v>
      </c>
      <c r="Q242" s="885">
        <v>6587.13</v>
      </c>
    </row>
    <row r="243" spans="1:17" ht="14.4" customHeight="1" x14ac:dyDescent="0.3">
      <c r="A243" s="872" t="s">
        <v>4584</v>
      </c>
      <c r="B243" s="874" t="s">
        <v>4042</v>
      </c>
      <c r="C243" s="874" t="s">
        <v>3426</v>
      </c>
      <c r="D243" s="874" t="s">
        <v>4701</v>
      </c>
      <c r="E243" s="874" t="s">
        <v>4702</v>
      </c>
      <c r="F243" s="884">
        <v>2</v>
      </c>
      <c r="G243" s="884">
        <v>3683.24</v>
      </c>
      <c r="H243" s="884">
        <v>0.5</v>
      </c>
      <c r="I243" s="884">
        <v>1841.62</v>
      </c>
      <c r="J243" s="884">
        <v>4</v>
      </c>
      <c r="K243" s="884">
        <v>7366.48</v>
      </c>
      <c r="L243" s="884">
        <v>1</v>
      </c>
      <c r="M243" s="884">
        <v>1841.62</v>
      </c>
      <c r="N243" s="884">
        <v>6</v>
      </c>
      <c r="O243" s="884">
        <v>11049.72</v>
      </c>
      <c r="P243" s="875">
        <v>1.5</v>
      </c>
      <c r="Q243" s="885">
        <v>1841.62</v>
      </c>
    </row>
    <row r="244" spans="1:17" ht="14.4" customHeight="1" x14ac:dyDescent="0.3">
      <c r="A244" s="872" t="s">
        <v>4584</v>
      </c>
      <c r="B244" s="874" t="s">
        <v>4042</v>
      </c>
      <c r="C244" s="874" t="s">
        <v>3426</v>
      </c>
      <c r="D244" s="874" t="s">
        <v>4703</v>
      </c>
      <c r="E244" s="874" t="s">
        <v>4704</v>
      </c>
      <c r="F244" s="884"/>
      <c r="G244" s="884"/>
      <c r="H244" s="884"/>
      <c r="I244" s="884"/>
      <c r="J244" s="884"/>
      <c r="K244" s="884"/>
      <c r="L244" s="884"/>
      <c r="M244" s="884"/>
      <c r="N244" s="884">
        <v>7</v>
      </c>
      <c r="O244" s="884">
        <v>177127.02000000002</v>
      </c>
      <c r="P244" s="875"/>
      <c r="Q244" s="885">
        <v>25303.860000000004</v>
      </c>
    </row>
    <row r="245" spans="1:17" ht="14.4" customHeight="1" x14ac:dyDescent="0.3">
      <c r="A245" s="872" t="s">
        <v>4584</v>
      </c>
      <c r="B245" s="874" t="s">
        <v>4042</v>
      </c>
      <c r="C245" s="874" t="s">
        <v>3426</v>
      </c>
      <c r="D245" s="874" t="s">
        <v>4705</v>
      </c>
      <c r="E245" s="874" t="s">
        <v>4706</v>
      </c>
      <c r="F245" s="884">
        <v>1</v>
      </c>
      <c r="G245" s="884">
        <v>20300.7</v>
      </c>
      <c r="H245" s="884"/>
      <c r="I245" s="884">
        <v>20300.7</v>
      </c>
      <c r="J245" s="884"/>
      <c r="K245" s="884"/>
      <c r="L245" s="884"/>
      <c r="M245" s="884"/>
      <c r="N245" s="884"/>
      <c r="O245" s="884"/>
      <c r="P245" s="875"/>
      <c r="Q245" s="885"/>
    </row>
    <row r="246" spans="1:17" ht="14.4" customHeight="1" x14ac:dyDescent="0.3">
      <c r="A246" s="872" t="s">
        <v>4584</v>
      </c>
      <c r="B246" s="874" t="s">
        <v>4042</v>
      </c>
      <c r="C246" s="874" t="s">
        <v>3426</v>
      </c>
      <c r="D246" s="874" t="s">
        <v>4707</v>
      </c>
      <c r="E246" s="874" t="s">
        <v>4708</v>
      </c>
      <c r="F246" s="884">
        <v>2</v>
      </c>
      <c r="G246" s="884">
        <v>52999.64</v>
      </c>
      <c r="H246" s="884"/>
      <c r="I246" s="884">
        <v>26499.82</v>
      </c>
      <c r="J246" s="884"/>
      <c r="K246" s="884"/>
      <c r="L246" s="884"/>
      <c r="M246" s="884"/>
      <c r="N246" s="884"/>
      <c r="O246" s="884"/>
      <c r="P246" s="875"/>
      <c r="Q246" s="885"/>
    </row>
    <row r="247" spans="1:17" ht="14.4" customHeight="1" x14ac:dyDescent="0.3">
      <c r="A247" s="872" t="s">
        <v>4584</v>
      </c>
      <c r="B247" s="874" t="s">
        <v>4042</v>
      </c>
      <c r="C247" s="874" t="s">
        <v>3426</v>
      </c>
      <c r="D247" s="874" t="s">
        <v>4709</v>
      </c>
      <c r="E247" s="874" t="s">
        <v>4710</v>
      </c>
      <c r="F247" s="884"/>
      <c r="G247" s="884"/>
      <c r="H247" s="884"/>
      <c r="I247" s="884"/>
      <c r="J247" s="884"/>
      <c r="K247" s="884"/>
      <c r="L247" s="884"/>
      <c r="M247" s="884"/>
      <c r="N247" s="884">
        <v>1</v>
      </c>
      <c r="O247" s="884">
        <v>216229.87</v>
      </c>
      <c r="P247" s="875"/>
      <c r="Q247" s="885">
        <v>216229.87</v>
      </c>
    </row>
    <row r="248" spans="1:17" ht="14.4" customHeight="1" x14ac:dyDescent="0.3">
      <c r="A248" s="872" t="s">
        <v>4584</v>
      </c>
      <c r="B248" s="874" t="s">
        <v>4042</v>
      </c>
      <c r="C248" s="874" t="s">
        <v>3426</v>
      </c>
      <c r="D248" s="874" t="s">
        <v>4711</v>
      </c>
      <c r="E248" s="874" t="s">
        <v>4712</v>
      </c>
      <c r="F248" s="884"/>
      <c r="G248" s="884"/>
      <c r="H248" s="884"/>
      <c r="I248" s="884"/>
      <c r="J248" s="884"/>
      <c r="K248" s="884"/>
      <c r="L248" s="884"/>
      <c r="M248" s="884"/>
      <c r="N248" s="884">
        <v>1</v>
      </c>
      <c r="O248" s="884">
        <v>104233</v>
      </c>
      <c r="P248" s="875"/>
      <c r="Q248" s="885">
        <v>104233</v>
      </c>
    </row>
    <row r="249" spans="1:17" ht="14.4" customHeight="1" x14ac:dyDescent="0.3">
      <c r="A249" s="872" t="s">
        <v>4584</v>
      </c>
      <c r="B249" s="874" t="s">
        <v>4042</v>
      </c>
      <c r="C249" s="874" t="s">
        <v>3426</v>
      </c>
      <c r="D249" s="874" t="s">
        <v>4713</v>
      </c>
      <c r="E249" s="874" t="s">
        <v>4714</v>
      </c>
      <c r="F249" s="884">
        <v>3</v>
      </c>
      <c r="G249" s="884">
        <v>223233</v>
      </c>
      <c r="H249" s="884"/>
      <c r="I249" s="884">
        <v>74411</v>
      </c>
      <c r="J249" s="884"/>
      <c r="K249" s="884"/>
      <c r="L249" s="884"/>
      <c r="M249" s="884"/>
      <c r="N249" s="884">
        <v>7</v>
      </c>
      <c r="O249" s="884">
        <v>442745.45</v>
      </c>
      <c r="P249" s="875"/>
      <c r="Q249" s="885">
        <v>63249.35</v>
      </c>
    </row>
    <row r="250" spans="1:17" ht="14.4" customHeight="1" x14ac:dyDescent="0.3">
      <c r="A250" s="872" t="s">
        <v>4584</v>
      </c>
      <c r="B250" s="874" t="s">
        <v>4042</v>
      </c>
      <c r="C250" s="874" t="s">
        <v>3426</v>
      </c>
      <c r="D250" s="874" t="s">
        <v>4715</v>
      </c>
      <c r="E250" s="874" t="s">
        <v>4716</v>
      </c>
      <c r="F250" s="884"/>
      <c r="G250" s="884"/>
      <c r="H250" s="884"/>
      <c r="I250" s="884"/>
      <c r="J250" s="884"/>
      <c r="K250" s="884"/>
      <c r="L250" s="884"/>
      <c r="M250" s="884"/>
      <c r="N250" s="884">
        <v>2</v>
      </c>
      <c r="O250" s="884">
        <v>14393.02</v>
      </c>
      <c r="P250" s="875"/>
      <c r="Q250" s="885">
        <v>7196.51</v>
      </c>
    </row>
    <row r="251" spans="1:17" ht="14.4" customHeight="1" x14ac:dyDescent="0.3">
      <c r="A251" s="872" t="s">
        <v>4584</v>
      </c>
      <c r="B251" s="874" t="s">
        <v>4042</v>
      </c>
      <c r="C251" s="874" t="s">
        <v>3426</v>
      </c>
      <c r="D251" s="874" t="s">
        <v>4717</v>
      </c>
      <c r="E251" s="874" t="s">
        <v>4718</v>
      </c>
      <c r="F251" s="884">
        <v>1</v>
      </c>
      <c r="G251" s="884">
        <v>13065.54</v>
      </c>
      <c r="H251" s="884"/>
      <c r="I251" s="884">
        <v>13065.54</v>
      </c>
      <c r="J251" s="884"/>
      <c r="K251" s="884"/>
      <c r="L251" s="884"/>
      <c r="M251" s="884"/>
      <c r="N251" s="884"/>
      <c r="O251" s="884"/>
      <c r="P251" s="875"/>
      <c r="Q251" s="885"/>
    </row>
    <row r="252" spans="1:17" ht="14.4" customHeight="1" x14ac:dyDescent="0.3">
      <c r="A252" s="872" t="s">
        <v>4584</v>
      </c>
      <c r="B252" s="874" t="s">
        <v>4042</v>
      </c>
      <c r="C252" s="874" t="s">
        <v>3426</v>
      </c>
      <c r="D252" s="874" t="s">
        <v>4719</v>
      </c>
      <c r="E252" s="874" t="s">
        <v>4720</v>
      </c>
      <c r="F252" s="884">
        <v>5</v>
      </c>
      <c r="G252" s="884">
        <v>21800</v>
      </c>
      <c r="H252" s="884">
        <v>0.25</v>
      </c>
      <c r="I252" s="884">
        <v>4360</v>
      </c>
      <c r="J252" s="884">
        <v>20</v>
      </c>
      <c r="K252" s="884">
        <v>87200</v>
      </c>
      <c r="L252" s="884">
        <v>1</v>
      </c>
      <c r="M252" s="884">
        <v>4360</v>
      </c>
      <c r="N252" s="884">
        <v>23</v>
      </c>
      <c r="O252" s="884">
        <v>100280</v>
      </c>
      <c r="P252" s="875">
        <v>1.1499999999999999</v>
      </c>
      <c r="Q252" s="885">
        <v>4360</v>
      </c>
    </row>
    <row r="253" spans="1:17" ht="14.4" customHeight="1" x14ac:dyDescent="0.3">
      <c r="A253" s="872" t="s">
        <v>4584</v>
      </c>
      <c r="B253" s="874" t="s">
        <v>4042</v>
      </c>
      <c r="C253" s="874" t="s">
        <v>3426</v>
      </c>
      <c r="D253" s="874" t="s">
        <v>4721</v>
      </c>
      <c r="E253" s="874" t="s">
        <v>4722</v>
      </c>
      <c r="F253" s="884"/>
      <c r="G253" s="884"/>
      <c r="H253" s="884"/>
      <c r="I253" s="884"/>
      <c r="J253" s="884">
        <v>1</v>
      </c>
      <c r="K253" s="884">
        <v>19969</v>
      </c>
      <c r="L253" s="884">
        <v>1</v>
      </c>
      <c r="M253" s="884">
        <v>19969</v>
      </c>
      <c r="N253" s="884"/>
      <c r="O253" s="884"/>
      <c r="P253" s="875"/>
      <c r="Q253" s="885"/>
    </row>
    <row r="254" spans="1:17" ht="14.4" customHeight="1" x14ac:dyDescent="0.3">
      <c r="A254" s="872" t="s">
        <v>4584</v>
      </c>
      <c r="B254" s="874" t="s">
        <v>4042</v>
      </c>
      <c r="C254" s="874" t="s">
        <v>3426</v>
      </c>
      <c r="D254" s="874" t="s">
        <v>4723</v>
      </c>
      <c r="E254" s="874" t="s">
        <v>4724</v>
      </c>
      <c r="F254" s="884">
        <v>1</v>
      </c>
      <c r="G254" s="884">
        <v>33125.26</v>
      </c>
      <c r="H254" s="884">
        <v>0.416666635220375</v>
      </c>
      <c r="I254" s="884">
        <v>33125.26</v>
      </c>
      <c r="J254" s="884">
        <v>3</v>
      </c>
      <c r="K254" s="884">
        <v>79500.63</v>
      </c>
      <c r="L254" s="884">
        <v>1</v>
      </c>
      <c r="M254" s="884">
        <v>26500.210000000003</v>
      </c>
      <c r="N254" s="884">
        <v>5</v>
      </c>
      <c r="O254" s="884">
        <v>132501.04999999999</v>
      </c>
      <c r="P254" s="875">
        <v>1.6666666666666665</v>
      </c>
      <c r="Q254" s="885">
        <v>26500.21</v>
      </c>
    </row>
    <row r="255" spans="1:17" ht="14.4" customHeight="1" x14ac:dyDescent="0.3">
      <c r="A255" s="872" t="s">
        <v>4584</v>
      </c>
      <c r="B255" s="874" t="s">
        <v>4042</v>
      </c>
      <c r="C255" s="874" t="s">
        <v>3426</v>
      </c>
      <c r="D255" s="874" t="s">
        <v>4725</v>
      </c>
      <c r="E255" s="874" t="s">
        <v>4726</v>
      </c>
      <c r="F255" s="884">
        <v>2</v>
      </c>
      <c r="G255" s="884">
        <v>761.72</v>
      </c>
      <c r="H255" s="884">
        <v>1</v>
      </c>
      <c r="I255" s="884">
        <v>380.86</v>
      </c>
      <c r="J255" s="884">
        <v>2</v>
      </c>
      <c r="K255" s="884">
        <v>761.72</v>
      </c>
      <c r="L255" s="884">
        <v>1</v>
      </c>
      <c r="M255" s="884">
        <v>380.86</v>
      </c>
      <c r="N255" s="884">
        <v>7</v>
      </c>
      <c r="O255" s="884">
        <v>2666.02</v>
      </c>
      <c r="P255" s="875">
        <v>3.5</v>
      </c>
      <c r="Q255" s="885">
        <v>380.86</v>
      </c>
    </row>
    <row r="256" spans="1:17" ht="14.4" customHeight="1" x14ac:dyDescent="0.3">
      <c r="A256" s="872" t="s">
        <v>4584</v>
      </c>
      <c r="B256" s="874" t="s">
        <v>4042</v>
      </c>
      <c r="C256" s="874" t="s">
        <v>3426</v>
      </c>
      <c r="D256" s="874" t="s">
        <v>4727</v>
      </c>
      <c r="E256" s="874" t="s">
        <v>4728</v>
      </c>
      <c r="F256" s="884">
        <v>10</v>
      </c>
      <c r="G256" s="884">
        <v>31786.3</v>
      </c>
      <c r="H256" s="884">
        <v>10</v>
      </c>
      <c r="I256" s="884">
        <v>3178.63</v>
      </c>
      <c r="J256" s="884">
        <v>1</v>
      </c>
      <c r="K256" s="884">
        <v>3178.63</v>
      </c>
      <c r="L256" s="884">
        <v>1</v>
      </c>
      <c r="M256" s="884">
        <v>3178.63</v>
      </c>
      <c r="N256" s="884"/>
      <c r="O256" s="884"/>
      <c r="P256" s="875"/>
      <c r="Q256" s="885"/>
    </row>
    <row r="257" spans="1:17" ht="14.4" customHeight="1" x14ac:dyDescent="0.3">
      <c r="A257" s="872" t="s">
        <v>4584</v>
      </c>
      <c r="B257" s="874" t="s">
        <v>4042</v>
      </c>
      <c r="C257" s="874" t="s">
        <v>3426</v>
      </c>
      <c r="D257" s="874" t="s">
        <v>4729</v>
      </c>
      <c r="E257" s="874" t="s">
        <v>4730</v>
      </c>
      <c r="F257" s="884">
        <v>1</v>
      </c>
      <c r="G257" s="884">
        <v>114255.88</v>
      </c>
      <c r="H257" s="884"/>
      <c r="I257" s="884">
        <v>114255.88</v>
      </c>
      <c r="J257" s="884"/>
      <c r="K257" s="884"/>
      <c r="L257" s="884"/>
      <c r="M257" s="884"/>
      <c r="N257" s="884">
        <v>2</v>
      </c>
      <c r="O257" s="884">
        <v>194235</v>
      </c>
      <c r="P257" s="875"/>
      <c r="Q257" s="885">
        <v>97117.5</v>
      </c>
    </row>
    <row r="258" spans="1:17" ht="14.4" customHeight="1" x14ac:dyDescent="0.3">
      <c r="A258" s="872" t="s">
        <v>4584</v>
      </c>
      <c r="B258" s="874" t="s">
        <v>4042</v>
      </c>
      <c r="C258" s="874" t="s">
        <v>3426</v>
      </c>
      <c r="D258" s="874" t="s">
        <v>4731</v>
      </c>
      <c r="E258" s="874" t="s">
        <v>4732</v>
      </c>
      <c r="F258" s="884"/>
      <c r="G258" s="884"/>
      <c r="H258" s="884"/>
      <c r="I258" s="884"/>
      <c r="J258" s="884">
        <v>1</v>
      </c>
      <c r="K258" s="884">
        <v>17527.810000000001</v>
      </c>
      <c r="L258" s="884">
        <v>1</v>
      </c>
      <c r="M258" s="884">
        <v>17527.810000000001</v>
      </c>
      <c r="N258" s="884"/>
      <c r="O258" s="884"/>
      <c r="P258" s="875"/>
      <c r="Q258" s="885"/>
    </row>
    <row r="259" spans="1:17" ht="14.4" customHeight="1" x14ac:dyDescent="0.3">
      <c r="A259" s="872" t="s">
        <v>4584</v>
      </c>
      <c r="B259" s="874" t="s">
        <v>4042</v>
      </c>
      <c r="C259" s="874" t="s">
        <v>3426</v>
      </c>
      <c r="D259" s="874" t="s">
        <v>4733</v>
      </c>
      <c r="E259" s="874" t="s">
        <v>4734</v>
      </c>
      <c r="F259" s="884">
        <v>2</v>
      </c>
      <c r="G259" s="884">
        <v>620</v>
      </c>
      <c r="H259" s="884"/>
      <c r="I259" s="884">
        <v>310</v>
      </c>
      <c r="J259" s="884"/>
      <c r="K259" s="884"/>
      <c r="L259" s="884"/>
      <c r="M259" s="884"/>
      <c r="N259" s="884">
        <v>2</v>
      </c>
      <c r="O259" s="884">
        <v>620</v>
      </c>
      <c r="P259" s="875"/>
      <c r="Q259" s="885">
        <v>310</v>
      </c>
    </row>
    <row r="260" spans="1:17" ht="14.4" customHeight="1" x14ac:dyDescent="0.3">
      <c r="A260" s="872" t="s">
        <v>4584</v>
      </c>
      <c r="B260" s="874" t="s">
        <v>4042</v>
      </c>
      <c r="C260" s="874" t="s">
        <v>3426</v>
      </c>
      <c r="D260" s="874" t="s">
        <v>4735</v>
      </c>
      <c r="E260" s="874" t="s">
        <v>4736</v>
      </c>
      <c r="F260" s="884"/>
      <c r="G260" s="884"/>
      <c r="H260" s="884"/>
      <c r="I260" s="884"/>
      <c r="J260" s="884">
        <v>1</v>
      </c>
      <c r="K260" s="884">
        <v>33448</v>
      </c>
      <c r="L260" s="884">
        <v>1</v>
      </c>
      <c r="M260" s="884">
        <v>33448</v>
      </c>
      <c r="N260" s="884"/>
      <c r="O260" s="884"/>
      <c r="P260" s="875"/>
      <c r="Q260" s="885"/>
    </row>
    <row r="261" spans="1:17" ht="14.4" customHeight="1" x14ac:dyDescent="0.3">
      <c r="A261" s="872" t="s">
        <v>4584</v>
      </c>
      <c r="B261" s="874" t="s">
        <v>4042</v>
      </c>
      <c r="C261" s="874" t="s">
        <v>3426</v>
      </c>
      <c r="D261" s="874" t="s">
        <v>4737</v>
      </c>
      <c r="E261" s="874" t="s">
        <v>4738</v>
      </c>
      <c r="F261" s="884"/>
      <c r="G261" s="884"/>
      <c r="H261" s="884"/>
      <c r="I261" s="884"/>
      <c r="J261" s="884">
        <v>1</v>
      </c>
      <c r="K261" s="884">
        <v>44071.360000000001</v>
      </c>
      <c r="L261" s="884">
        <v>1</v>
      </c>
      <c r="M261" s="884">
        <v>44071.360000000001</v>
      </c>
      <c r="N261" s="884"/>
      <c r="O261" s="884"/>
      <c r="P261" s="875"/>
      <c r="Q261" s="885"/>
    </row>
    <row r="262" spans="1:17" ht="14.4" customHeight="1" x14ac:dyDescent="0.3">
      <c r="A262" s="872" t="s">
        <v>4584</v>
      </c>
      <c r="B262" s="874" t="s">
        <v>4042</v>
      </c>
      <c r="C262" s="874" t="s">
        <v>3426</v>
      </c>
      <c r="D262" s="874" t="s">
        <v>4739</v>
      </c>
      <c r="E262" s="874" t="s">
        <v>4740</v>
      </c>
      <c r="F262" s="884"/>
      <c r="G262" s="884"/>
      <c r="H262" s="884"/>
      <c r="I262" s="884"/>
      <c r="J262" s="884">
        <v>1</v>
      </c>
      <c r="K262" s="884">
        <v>34650</v>
      </c>
      <c r="L262" s="884">
        <v>1</v>
      </c>
      <c r="M262" s="884">
        <v>34650</v>
      </c>
      <c r="N262" s="884"/>
      <c r="O262" s="884"/>
      <c r="P262" s="875"/>
      <c r="Q262" s="885"/>
    </row>
    <row r="263" spans="1:17" ht="14.4" customHeight="1" x14ac:dyDescent="0.3">
      <c r="A263" s="872" t="s">
        <v>4584</v>
      </c>
      <c r="B263" s="874" t="s">
        <v>4042</v>
      </c>
      <c r="C263" s="874" t="s">
        <v>3426</v>
      </c>
      <c r="D263" s="874" t="s">
        <v>4741</v>
      </c>
      <c r="E263" s="874" t="s">
        <v>4742</v>
      </c>
      <c r="F263" s="884"/>
      <c r="G263" s="884"/>
      <c r="H263" s="884"/>
      <c r="I263" s="884"/>
      <c r="J263" s="884"/>
      <c r="K263" s="884"/>
      <c r="L263" s="884"/>
      <c r="M263" s="884"/>
      <c r="N263" s="884">
        <v>1</v>
      </c>
      <c r="O263" s="884">
        <v>75000</v>
      </c>
      <c r="P263" s="875"/>
      <c r="Q263" s="885">
        <v>75000</v>
      </c>
    </row>
    <row r="264" spans="1:17" ht="14.4" customHeight="1" x14ac:dyDescent="0.3">
      <c r="A264" s="872" t="s">
        <v>4584</v>
      </c>
      <c r="B264" s="874" t="s">
        <v>4042</v>
      </c>
      <c r="C264" s="874" t="s">
        <v>3426</v>
      </c>
      <c r="D264" s="874" t="s">
        <v>4743</v>
      </c>
      <c r="E264" s="874" t="s">
        <v>4744</v>
      </c>
      <c r="F264" s="884"/>
      <c r="G264" s="884"/>
      <c r="H264" s="884"/>
      <c r="I264" s="884"/>
      <c r="J264" s="884">
        <v>1</v>
      </c>
      <c r="K264" s="884">
        <v>1261.46</v>
      </c>
      <c r="L264" s="884">
        <v>1</v>
      </c>
      <c r="M264" s="884">
        <v>1261.46</v>
      </c>
      <c r="N264" s="884"/>
      <c r="O264" s="884"/>
      <c r="P264" s="875"/>
      <c r="Q264" s="885"/>
    </row>
    <row r="265" spans="1:17" ht="14.4" customHeight="1" x14ac:dyDescent="0.3">
      <c r="A265" s="872" t="s">
        <v>4584</v>
      </c>
      <c r="B265" s="874" t="s">
        <v>4042</v>
      </c>
      <c r="C265" s="874" t="s">
        <v>3426</v>
      </c>
      <c r="D265" s="874" t="s">
        <v>4745</v>
      </c>
      <c r="E265" s="874" t="s">
        <v>4746</v>
      </c>
      <c r="F265" s="884"/>
      <c r="G265" s="884"/>
      <c r="H265" s="884"/>
      <c r="I265" s="884"/>
      <c r="J265" s="884">
        <v>1</v>
      </c>
      <c r="K265" s="884">
        <v>2746.99</v>
      </c>
      <c r="L265" s="884">
        <v>1</v>
      </c>
      <c r="M265" s="884">
        <v>2746.99</v>
      </c>
      <c r="N265" s="884"/>
      <c r="O265" s="884"/>
      <c r="P265" s="875"/>
      <c r="Q265" s="885"/>
    </row>
    <row r="266" spans="1:17" ht="14.4" customHeight="1" x14ac:dyDescent="0.3">
      <c r="A266" s="872" t="s">
        <v>4584</v>
      </c>
      <c r="B266" s="874" t="s">
        <v>4042</v>
      </c>
      <c r="C266" s="874" t="s">
        <v>3426</v>
      </c>
      <c r="D266" s="874" t="s">
        <v>4747</v>
      </c>
      <c r="E266" s="874" t="s">
        <v>4748</v>
      </c>
      <c r="F266" s="884"/>
      <c r="G266" s="884"/>
      <c r="H266" s="884"/>
      <c r="I266" s="884"/>
      <c r="J266" s="884"/>
      <c r="K266" s="884"/>
      <c r="L266" s="884"/>
      <c r="M266" s="884"/>
      <c r="N266" s="884">
        <v>1</v>
      </c>
      <c r="O266" s="884">
        <v>8860.39</v>
      </c>
      <c r="P266" s="875"/>
      <c r="Q266" s="885">
        <v>8860.39</v>
      </c>
    </row>
    <row r="267" spans="1:17" ht="14.4" customHeight="1" x14ac:dyDescent="0.3">
      <c r="A267" s="872" t="s">
        <v>4584</v>
      </c>
      <c r="B267" s="874" t="s">
        <v>4042</v>
      </c>
      <c r="C267" s="874" t="s">
        <v>2853</v>
      </c>
      <c r="D267" s="874" t="s">
        <v>4749</v>
      </c>
      <c r="E267" s="874" t="s">
        <v>4750</v>
      </c>
      <c r="F267" s="884">
        <v>1</v>
      </c>
      <c r="G267" s="884">
        <v>207</v>
      </c>
      <c r="H267" s="884">
        <v>0.971830985915493</v>
      </c>
      <c r="I267" s="884">
        <v>207</v>
      </c>
      <c r="J267" s="884">
        <v>1</v>
      </c>
      <c r="K267" s="884">
        <v>213</v>
      </c>
      <c r="L267" s="884">
        <v>1</v>
      </c>
      <c r="M267" s="884">
        <v>213</v>
      </c>
      <c r="N267" s="884"/>
      <c r="O267" s="884"/>
      <c r="P267" s="875"/>
      <c r="Q267" s="885"/>
    </row>
    <row r="268" spans="1:17" ht="14.4" customHeight="1" x14ac:dyDescent="0.3">
      <c r="A268" s="872" t="s">
        <v>4584</v>
      </c>
      <c r="B268" s="874" t="s">
        <v>4042</v>
      </c>
      <c r="C268" s="874" t="s">
        <v>2853</v>
      </c>
      <c r="D268" s="874" t="s">
        <v>4751</v>
      </c>
      <c r="E268" s="874" t="s">
        <v>4752</v>
      </c>
      <c r="F268" s="884">
        <v>2</v>
      </c>
      <c r="G268" s="884">
        <v>302</v>
      </c>
      <c r="H268" s="884">
        <v>0.64946236559139781</v>
      </c>
      <c r="I268" s="884">
        <v>151</v>
      </c>
      <c r="J268" s="884">
        <v>3</v>
      </c>
      <c r="K268" s="884">
        <v>465</v>
      </c>
      <c r="L268" s="884">
        <v>1</v>
      </c>
      <c r="M268" s="884">
        <v>155</v>
      </c>
      <c r="N268" s="884">
        <v>5</v>
      </c>
      <c r="O268" s="884">
        <v>775</v>
      </c>
      <c r="P268" s="875">
        <v>1.6666666666666667</v>
      </c>
      <c r="Q268" s="885">
        <v>155</v>
      </c>
    </row>
    <row r="269" spans="1:17" ht="14.4" customHeight="1" x14ac:dyDescent="0.3">
      <c r="A269" s="872" t="s">
        <v>4584</v>
      </c>
      <c r="B269" s="874" t="s">
        <v>4042</v>
      </c>
      <c r="C269" s="874" t="s">
        <v>2853</v>
      </c>
      <c r="D269" s="874" t="s">
        <v>4753</v>
      </c>
      <c r="E269" s="874" t="s">
        <v>4754</v>
      </c>
      <c r="F269" s="884">
        <v>2</v>
      </c>
      <c r="G269" s="884">
        <v>366</v>
      </c>
      <c r="H269" s="884">
        <v>0.65240641711229952</v>
      </c>
      <c r="I269" s="884">
        <v>183</v>
      </c>
      <c r="J269" s="884">
        <v>3</v>
      </c>
      <c r="K269" s="884">
        <v>561</v>
      </c>
      <c r="L269" s="884">
        <v>1</v>
      </c>
      <c r="M269" s="884">
        <v>187</v>
      </c>
      <c r="N269" s="884"/>
      <c r="O269" s="884"/>
      <c r="P269" s="875"/>
      <c r="Q269" s="885"/>
    </row>
    <row r="270" spans="1:17" ht="14.4" customHeight="1" x14ac:dyDescent="0.3">
      <c r="A270" s="872" t="s">
        <v>4584</v>
      </c>
      <c r="B270" s="874" t="s">
        <v>4042</v>
      </c>
      <c r="C270" s="874" t="s">
        <v>2853</v>
      </c>
      <c r="D270" s="874" t="s">
        <v>4755</v>
      </c>
      <c r="E270" s="874" t="s">
        <v>4756</v>
      </c>
      <c r="F270" s="884">
        <v>33</v>
      </c>
      <c r="G270" s="884">
        <v>4125</v>
      </c>
      <c r="H270" s="884">
        <v>0.56537828947368418</v>
      </c>
      <c r="I270" s="884">
        <v>125</v>
      </c>
      <c r="J270" s="884">
        <v>57</v>
      </c>
      <c r="K270" s="884">
        <v>7296</v>
      </c>
      <c r="L270" s="884">
        <v>1</v>
      </c>
      <c r="M270" s="884">
        <v>128</v>
      </c>
      <c r="N270" s="884">
        <v>40</v>
      </c>
      <c r="O270" s="884">
        <v>5120</v>
      </c>
      <c r="P270" s="875">
        <v>0.70175438596491224</v>
      </c>
      <c r="Q270" s="885">
        <v>128</v>
      </c>
    </row>
    <row r="271" spans="1:17" ht="14.4" customHeight="1" x14ac:dyDescent="0.3">
      <c r="A271" s="872" t="s">
        <v>4584</v>
      </c>
      <c r="B271" s="874" t="s">
        <v>4042</v>
      </c>
      <c r="C271" s="874" t="s">
        <v>2853</v>
      </c>
      <c r="D271" s="874" t="s">
        <v>4757</v>
      </c>
      <c r="E271" s="874" t="s">
        <v>4758</v>
      </c>
      <c r="F271" s="884">
        <v>93</v>
      </c>
      <c r="G271" s="884">
        <v>20367</v>
      </c>
      <c r="H271" s="884">
        <v>0.68670555312046933</v>
      </c>
      <c r="I271" s="884">
        <v>219</v>
      </c>
      <c r="J271" s="884">
        <v>133</v>
      </c>
      <c r="K271" s="884">
        <v>29659</v>
      </c>
      <c r="L271" s="884">
        <v>1</v>
      </c>
      <c r="M271" s="884">
        <v>223</v>
      </c>
      <c r="N271" s="884">
        <v>72</v>
      </c>
      <c r="O271" s="884">
        <v>16056</v>
      </c>
      <c r="P271" s="875">
        <v>0.54135338345864659</v>
      </c>
      <c r="Q271" s="885">
        <v>223</v>
      </c>
    </row>
    <row r="272" spans="1:17" ht="14.4" customHeight="1" x14ac:dyDescent="0.3">
      <c r="A272" s="872" t="s">
        <v>4584</v>
      </c>
      <c r="B272" s="874" t="s">
        <v>4042</v>
      </c>
      <c r="C272" s="874" t="s">
        <v>2853</v>
      </c>
      <c r="D272" s="874" t="s">
        <v>4759</v>
      </c>
      <c r="E272" s="874" t="s">
        <v>4760</v>
      </c>
      <c r="F272" s="884">
        <v>1</v>
      </c>
      <c r="G272" s="884">
        <v>219</v>
      </c>
      <c r="H272" s="884"/>
      <c r="I272" s="884">
        <v>219</v>
      </c>
      <c r="J272" s="884"/>
      <c r="K272" s="884"/>
      <c r="L272" s="884"/>
      <c r="M272" s="884"/>
      <c r="N272" s="884">
        <v>1</v>
      </c>
      <c r="O272" s="884">
        <v>223</v>
      </c>
      <c r="P272" s="875"/>
      <c r="Q272" s="885">
        <v>223</v>
      </c>
    </row>
    <row r="273" spans="1:17" ht="14.4" customHeight="1" x14ac:dyDescent="0.3">
      <c r="A273" s="872" t="s">
        <v>4584</v>
      </c>
      <c r="B273" s="874" t="s">
        <v>4042</v>
      </c>
      <c r="C273" s="874" t="s">
        <v>2853</v>
      </c>
      <c r="D273" s="874" t="s">
        <v>4761</v>
      </c>
      <c r="E273" s="874" t="s">
        <v>4762</v>
      </c>
      <c r="F273" s="884">
        <v>94</v>
      </c>
      <c r="G273" s="884">
        <v>20774</v>
      </c>
      <c r="H273" s="884">
        <v>1.1398628257887518</v>
      </c>
      <c r="I273" s="884">
        <v>221</v>
      </c>
      <c r="J273" s="884">
        <v>81</v>
      </c>
      <c r="K273" s="884">
        <v>18225</v>
      </c>
      <c r="L273" s="884">
        <v>1</v>
      </c>
      <c r="M273" s="884">
        <v>225</v>
      </c>
      <c r="N273" s="884">
        <v>61</v>
      </c>
      <c r="O273" s="884">
        <v>13725</v>
      </c>
      <c r="P273" s="875">
        <v>0.75308641975308643</v>
      </c>
      <c r="Q273" s="885">
        <v>225</v>
      </c>
    </row>
    <row r="274" spans="1:17" ht="14.4" customHeight="1" x14ac:dyDescent="0.3">
      <c r="A274" s="872" t="s">
        <v>4584</v>
      </c>
      <c r="B274" s="874" t="s">
        <v>4042</v>
      </c>
      <c r="C274" s="874" t="s">
        <v>2853</v>
      </c>
      <c r="D274" s="874" t="s">
        <v>4763</v>
      </c>
      <c r="E274" s="874" t="s">
        <v>4764</v>
      </c>
      <c r="F274" s="884">
        <v>15</v>
      </c>
      <c r="G274" s="884">
        <v>9195</v>
      </c>
      <c r="H274" s="884">
        <v>3.6779999999999999</v>
      </c>
      <c r="I274" s="884">
        <v>613</v>
      </c>
      <c r="J274" s="884">
        <v>4</v>
      </c>
      <c r="K274" s="884">
        <v>2500</v>
      </c>
      <c r="L274" s="884">
        <v>1</v>
      </c>
      <c r="M274" s="884">
        <v>625</v>
      </c>
      <c r="N274" s="884">
        <v>3</v>
      </c>
      <c r="O274" s="884">
        <v>1878</v>
      </c>
      <c r="P274" s="875">
        <v>0.75119999999999998</v>
      </c>
      <c r="Q274" s="885">
        <v>626</v>
      </c>
    </row>
    <row r="275" spans="1:17" ht="14.4" customHeight="1" x14ac:dyDescent="0.3">
      <c r="A275" s="872" t="s">
        <v>4584</v>
      </c>
      <c r="B275" s="874" t="s">
        <v>4042</v>
      </c>
      <c r="C275" s="874" t="s">
        <v>2853</v>
      </c>
      <c r="D275" s="874" t="s">
        <v>4765</v>
      </c>
      <c r="E275" s="874" t="s">
        <v>4766</v>
      </c>
      <c r="F275" s="884">
        <v>1</v>
      </c>
      <c r="G275" s="884">
        <v>1026</v>
      </c>
      <c r="H275" s="884"/>
      <c r="I275" s="884">
        <v>1026</v>
      </c>
      <c r="J275" s="884"/>
      <c r="K275" s="884"/>
      <c r="L275" s="884"/>
      <c r="M275" s="884"/>
      <c r="N275" s="884"/>
      <c r="O275" s="884"/>
      <c r="P275" s="875"/>
      <c r="Q275" s="885"/>
    </row>
    <row r="276" spans="1:17" ht="14.4" customHeight="1" x14ac:dyDescent="0.3">
      <c r="A276" s="872" t="s">
        <v>4584</v>
      </c>
      <c r="B276" s="874" t="s">
        <v>4042</v>
      </c>
      <c r="C276" s="874" t="s">
        <v>2853</v>
      </c>
      <c r="D276" s="874" t="s">
        <v>4043</v>
      </c>
      <c r="E276" s="874" t="s">
        <v>4044</v>
      </c>
      <c r="F276" s="884">
        <v>1</v>
      </c>
      <c r="G276" s="884">
        <v>259</v>
      </c>
      <c r="H276" s="884"/>
      <c r="I276" s="884">
        <v>259</v>
      </c>
      <c r="J276" s="884"/>
      <c r="K276" s="884"/>
      <c r="L276" s="884"/>
      <c r="M276" s="884"/>
      <c r="N276" s="884"/>
      <c r="O276" s="884"/>
      <c r="P276" s="875"/>
      <c r="Q276" s="885"/>
    </row>
    <row r="277" spans="1:17" ht="14.4" customHeight="1" x14ac:dyDescent="0.3">
      <c r="A277" s="872" t="s">
        <v>4584</v>
      </c>
      <c r="B277" s="874" t="s">
        <v>4042</v>
      </c>
      <c r="C277" s="874" t="s">
        <v>2853</v>
      </c>
      <c r="D277" s="874" t="s">
        <v>4045</v>
      </c>
      <c r="E277" s="874" t="s">
        <v>4046</v>
      </c>
      <c r="F277" s="884"/>
      <c r="G277" s="884"/>
      <c r="H277" s="884"/>
      <c r="I277" s="884"/>
      <c r="J277" s="884"/>
      <c r="K277" s="884"/>
      <c r="L277" s="884"/>
      <c r="M277" s="884"/>
      <c r="N277" s="884">
        <v>1</v>
      </c>
      <c r="O277" s="884">
        <v>350</v>
      </c>
      <c r="P277" s="875"/>
      <c r="Q277" s="885">
        <v>350</v>
      </c>
    </row>
    <row r="278" spans="1:17" ht="14.4" customHeight="1" x14ac:dyDescent="0.3">
      <c r="A278" s="872" t="s">
        <v>4584</v>
      </c>
      <c r="B278" s="874" t="s">
        <v>4042</v>
      </c>
      <c r="C278" s="874" t="s">
        <v>2853</v>
      </c>
      <c r="D278" s="874" t="s">
        <v>4767</v>
      </c>
      <c r="E278" s="874" t="s">
        <v>4768</v>
      </c>
      <c r="F278" s="884"/>
      <c r="G278" s="884"/>
      <c r="H278" s="884"/>
      <c r="I278" s="884"/>
      <c r="J278" s="884"/>
      <c r="K278" s="884"/>
      <c r="L278" s="884"/>
      <c r="M278" s="884"/>
      <c r="N278" s="884">
        <v>2</v>
      </c>
      <c r="O278" s="884">
        <v>27690</v>
      </c>
      <c r="P278" s="875"/>
      <c r="Q278" s="885">
        <v>13845</v>
      </c>
    </row>
    <row r="279" spans="1:17" ht="14.4" customHeight="1" x14ac:dyDescent="0.3">
      <c r="A279" s="872" t="s">
        <v>4584</v>
      </c>
      <c r="B279" s="874" t="s">
        <v>4042</v>
      </c>
      <c r="C279" s="874" t="s">
        <v>2853</v>
      </c>
      <c r="D279" s="874" t="s">
        <v>4769</v>
      </c>
      <c r="E279" s="874" t="s">
        <v>4770</v>
      </c>
      <c r="F279" s="884">
        <v>19</v>
      </c>
      <c r="G279" s="884">
        <v>78641</v>
      </c>
      <c r="H279" s="884">
        <v>1.4527636148673613</v>
      </c>
      <c r="I279" s="884">
        <v>4139</v>
      </c>
      <c r="J279" s="884">
        <v>13</v>
      </c>
      <c r="K279" s="884">
        <v>54132</v>
      </c>
      <c r="L279" s="884">
        <v>1</v>
      </c>
      <c r="M279" s="884">
        <v>4164</v>
      </c>
      <c r="N279" s="884">
        <v>10</v>
      </c>
      <c r="O279" s="884">
        <v>41640</v>
      </c>
      <c r="P279" s="875">
        <v>0.76923076923076927</v>
      </c>
      <c r="Q279" s="885">
        <v>4164</v>
      </c>
    </row>
    <row r="280" spans="1:17" ht="14.4" customHeight="1" x14ac:dyDescent="0.3">
      <c r="A280" s="872" t="s">
        <v>4584</v>
      </c>
      <c r="B280" s="874" t="s">
        <v>4042</v>
      </c>
      <c r="C280" s="874" t="s">
        <v>2853</v>
      </c>
      <c r="D280" s="874" t="s">
        <v>4047</v>
      </c>
      <c r="E280" s="874" t="s">
        <v>4048</v>
      </c>
      <c r="F280" s="884">
        <v>5</v>
      </c>
      <c r="G280" s="884">
        <v>1395</v>
      </c>
      <c r="H280" s="884">
        <v>1.6431095406360423</v>
      </c>
      <c r="I280" s="884">
        <v>279</v>
      </c>
      <c r="J280" s="884">
        <v>3</v>
      </c>
      <c r="K280" s="884">
        <v>849</v>
      </c>
      <c r="L280" s="884">
        <v>1</v>
      </c>
      <c r="M280" s="884">
        <v>283</v>
      </c>
      <c r="N280" s="884">
        <v>4</v>
      </c>
      <c r="O280" s="884">
        <v>1132</v>
      </c>
      <c r="P280" s="875">
        <v>1.3333333333333333</v>
      </c>
      <c r="Q280" s="885">
        <v>283</v>
      </c>
    </row>
    <row r="281" spans="1:17" ht="14.4" customHeight="1" x14ac:dyDescent="0.3">
      <c r="A281" s="872" t="s">
        <v>4584</v>
      </c>
      <c r="B281" s="874" t="s">
        <v>4042</v>
      </c>
      <c r="C281" s="874" t="s">
        <v>2853</v>
      </c>
      <c r="D281" s="874" t="s">
        <v>4771</v>
      </c>
      <c r="E281" s="874" t="s">
        <v>4772</v>
      </c>
      <c r="F281" s="884">
        <v>2</v>
      </c>
      <c r="G281" s="884">
        <v>12528</v>
      </c>
      <c r="H281" s="884">
        <v>0.49564804557683179</v>
      </c>
      <c r="I281" s="884">
        <v>6264</v>
      </c>
      <c r="J281" s="884">
        <v>4</v>
      </c>
      <c r="K281" s="884">
        <v>25276</v>
      </c>
      <c r="L281" s="884">
        <v>1</v>
      </c>
      <c r="M281" s="884">
        <v>6319</v>
      </c>
      <c r="N281" s="884">
        <v>1</v>
      </c>
      <c r="O281" s="884">
        <v>6320</v>
      </c>
      <c r="P281" s="875">
        <v>0.2500395632220288</v>
      </c>
      <c r="Q281" s="885">
        <v>6320</v>
      </c>
    </row>
    <row r="282" spans="1:17" ht="14.4" customHeight="1" x14ac:dyDescent="0.3">
      <c r="A282" s="872" t="s">
        <v>4584</v>
      </c>
      <c r="B282" s="874" t="s">
        <v>4042</v>
      </c>
      <c r="C282" s="874" t="s">
        <v>2853</v>
      </c>
      <c r="D282" s="874" t="s">
        <v>4773</v>
      </c>
      <c r="E282" s="874" t="s">
        <v>4774</v>
      </c>
      <c r="F282" s="884">
        <v>2</v>
      </c>
      <c r="G282" s="884">
        <v>3054</v>
      </c>
      <c r="H282" s="884"/>
      <c r="I282" s="884">
        <v>1527</v>
      </c>
      <c r="J282" s="884"/>
      <c r="K282" s="884"/>
      <c r="L282" s="884"/>
      <c r="M282" s="884"/>
      <c r="N282" s="884">
        <v>1</v>
      </c>
      <c r="O282" s="884">
        <v>1575</v>
      </c>
      <c r="P282" s="875"/>
      <c r="Q282" s="885">
        <v>1575</v>
      </c>
    </row>
    <row r="283" spans="1:17" ht="14.4" customHeight="1" x14ac:dyDescent="0.3">
      <c r="A283" s="872" t="s">
        <v>4584</v>
      </c>
      <c r="B283" s="874" t="s">
        <v>4042</v>
      </c>
      <c r="C283" s="874" t="s">
        <v>2853</v>
      </c>
      <c r="D283" s="874" t="s">
        <v>4775</v>
      </c>
      <c r="E283" s="874" t="s">
        <v>4776</v>
      </c>
      <c r="F283" s="884">
        <v>3</v>
      </c>
      <c r="G283" s="884">
        <v>45216</v>
      </c>
      <c r="H283" s="884">
        <v>0.9876802096985583</v>
      </c>
      <c r="I283" s="884">
        <v>15072</v>
      </c>
      <c r="J283" s="884">
        <v>3</v>
      </c>
      <c r="K283" s="884">
        <v>45780</v>
      </c>
      <c r="L283" s="884">
        <v>1</v>
      </c>
      <c r="M283" s="884">
        <v>15260</v>
      </c>
      <c r="N283" s="884">
        <v>8</v>
      </c>
      <c r="O283" s="884">
        <v>122096</v>
      </c>
      <c r="P283" s="875">
        <v>2.6670161642638708</v>
      </c>
      <c r="Q283" s="885">
        <v>15262</v>
      </c>
    </row>
    <row r="284" spans="1:17" ht="14.4" customHeight="1" x14ac:dyDescent="0.3">
      <c r="A284" s="872" t="s">
        <v>4584</v>
      </c>
      <c r="B284" s="874" t="s">
        <v>4042</v>
      </c>
      <c r="C284" s="874" t="s">
        <v>2853</v>
      </c>
      <c r="D284" s="874" t="s">
        <v>4777</v>
      </c>
      <c r="E284" s="874" t="s">
        <v>4778</v>
      </c>
      <c r="F284" s="884">
        <v>66</v>
      </c>
      <c r="G284" s="884">
        <v>252384</v>
      </c>
      <c r="H284" s="884">
        <v>0.8835737291695841</v>
      </c>
      <c r="I284" s="884">
        <v>3824</v>
      </c>
      <c r="J284" s="884">
        <v>74</v>
      </c>
      <c r="K284" s="884">
        <v>285640</v>
      </c>
      <c r="L284" s="884">
        <v>1</v>
      </c>
      <c r="M284" s="884">
        <v>3860</v>
      </c>
      <c r="N284" s="884">
        <v>71</v>
      </c>
      <c r="O284" s="884">
        <v>274060</v>
      </c>
      <c r="P284" s="875">
        <v>0.95945945945945943</v>
      </c>
      <c r="Q284" s="885">
        <v>3860</v>
      </c>
    </row>
    <row r="285" spans="1:17" ht="14.4" customHeight="1" x14ac:dyDescent="0.3">
      <c r="A285" s="872" t="s">
        <v>4584</v>
      </c>
      <c r="B285" s="874" t="s">
        <v>4042</v>
      </c>
      <c r="C285" s="874" t="s">
        <v>2853</v>
      </c>
      <c r="D285" s="874" t="s">
        <v>4779</v>
      </c>
      <c r="E285" s="874" t="s">
        <v>4780</v>
      </c>
      <c r="F285" s="884">
        <v>3</v>
      </c>
      <c r="G285" s="884">
        <v>15486</v>
      </c>
      <c r="H285" s="884">
        <v>1.4861804222648753</v>
      </c>
      <c r="I285" s="884">
        <v>5162</v>
      </c>
      <c r="J285" s="884">
        <v>2</v>
      </c>
      <c r="K285" s="884">
        <v>10420</v>
      </c>
      <c r="L285" s="884">
        <v>1</v>
      </c>
      <c r="M285" s="884">
        <v>5210</v>
      </c>
      <c r="N285" s="884">
        <v>4</v>
      </c>
      <c r="O285" s="884">
        <v>20840</v>
      </c>
      <c r="P285" s="875">
        <v>2</v>
      </c>
      <c r="Q285" s="885">
        <v>5210</v>
      </c>
    </row>
    <row r="286" spans="1:17" ht="14.4" customHeight="1" x14ac:dyDescent="0.3">
      <c r="A286" s="872" t="s">
        <v>4584</v>
      </c>
      <c r="B286" s="874" t="s">
        <v>4042</v>
      </c>
      <c r="C286" s="874" t="s">
        <v>2853</v>
      </c>
      <c r="D286" s="874" t="s">
        <v>4781</v>
      </c>
      <c r="E286" s="874" t="s">
        <v>4782</v>
      </c>
      <c r="F286" s="884">
        <v>31</v>
      </c>
      <c r="G286" s="884">
        <v>243443</v>
      </c>
      <c r="H286" s="884">
        <v>0.60232077689119812</v>
      </c>
      <c r="I286" s="884">
        <v>7853</v>
      </c>
      <c r="J286" s="884">
        <v>51</v>
      </c>
      <c r="K286" s="884">
        <v>404175</v>
      </c>
      <c r="L286" s="884">
        <v>1</v>
      </c>
      <c r="M286" s="884">
        <v>7925</v>
      </c>
      <c r="N286" s="884">
        <v>48</v>
      </c>
      <c r="O286" s="884">
        <v>380448</v>
      </c>
      <c r="P286" s="875">
        <v>0.94129523102616441</v>
      </c>
      <c r="Q286" s="885">
        <v>7926</v>
      </c>
    </row>
    <row r="287" spans="1:17" ht="14.4" customHeight="1" x14ac:dyDescent="0.3">
      <c r="A287" s="872" t="s">
        <v>4584</v>
      </c>
      <c r="B287" s="874" t="s">
        <v>4042</v>
      </c>
      <c r="C287" s="874" t="s">
        <v>2853</v>
      </c>
      <c r="D287" s="874" t="s">
        <v>4783</v>
      </c>
      <c r="E287" s="874" t="s">
        <v>4784</v>
      </c>
      <c r="F287" s="884">
        <v>1</v>
      </c>
      <c r="G287" s="884">
        <v>1666</v>
      </c>
      <c r="H287" s="884">
        <v>0.24471210340775559</v>
      </c>
      <c r="I287" s="884">
        <v>1666</v>
      </c>
      <c r="J287" s="884">
        <v>4</v>
      </c>
      <c r="K287" s="884">
        <v>6808</v>
      </c>
      <c r="L287" s="884">
        <v>1</v>
      </c>
      <c r="M287" s="884">
        <v>1702</v>
      </c>
      <c r="N287" s="884">
        <v>1</v>
      </c>
      <c r="O287" s="884">
        <v>1702</v>
      </c>
      <c r="P287" s="875">
        <v>0.25</v>
      </c>
      <c r="Q287" s="885">
        <v>1702</v>
      </c>
    </row>
    <row r="288" spans="1:17" ht="14.4" customHeight="1" x14ac:dyDescent="0.3">
      <c r="A288" s="872" t="s">
        <v>4584</v>
      </c>
      <c r="B288" s="874" t="s">
        <v>4042</v>
      </c>
      <c r="C288" s="874" t="s">
        <v>2853</v>
      </c>
      <c r="D288" s="874" t="s">
        <v>4785</v>
      </c>
      <c r="E288" s="874" t="s">
        <v>4786</v>
      </c>
      <c r="F288" s="884">
        <v>1</v>
      </c>
      <c r="G288" s="884">
        <v>1046</v>
      </c>
      <c r="H288" s="884"/>
      <c r="I288" s="884">
        <v>1046</v>
      </c>
      <c r="J288" s="884"/>
      <c r="K288" s="884"/>
      <c r="L288" s="884"/>
      <c r="M288" s="884"/>
      <c r="N288" s="884"/>
      <c r="O288" s="884"/>
      <c r="P288" s="875"/>
      <c r="Q288" s="885"/>
    </row>
    <row r="289" spans="1:17" ht="14.4" customHeight="1" x14ac:dyDescent="0.3">
      <c r="A289" s="872" t="s">
        <v>4584</v>
      </c>
      <c r="B289" s="874" t="s">
        <v>4042</v>
      </c>
      <c r="C289" s="874" t="s">
        <v>2853</v>
      </c>
      <c r="D289" s="874" t="s">
        <v>4787</v>
      </c>
      <c r="E289" s="874" t="s">
        <v>4788</v>
      </c>
      <c r="F289" s="884">
        <v>56</v>
      </c>
      <c r="G289" s="884">
        <v>71736</v>
      </c>
      <c r="H289" s="884">
        <v>0.99071925754060319</v>
      </c>
      <c r="I289" s="884">
        <v>1281</v>
      </c>
      <c r="J289" s="884">
        <v>56</v>
      </c>
      <c r="K289" s="884">
        <v>72408</v>
      </c>
      <c r="L289" s="884">
        <v>1</v>
      </c>
      <c r="M289" s="884">
        <v>1293</v>
      </c>
      <c r="N289" s="884">
        <v>66</v>
      </c>
      <c r="O289" s="884">
        <v>85404</v>
      </c>
      <c r="P289" s="875">
        <v>1.1794829300629766</v>
      </c>
      <c r="Q289" s="885">
        <v>1294</v>
      </c>
    </row>
    <row r="290" spans="1:17" ht="14.4" customHeight="1" x14ac:dyDescent="0.3">
      <c r="A290" s="872" t="s">
        <v>4584</v>
      </c>
      <c r="B290" s="874" t="s">
        <v>4042</v>
      </c>
      <c r="C290" s="874" t="s">
        <v>2853</v>
      </c>
      <c r="D290" s="874" t="s">
        <v>4789</v>
      </c>
      <c r="E290" s="874" t="s">
        <v>4790</v>
      </c>
      <c r="F290" s="884">
        <v>47</v>
      </c>
      <c r="G290" s="884">
        <v>54849</v>
      </c>
      <c r="H290" s="884">
        <v>1.0837367370729682</v>
      </c>
      <c r="I290" s="884">
        <v>1167</v>
      </c>
      <c r="J290" s="884">
        <v>43</v>
      </c>
      <c r="K290" s="884">
        <v>50611</v>
      </c>
      <c r="L290" s="884">
        <v>1</v>
      </c>
      <c r="M290" s="884">
        <v>1177</v>
      </c>
      <c r="N290" s="884">
        <v>50</v>
      </c>
      <c r="O290" s="884">
        <v>58900</v>
      </c>
      <c r="P290" s="875">
        <v>1.1637786252000553</v>
      </c>
      <c r="Q290" s="885">
        <v>1178</v>
      </c>
    </row>
    <row r="291" spans="1:17" ht="14.4" customHeight="1" x14ac:dyDescent="0.3">
      <c r="A291" s="872" t="s">
        <v>4584</v>
      </c>
      <c r="B291" s="874" t="s">
        <v>4042</v>
      </c>
      <c r="C291" s="874" t="s">
        <v>2853</v>
      </c>
      <c r="D291" s="874" t="s">
        <v>4791</v>
      </c>
      <c r="E291" s="874" t="s">
        <v>4792</v>
      </c>
      <c r="F291" s="884">
        <v>6</v>
      </c>
      <c r="G291" s="884">
        <v>30456</v>
      </c>
      <c r="H291" s="884">
        <v>0.65619546247818494</v>
      </c>
      <c r="I291" s="884">
        <v>5076</v>
      </c>
      <c r="J291" s="884">
        <v>9</v>
      </c>
      <c r="K291" s="884">
        <v>46413</v>
      </c>
      <c r="L291" s="884">
        <v>1</v>
      </c>
      <c r="M291" s="884">
        <v>5157</v>
      </c>
      <c r="N291" s="884">
        <v>11</v>
      </c>
      <c r="O291" s="884">
        <v>56727</v>
      </c>
      <c r="P291" s="875">
        <v>1.2222222222222223</v>
      </c>
      <c r="Q291" s="885">
        <v>5157</v>
      </c>
    </row>
    <row r="292" spans="1:17" ht="14.4" customHeight="1" x14ac:dyDescent="0.3">
      <c r="A292" s="872" t="s">
        <v>4584</v>
      </c>
      <c r="B292" s="874" t="s">
        <v>4042</v>
      </c>
      <c r="C292" s="874" t="s">
        <v>2853</v>
      </c>
      <c r="D292" s="874" t="s">
        <v>4793</v>
      </c>
      <c r="E292" s="874" t="s">
        <v>4794</v>
      </c>
      <c r="F292" s="884"/>
      <c r="G292" s="884"/>
      <c r="H292" s="884"/>
      <c r="I292" s="884"/>
      <c r="J292" s="884">
        <v>1</v>
      </c>
      <c r="K292" s="884">
        <v>5620</v>
      </c>
      <c r="L292" s="884">
        <v>1</v>
      </c>
      <c r="M292" s="884">
        <v>5620</v>
      </c>
      <c r="N292" s="884"/>
      <c r="O292" s="884"/>
      <c r="P292" s="875"/>
      <c r="Q292" s="885"/>
    </row>
    <row r="293" spans="1:17" ht="14.4" customHeight="1" x14ac:dyDescent="0.3">
      <c r="A293" s="872" t="s">
        <v>4584</v>
      </c>
      <c r="B293" s="874" t="s">
        <v>4042</v>
      </c>
      <c r="C293" s="874" t="s">
        <v>2853</v>
      </c>
      <c r="D293" s="874" t="s">
        <v>4795</v>
      </c>
      <c r="E293" s="874" t="s">
        <v>4796</v>
      </c>
      <c r="F293" s="884">
        <v>3</v>
      </c>
      <c r="G293" s="884">
        <v>2256</v>
      </c>
      <c r="H293" s="884">
        <v>0.56399999999999995</v>
      </c>
      <c r="I293" s="884">
        <v>752</v>
      </c>
      <c r="J293" s="884">
        <v>5</v>
      </c>
      <c r="K293" s="884">
        <v>4000</v>
      </c>
      <c r="L293" s="884">
        <v>1</v>
      </c>
      <c r="M293" s="884">
        <v>800</v>
      </c>
      <c r="N293" s="884">
        <v>12</v>
      </c>
      <c r="O293" s="884">
        <v>9612</v>
      </c>
      <c r="P293" s="875">
        <v>2.403</v>
      </c>
      <c r="Q293" s="885">
        <v>801</v>
      </c>
    </row>
    <row r="294" spans="1:17" ht="14.4" customHeight="1" x14ac:dyDescent="0.3">
      <c r="A294" s="872" t="s">
        <v>4584</v>
      </c>
      <c r="B294" s="874" t="s">
        <v>4042</v>
      </c>
      <c r="C294" s="874" t="s">
        <v>2853</v>
      </c>
      <c r="D294" s="874" t="s">
        <v>4797</v>
      </c>
      <c r="E294" s="874" t="s">
        <v>4798</v>
      </c>
      <c r="F294" s="884">
        <v>891</v>
      </c>
      <c r="G294" s="884">
        <v>155925</v>
      </c>
      <c r="H294" s="884">
        <v>0.90352020860495441</v>
      </c>
      <c r="I294" s="884">
        <v>175</v>
      </c>
      <c r="J294" s="884">
        <v>975</v>
      </c>
      <c r="K294" s="884">
        <v>172575</v>
      </c>
      <c r="L294" s="884">
        <v>1</v>
      </c>
      <c r="M294" s="884">
        <v>177</v>
      </c>
      <c r="N294" s="884">
        <v>940</v>
      </c>
      <c r="O294" s="884">
        <v>166380</v>
      </c>
      <c r="P294" s="875">
        <v>0.96410256410256412</v>
      </c>
      <c r="Q294" s="885">
        <v>177</v>
      </c>
    </row>
    <row r="295" spans="1:17" ht="14.4" customHeight="1" x14ac:dyDescent="0.3">
      <c r="A295" s="872" t="s">
        <v>4584</v>
      </c>
      <c r="B295" s="874" t="s">
        <v>4042</v>
      </c>
      <c r="C295" s="874" t="s">
        <v>2853</v>
      </c>
      <c r="D295" s="874" t="s">
        <v>4799</v>
      </c>
      <c r="E295" s="874" t="s">
        <v>4800</v>
      </c>
      <c r="F295" s="884">
        <v>68</v>
      </c>
      <c r="G295" s="884">
        <v>136068</v>
      </c>
      <c r="H295" s="884">
        <v>0.87420333059210531</v>
      </c>
      <c r="I295" s="884">
        <v>2001</v>
      </c>
      <c r="J295" s="884">
        <v>76</v>
      </c>
      <c r="K295" s="884">
        <v>155648</v>
      </c>
      <c r="L295" s="884">
        <v>1</v>
      </c>
      <c r="M295" s="884">
        <v>2048</v>
      </c>
      <c r="N295" s="884">
        <v>72</v>
      </c>
      <c r="O295" s="884">
        <v>147528</v>
      </c>
      <c r="P295" s="875">
        <v>0.94783100328947367</v>
      </c>
      <c r="Q295" s="885">
        <v>2049</v>
      </c>
    </row>
    <row r="296" spans="1:17" ht="14.4" customHeight="1" x14ac:dyDescent="0.3">
      <c r="A296" s="872" t="s">
        <v>4584</v>
      </c>
      <c r="B296" s="874" t="s">
        <v>4042</v>
      </c>
      <c r="C296" s="874" t="s">
        <v>2853</v>
      </c>
      <c r="D296" s="874" t="s">
        <v>4801</v>
      </c>
      <c r="E296" s="874" t="s">
        <v>4802</v>
      </c>
      <c r="F296" s="884">
        <v>3</v>
      </c>
      <c r="G296" s="884">
        <v>8088</v>
      </c>
      <c r="H296" s="884">
        <v>1.4780701754385965</v>
      </c>
      <c r="I296" s="884">
        <v>2696</v>
      </c>
      <c r="J296" s="884">
        <v>2</v>
      </c>
      <c r="K296" s="884">
        <v>5472</v>
      </c>
      <c r="L296" s="884">
        <v>1</v>
      </c>
      <c r="M296" s="884">
        <v>2736</v>
      </c>
      <c r="N296" s="884">
        <v>5</v>
      </c>
      <c r="O296" s="884">
        <v>13685</v>
      </c>
      <c r="P296" s="875">
        <v>2.5009137426900585</v>
      </c>
      <c r="Q296" s="885">
        <v>2737</v>
      </c>
    </row>
    <row r="297" spans="1:17" ht="14.4" customHeight="1" x14ac:dyDescent="0.3">
      <c r="A297" s="872" t="s">
        <v>4584</v>
      </c>
      <c r="B297" s="874" t="s">
        <v>4042</v>
      </c>
      <c r="C297" s="874" t="s">
        <v>2853</v>
      </c>
      <c r="D297" s="874" t="s">
        <v>4803</v>
      </c>
      <c r="E297" s="874" t="s">
        <v>4804</v>
      </c>
      <c r="F297" s="884">
        <v>1</v>
      </c>
      <c r="G297" s="884">
        <v>5188</v>
      </c>
      <c r="H297" s="884"/>
      <c r="I297" s="884">
        <v>5188</v>
      </c>
      <c r="J297" s="884"/>
      <c r="K297" s="884"/>
      <c r="L297" s="884"/>
      <c r="M297" s="884"/>
      <c r="N297" s="884">
        <v>3</v>
      </c>
      <c r="O297" s="884">
        <v>15807</v>
      </c>
      <c r="P297" s="875"/>
      <c r="Q297" s="885">
        <v>5269</v>
      </c>
    </row>
    <row r="298" spans="1:17" ht="14.4" customHeight="1" x14ac:dyDescent="0.3">
      <c r="A298" s="872" t="s">
        <v>4584</v>
      </c>
      <c r="B298" s="874" t="s">
        <v>4042</v>
      </c>
      <c r="C298" s="874" t="s">
        <v>2853</v>
      </c>
      <c r="D298" s="874" t="s">
        <v>4805</v>
      </c>
      <c r="E298" s="874" t="s">
        <v>4806</v>
      </c>
      <c r="F298" s="884">
        <v>11</v>
      </c>
      <c r="G298" s="884">
        <v>7282</v>
      </c>
      <c r="H298" s="884">
        <v>3.6013847675568744</v>
      </c>
      <c r="I298" s="884">
        <v>662</v>
      </c>
      <c r="J298" s="884">
        <v>3</v>
      </c>
      <c r="K298" s="884">
        <v>2022</v>
      </c>
      <c r="L298" s="884">
        <v>1</v>
      </c>
      <c r="M298" s="884">
        <v>674</v>
      </c>
      <c r="N298" s="884">
        <v>2</v>
      </c>
      <c r="O298" s="884">
        <v>1350</v>
      </c>
      <c r="P298" s="875">
        <v>0.66765578635014833</v>
      </c>
      <c r="Q298" s="885">
        <v>675</v>
      </c>
    </row>
    <row r="299" spans="1:17" ht="14.4" customHeight="1" x14ac:dyDescent="0.3">
      <c r="A299" s="872" t="s">
        <v>4584</v>
      </c>
      <c r="B299" s="874" t="s">
        <v>4042</v>
      </c>
      <c r="C299" s="874" t="s">
        <v>2853</v>
      </c>
      <c r="D299" s="874" t="s">
        <v>4807</v>
      </c>
      <c r="E299" s="874" t="s">
        <v>4808</v>
      </c>
      <c r="F299" s="884">
        <v>12</v>
      </c>
      <c r="G299" s="884">
        <v>24984</v>
      </c>
      <c r="H299" s="884">
        <v>2.3647893989588264</v>
      </c>
      <c r="I299" s="884">
        <v>2082</v>
      </c>
      <c r="J299" s="884">
        <v>5</v>
      </c>
      <c r="K299" s="884">
        <v>10565</v>
      </c>
      <c r="L299" s="884">
        <v>1</v>
      </c>
      <c r="M299" s="884">
        <v>2113</v>
      </c>
      <c r="N299" s="884">
        <v>12</v>
      </c>
      <c r="O299" s="884">
        <v>25356</v>
      </c>
      <c r="P299" s="875">
        <v>2.4</v>
      </c>
      <c r="Q299" s="885">
        <v>2113</v>
      </c>
    </row>
    <row r="300" spans="1:17" ht="14.4" customHeight="1" x14ac:dyDescent="0.3">
      <c r="A300" s="872" t="s">
        <v>4584</v>
      </c>
      <c r="B300" s="874" t="s">
        <v>4042</v>
      </c>
      <c r="C300" s="874" t="s">
        <v>2853</v>
      </c>
      <c r="D300" s="874" t="s">
        <v>4809</v>
      </c>
      <c r="E300" s="874" t="s">
        <v>4810</v>
      </c>
      <c r="F300" s="884">
        <v>11</v>
      </c>
      <c r="G300" s="884">
        <v>1661</v>
      </c>
      <c r="H300" s="884">
        <v>0.53580645161290319</v>
      </c>
      <c r="I300" s="884">
        <v>151</v>
      </c>
      <c r="J300" s="884">
        <v>20</v>
      </c>
      <c r="K300" s="884">
        <v>3100</v>
      </c>
      <c r="L300" s="884">
        <v>1</v>
      </c>
      <c r="M300" s="884">
        <v>155</v>
      </c>
      <c r="N300" s="884">
        <v>5</v>
      </c>
      <c r="O300" s="884">
        <v>775</v>
      </c>
      <c r="P300" s="875">
        <v>0.25</v>
      </c>
      <c r="Q300" s="885">
        <v>155</v>
      </c>
    </row>
    <row r="301" spans="1:17" ht="14.4" customHeight="1" x14ac:dyDescent="0.3">
      <c r="A301" s="872" t="s">
        <v>4584</v>
      </c>
      <c r="B301" s="874" t="s">
        <v>4042</v>
      </c>
      <c r="C301" s="874" t="s">
        <v>2853</v>
      </c>
      <c r="D301" s="874" t="s">
        <v>4811</v>
      </c>
      <c r="E301" s="874" t="s">
        <v>4812</v>
      </c>
      <c r="F301" s="884">
        <v>4</v>
      </c>
      <c r="G301" s="884">
        <v>780</v>
      </c>
      <c r="H301" s="884">
        <v>1.306532663316583</v>
      </c>
      <c r="I301" s="884">
        <v>195</v>
      </c>
      <c r="J301" s="884">
        <v>3</v>
      </c>
      <c r="K301" s="884">
        <v>597</v>
      </c>
      <c r="L301" s="884">
        <v>1</v>
      </c>
      <c r="M301" s="884">
        <v>199</v>
      </c>
      <c r="N301" s="884">
        <v>3</v>
      </c>
      <c r="O301" s="884">
        <v>597</v>
      </c>
      <c r="P301" s="875">
        <v>1</v>
      </c>
      <c r="Q301" s="885">
        <v>199</v>
      </c>
    </row>
    <row r="302" spans="1:17" ht="14.4" customHeight="1" x14ac:dyDescent="0.3">
      <c r="A302" s="872" t="s">
        <v>4584</v>
      </c>
      <c r="B302" s="874" t="s">
        <v>4042</v>
      </c>
      <c r="C302" s="874" t="s">
        <v>2853</v>
      </c>
      <c r="D302" s="874" t="s">
        <v>4813</v>
      </c>
      <c r="E302" s="874" t="s">
        <v>4814</v>
      </c>
      <c r="F302" s="884">
        <v>333</v>
      </c>
      <c r="G302" s="884">
        <v>66600</v>
      </c>
      <c r="H302" s="884">
        <v>0.59793148028442145</v>
      </c>
      <c r="I302" s="884">
        <v>200</v>
      </c>
      <c r="J302" s="884">
        <v>546</v>
      </c>
      <c r="K302" s="884">
        <v>111384</v>
      </c>
      <c r="L302" s="884">
        <v>1</v>
      </c>
      <c r="M302" s="884">
        <v>204</v>
      </c>
      <c r="N302" s="884">
        <v>345</v>
      </c>
      <c r="O302" s="884">
        <v>70380</v>
      </c>
      <c r="P302" s="875">
        <v>0.63186813186813184</v>
      </c>
      <c r="Q302" s="885">
        <v>204</v>
      </c>
    </row>
    <row r="303" spans="1:17" ht="14.4" customHeight="1" x14ac:dyDescent="0.3">
      <c r="A303" s="872" t="s">
        <v>4584</v>
      </c>
      <c r="B303" s="874" t="s">
        <v>4042</v>
      </c>
      <c r="C303" s="874" t="s">
        <v>2853</v>
      </c>
      <c r="D303" s="874" t="s">
        <v>4815</v>
      </c>
      <c r="E303" s="874" t="s">
        <v>4816</v>
      </c>
      <c r="F303" s="884">
        <v>16</v>
      </c>
      <c r="G303" s="884">
        <v>6688</v>
      </c>
      <c r="H303" s="884">
        <v>2.2427900737759892</v>
      </c>
      <c r="I303" s="884">
        <v>418</v>
      </c>
      <c r="J303" s="884">
        <v>7</v>
      </c>
      <c r="K303" s="884">
        <v>2982</v>
      </c>
      <c r="L303" s="884">
        <v>1</v>
      </c>
      <c r="M303" s="884">
        <v>426</v>
      </c>
      <c r="N303" s="884">
        <v>8</v>
      </c>
      <c r="O303" s="884">
        <v>3408</v>
      </c>
      <c r="P303" s="875">
        <v>1.1428571428571428</v>
      </c>
      <c r="Q303" s="885">
        <v>426</v>
      </c>
    </row>
    <row r="304" spans="1:17" ht="14.4" customHeight="1" x14ac:dyDescent="0.3">
      <c r="A304" s="872" t="s">
        <v>4584</v>
      </c>
      <c r="B304" s="874" t="s">
        <v>4042</v>
      </c>
      <c r="C304" s="874" t="s">
        <v>2853</v>
      </c>
      <c r="D304" s="874" t="s">
        <v>4817</v>
      </c>
      <c r="E304" s="874" t="s">
        <v>4818</v>
      </c>
      <c r="F304" s="884">
        <v>1</v>
      </c>
      <c r="G304" s="884">
        <v>159</v>
      </c>
      <c r="H304" s="884">
        <v>0.97546012269938653</v>
      </c>
      <c r="I304" s="884">
        <v>159</v>
      </c>
      <c r="J304" s="884">
        <v>1</v>
      </c>
      <c r="K304" s="884">
        <v>163</v>
      </c>
      <c r="L304" s="884">
        <v>1</v>
      </c>
      <c r="M304" s="884">
        <v>163</v>
      </c>
      <c r="N304" s="884">
        <v>2</v>
      </c>
      <c r="O304" s="884">
        <v>326</v>
      </c>
      <c r="P304" s="875">
        <v>2</v>
      </c>
      <c r="Q304" s="885">
        <v>163</v>
      </c>
    </row>
    <row r="305" spans="1:17" ht="14.4" customHeight="1" x14ac:dyDescent="0.3">
      <c r="A305" s="872" t="s">
        <v>4584</v>
      </c>
      <c r="B305" s="874" t="s">
        <v>4042</v>
      </c>
      <c r="C305" s="874" t="s">
        <v>2853</v>
      </c>
      <c r="D305" s="874" t="s">
        <v>4819</v>
      </c>
      <c r="E305" s="874" t="s">
        <v>4820</v>
      </c>
      <c r="F305" s="884">
        <v>8</v>
      </c>
      <c r="G305" s="884">
        <v>3424</v>
      </c>
      <c r="H305" s="884">
        <v>1.5706422018348625</v>
      </c>
      <c r="I305" s="884">
        <v>428</v>
      </c>
      <c r="J305" s="884">
        <v>5</v>
      </c>
      <c r="K305" s="884">
        <v>2180</v>
      </c>
      <c r="L305" s="884">
        <v>1</v>
      </c>
      <c r="M305" s="884">
        <v>436</v>
      </c>
      <c r="N305" s="884">
        <v>4</v>
      </c>
      <c r="O305" s="884">
        <v>1744</v>
      </c>
      <c r="P305" s="875">
        <v>0.8</v>
      </c>
      <c r="Q305" s="885">
        <v>436</v>
      </c>
    </row>
    <row r="306" spans="1:17" ht="14.4" customHeight="1" x14ac:dyDescent="0.3">
      <c r="A306" s="872" t="s">
        <v>4584</v>
      </c>
      <c r="B306" s="874" t="s">
        <v>4042</v>
      </c>
      <c r="C306" s="874" t="s">
        <v>2853</v>
      </c>
      <c r="D306" s="874" t="s">
        <v>4821</v>
      </c>
      <c r="E306" s="874" t="s">
        <v>4822</v>
      </c>
      <c r="F306" s="884">
        <v>102</v>
      </c>
      <c r="G306" s="884">
        <v>216546</v>
      </c>
      <c r="H306" s="884">
        <v>0.58790662822329731</v>
      </c>
      <c r="I306" s="884">
        <v>2123</v>
      </c>
      <c r="J306" s="884">
        <v>171</v>
      </c>
      <c r="K306" s="884">
        <v>368334</v>
      </c>
      <c r="L306" s="884">
        <v>1</v>
      </c>
      <c r="M306" s="884">
        <v>2154</v>
      </c>
      <c r="N306" s="884">
        <v>148</v>
      </c>
      <c r="O306" s="884">
        <v>318940</v>
      </c>
      <c r="P306" s="875">
        <v>0.86589888525088643</v>
      </c>
      <c r="Q306" s="885">
        <v>2155</v>
      </c>
    </row>
    <row r="307" spans="1:17" ht="14.4" customHeight="1" x14ac:dyDescent="0.3">
      <c r="A307" s="872" t="s">
        <v>4584</v>
      </c>
      <c r="B307" s="874" t="s">
        <v>4042</v>
      </c>
      <c r="C307" s="874" t="s">
        <v>2853</v>
      </c>
      <c r="D307" s="874" t="s">
        <v>4823</v>
      </c>
      <c r="E307" s="874" t="s">
        <v>4778</v>
      </c>
      <c r="F307" s="884">
        <v>85</v>
      </c>
      <c r="G307" s="884">
        <v>158865</v>
      </c>
      <c r="H307" s="884">
        <v>0.83311482631313982</v>
      </c>
      <c r="I307" s="884">
        <v>1869</v>
      </c>
      <c r="J307" s="884">
        <v>101</v>
      </c>
      <c r="K307" s="884">
        <v>190688</v>
      </c>
      <c r="L307" s="884">
        <v>1</v>
      </c>
      <c r="M307" s="884">
        <v>1888</v>
      </c>
      <c r="N307" s="884">
        <v>94</v>
      </c>
      <c r="O307" s="884">
        <v>177566</v>
      </c>
      <c r="P307" s="875">
        <v>0.93118602114448734</v>
      </c>
      <c r="Q307" s="885">
        <v>1889</v>
      </c>
    </row>
    <row r="308" spans="1:17" ht="14.4" customHeight="1" x14ac:dyDescent="0.3">
      <c r="A308" s="872" t="s">
        <v>4584</v>
      </c>
      <c r="B308" s="874" t="s">
        <v>4042</v>
      </c>
      <c r="C308" s="874" t="s">
        <v>2853</v>
      </c>
      <c r="D308" s="874" t="s">
        <v>4824</v>
      </c>
      <c r="E308" s="874" t="s">
        <v>4825</v>
      </c>
      <c r="F308" s="884"/>
      <c r="G308" s="884"/>
      <c r="H308" s="884"/>
      <c r="I308" s="884"/>
      <c r="J308" s="884"/>
      <c r="K308" s="884"/>
      <c r="L308" s="884"/>
      <c r="M308" s="884"/>
      <c r="N308" s="884">
        <v>1</v>
      </c>
      <c r="O308" s="884">
        <v>163</v>
      </c>
      <c r="P308" s="875"/>
      <c r="Q308" s="885">
        <v>163</v>
      </c>
    </row>
    <row r="309" spans="1:17" ht="14.4" customHeight="1" x14ac:dyDescent="0.3">
      <c r="A309" s="872" t="s">
        <v>4584</v>
      </c>
      <c r="B309" s="874" t="s">
        <v>4042</v>
      </c>
      <c r="C309" s="874" t="s">
        <v>2853</v>
      </c>
      <c r="D309" s="874" t="s">
        <v>4826</v>
      </c>
      <c r="E309" s="874" t="s">
        <v>4827</v>
      </c>
      <c r="F309" s="884">
        <v>4</v>
      </c>
      <c r="G309" s="884">
        <v>3668</v>
      </c>
      <c r="H309" s="884">
        <v>1.3104680242943909</v>
      </c>
      <c r="I309" s="884">
        <v>917</v>
      </c>
      <c r="J309" s="884">
        <v>3</v>
      </c>
      <c r="K309" s="884">
        <v>2799</v>
      </c>
      <c r="L309" s="884">
        <v>1</v>
      </c>
      <c r="M309" s="884">
        <v>933</v>
      </c>
      <c r="N309" s="884">
        <v>1</v>
      </c>
      <c r="O309" s="884">
        <v>934</v>
      </c>
      <c r="P309" s="875">
        <v>0.33369060378706683</v>
      </c>
      <c r="Q309" s="885">
        <v>934</v>
      </c>
    </row>
    <row r="310" spans="1:17" ht="14.4" customHeight="1" x14ac:dyDescent="0.3">
      <c r="A310" s="872" t="s">
        <v>4584</v>
      </c>
      <c r="B310" s="874" t="s">
        <v>4042</v>
      </c>
      <c r="C310" s="874" t="s">
        <v>2853</v>
      </c>
      <c r="D310" s="874" t="s">
        <v>4828</v>
      </c>
      <c r="E310" s="874" t="s">
        <v>4829</v>
      </c>
      <c r="F310" s="884">
        <v>50</v>
      </c>
      <c r="G310" s="884">
        <v>419950</v>
      </c>
      <c r="H310" s="884">
        <v>0.85595427844654337</v>
      </c>
      <c r="I310" s="884">
        <v>8399</v>
      </c>
      <c r="J310" s="884">
        <v>58</v>
      </c>
      <c r="K310" s="884">
        <v>490622</v>
      </c>
      <c r="L310" s="884">
        <v>1</v>
      </c>
      <c r="M310" s="884">
        <v>8459</v>
      </c>
      <c r="N310" s="884">
        <v>55</v>
      </c>
      <c r="O310" s="884">
        <v>465300</v>
      </c>
      <c r="P310" s="875">
        <v>0.94838796466526165</v>
      </c>
      <c r="Q310" s="885">
        <v>8460</v>
      </c>
    </row>
    <row r="311" spans="1:17" ht="14.4" customHeight="1" x14ac:dyDescent="0.3">
      <c r="A311" s="872" t="s">
        <v>4584</v>
      </c>
      <c r="B311" s="874" t="s">
        <v>4042</v>
      </c>
      <c r="C311" s="874" t="s">
        <v>2853</v>
      </c>
      <c r="D311" s="874" t="s">
        <v>4830</v>
      </c>
      <c r="E311" s="874" t="s">
        <v>4831</v>
      </c>
      <c r="F311" s="884"/>
      <c r="G311" s="884"/>
      <c r="H311" s="884"/>
      <c r="I311" s="884"/>
      <c r="J311" s="884"/>
      <c r="K311" s="884"/>
      <c r="L311" s="884"/>
      <c r="M311" s="884"/>
      <c r="N311" s="884">
        <v>1</v>
      </c>
      <c r="O311" s="884">
        <v>160</v>
      </c>
      <c r="P311" s="875"/>
      <c r="Q311" s="885">
        <v>160</v>
      </c>
    </row>
    <row r="312" spans="1:17" ht="14.4" customHeight="1" x14ac:dyDescent="0.3">
      <c r="A312" s="872" t="s">
        <v>4584</v>
      </c>
      <c r="B312" s="874" t="s">
        <v>4042</v>
      </c>
      <c r="C312" s="874" t="s">
        <v>2853</v>
      </c>
      <c r="D312" s="874" t="s">
        <v>4832</v>
      </c>
      <c r="E312" s="874" t="s">
        <v>4833</v>
      </c>
      <c r="F312" s="884">
        <v>2</v>
      </c>
      <c r="G312" s="884">
        <v>4010</v>
      </c>
      <c r="H312" s="884">
        <v>0.39064783244033124</v>
      </c>
      <c r="I312" s="884">
        <v>2005</v>
      </c>
      <c r="J312" s="884">
        <v>5</v>
      </c>
      <c r="K312" s="884">
        <v>10265</v>
      </c>
      <c r="L312" s="884">
        <v>1</v>
      </c>
      <c r="M312" s="884">
        <v>2053</v>
      </c>
      <c r="N312" s="884">
        <v>3</v>
      </c>
      <c r="O312" s="884">
        <v>6159</v>
      </c>
      <c r="P312" s="875">
        <v>0.6</v>
      </c>
      <c r="Q312" s="885">
        <v>2053</v>
      </c>
    </row>
    <row r="313" spans="1:17" ht="14.4" customHeight="1" x14ac:dyDescent="0.3">
      <c r="A313" s="872" t="s">
        <v>4584</v>
      </c>
      <c r="B313" s="874" t="s">
        <v>4042</v>
      </c>
      <c r="C313" s="874" t="s">
        <v>2853</v>
      </c>
      <c r="D313" s="874" t="s">
        <v>4834</v>
      </c>
      <c r="E313" s="874" t="s">
        <v>4835</v>
      </c>
      <c r="F313" s="884">
        <v>2</v>
      </c>
      <c r="G313" s="884">
        <v>11410</v>
      </c>
      <c r="H313" s="884"/>
      <c r="I313" s="884">
        <v>5705</v>
      </c>
      <c r="J313" s="884"/>
      <c r="K313" s="884"/>
      <c r="L313" s="884"/>
      <c r="M313" s="884"/>
      <c r="N313" s="884"/>
      <c r="O313" s="884"/>
      <c r="P313" s="875"/>
      <c r="Q313" s="885"/>
    </row>
    <row r="314" spans="1:17" ht="14.4" customHeight="1" x14ac:dyDescent="0.3">
      <c r="A314" s="872" t="s">
        <v>4584</v>
      </c>
      <c r="B314" s="874" t="s">
        <v>4042</v>
      </c>
      <c r="C314" s="874" t="s">
        <v>2853</v>
      </c>
      <c r="D314" s="874" t="s">
        <v>4836</v>
      </c>
      <c r="E314" s="874" t="s">
        <v>4837</v>
      </c>
      <c r="F314" s="884">
        <v>2</v>
      </c>
      <c r="G314" s="884">
        <v>1126</v>
      </c>
      <c r="H314" s="884"/>
      <c r="I314" s="884">
        <v>563</v>
      </c>
      <c r="J314" s="884"/>
      <c r="K314" s="884"/>
      <c r="L314" s="884"/>
      <c r="M314" s="884"/>
      <c r="N314" s="884"/>
      <c r="O314" s="884"/>
      <c r="P314" s="875"/>
      <c r="Q314" s="885"/>
    </row>
    <row r="315" spans="1:17" ht="14.4" customHeight="1" x14ac:dyDescent="0.3">
      <c r="A315" s="872" t="s">
        <v>4584</v>
      </c>
      <c r="B315" s="874" t="s">
        <v>4042</v>
      </c>
      <c r="C315" s="874" t="s">
        <v>2853</v>
      </c>
      <c r="D315" s="874" t="s">
        <v>4838</v>
      </c>
      <c r="E315" s="874" t="s">
        <v>4839</v>
      </c>
      <c r="F315" s="884"/>
      <c r="G315" s="884"/>
      <c r="H315" s="884"/>
      <c r="I315" s="884"/>
      <c r="J315" s="884">
        <v>1</v>
      </c>
      <c r="K315" s="884">
        <v>373</v>
      </c>
      <c r="L315" s="884">
        <v>1</v>
      </c>
      <c r="M315" s="884">
        <v>373</v>
      </c>
      <c r="N315" s="884"/>
      <c r="O315" s="884"/>
      <c r="P315" s="875"/>
      <c r="Q315" s="885"/>
    </row>
    <row r="316" spans="1:17" ht="14.4" customHeight="1" x14ac:dyDescent="0.3">
      <c r="A316" s="872" t="s">
        <v>4584</v>
      </c>
      <c r="B316" s="874" t="s">
        <v>4042</v>
      </c>
      <c r="C316" s="874" t="s">
        <v>2853</v>
      </c>
      <c r="D316" s="874" t="s">
        <v>4840</v>
      </c>
      <c r="E316" s="874" t="s">
        <v>4841</v>
      </c>
      <c r="F316" s="884"/>
      <c r="G316" s="884"/>
      <c r="H316" s="884"/>
      <c r="I316" s="884"/>
      <c r="J316" s="884"/>
      <c r="K316" s="884"/>
      <c r="L316" s="884"/>
      <c r="M316" s="884"/>
      <c r="N316" s="884">
        <v>1</v>
      </c>
      <c r="O316" s="884">
        <v>352</v>
      </c>
      <c r="P316" s="875"/>
      <c r="Q316" s="885">
        <v>352</v>
      </c>
    </row>
    <row r="317" spans="1:17" ht="14.4" customHeight="1" x14ac:dyDescent="0.3">
      <c r="A317" s="872" t="s">
        <v>4842</v>
      </c>
      <c r="B317" s="874" t="s">
        <v>4843</v>
      </c>
      <c r="C317" s="874" t="s">
        <v>2853</v>
      </c>
      <c r="D317" s="874" t="s">
        <v>4844</v>
      </c>
      <c r="E317" s="874" t="s">
        <v>4845</v>
      </c>
      <c r="F317" s="884">
        <v>1299</v>
      </c>
      <c r="G317" s="884">
        <v>267594</v>
      </c>
      <c r="H317" s="884">
        <v>0.98311473602997901</v>
      </c>
      <c r="I317" s="884">
        <v>206</v>
      </c>
      <c r="J317" s="884">
        <v>1290</v>
      </c>
      <c r="K317" s="884">
        <v>272190</v>
      </c>
      <c r="L317" s="884">
        <v>1</v>
      </c>
      <c r="M317" s="884">
        <v>211</v>
      </c>
      <c r="N317" s="884">
        <v>1235</v>
      </c>
      <c r="O317" s="884">
        <v>260585</v>
      </c>
      <c r="P317" s="875">
        <v>0.95736434108527135</v>
      </c>
      <c r="Q317" s="885">
        <v>211</v>
      </c>
    </row>
    <row r="318" spans="1:17" ht="14.4" customHeight="1" x14ac:dyDescent="0.3">
      <c r="A318" s="872" t="s">
        <v>4842</v>
      </c>
      <c r="B318" s="874" t="s">
        <v>4843</v>
      </c>
      <c r="C318" s="874" t="s">
        <v>2853</v>
      </c>
      <c r="D318" s="874" t="s">
        <v>4846</v>
      </c>
      <c r="E318" s="874" t="s">
        <v>4845</v>
      </c>
      <c r="F318" s="884">
        <v>6</v>
      </c>
      <c r="G318" s="884">
        <v>510</v>
      </c>
      <c r="H318" s="884">
        <v>0.97701149425287359</v>
      </c>
      <c r="I318" s="884">
        <v>85</v>
      </c>
      <c r="J318" s="884">
        <v>6</v>
      </c>
      <c r="K318" s="884">
        <v>522</v>
      </c>
      <c r="L318" s="884">
        <v>1</v>
      </c>
      <c r="M318" s="884">
        <v>87</v>
      </c>
      <c r="N318" s="884">
        <v>4</v>
      </c>
      <c r="O318" s="884">
        <v>348</v>
      </c>
      <c r="P318" s="875">
        <v>0.66666666666666663</v>
      </c>
      <c r="Q318" s="885">
        <v>87</v>
      </c>
    </row>
    <row r="319" spans="1:17" ht="14.4" customHeight="1" x14ac:dyDescent="0.3">
      <c r="A319" s="872" t="s">
        <v>4842</v>
      </c>
      <c r="B319" s="874" t="s">
        <v>4843</v>
      </c>
      <c r="C319" s="874" t="s">
        <v>2853</v>
      </c>
      <c r="D319" s="874" t="s">
        <v>4847</v>
      </c>
      <c r="E319" s="874" t="s">
        <v>4848</v>
      </c>
      <c r="F319" s="884">
        <v>683</v>
      </c>
      <c r="G319" s="884">
        <v>201485</v>
      </c>
      <c r="H319" s="884">
        <v>0.74875322378053766</v>
      </c>
      <c r="I319" s="884">
        <v>295</v>
      </c>
      <c r="J319" s="884">
        <v>894</v>
      </c>
      <c r="K319" s="884">
        <v>269094</v>
      </c>
      <c r="L319" s="884">
        <v>1</v>
      </c>
      <c r="M319" s="884">
        <v>301</v>
      </c>
      <c r="N319" s="884">
        <v>957</v>
      </c>
      <c r="O319" s="884">
        <v>288057</v>
      </c>
      <c r="P319" s="875">
        <v>1.0704697986577181</v>
      </c>
      <c r="Q319" s="885">
        <v>301</v>
      </c>
    </row>
    <row r="320" spans="1:17" ht="14.4" customHeight="1" x14ac:dyDescent="0.3">
      <c r="A320" s="872" t="s">
        <v>4842</v>
      </c>
      <c r="B320" s="874" t="s">
        <v>4843</v>
      </c>
      <c r="C320" s="874" t="s">
        <v>2853</v>
      </c>
      <c r="D320" s="874" t="s">
        <v>4849</v>
      </c>
      <c r="E320" s="874" t="s">
        <v>4850</v>
      </c>
      <c r="F320" s="884">
        <v>14</v>
      </c>
      <c r="G320" s="884">
        <v>1330</v>
      </c>
      <c r="H320" s="884">
        <v>1.1195286195286196</v>
      </c>
      <c r="I320" s="884">
        <v>95</v>
      </c>
      <c r="J320" s="884">
        <v>12</v>
      </c>
      <c r="K320" s="884">
        <v>1188</v>
      </c>
      <c r="L320" s="884">
        <v>1</v>
      </c>
      <c r="M320" s="884">
        <v>99</v>
      </c>
      <c r="N320" s="884">
        <v>15</v>
      </c>
      <c r="O320" s="884">
        <v>1485</v>
      </c>
      <c r="P320" s="875">
        <v>1.25</v>
      </c>
      <c r="Q320" s="885">
        <v>99</v>
      </c>
    </row>
    <row r="321" spans="1:17" ht="14.4" customHeight="1" x14ac:dyDescent="0.3">
      <c r="A321" s="872" t="s">
        <v>4842</v>
      </c>
      <c r="B321" s="874" t="s">
        <v>4843</v>
      </c>
      <c r="C321" s="874" t="s">
        <v>2853</v>
      </c>
      <c r="D321" s="874" t="s">
        <v>4851</v>
      </c>
      <c r="E321" s="874" t="s">
        <v>4852</v>
      </c>
      <c r="F321" s="884">
        <v>195</v>
      </c>
      <c r="G321" s="884">
        <v>26325</v>
      </c>
      <c r="H321" s="884">
        <v>1.2896193602116299</v>
      </c>
      <c r="I321" s="884">
        <v>135</v>
      </c>
      <c r="J321" s="884">
        <v>149</v>
      </c>
      <c r="K321" s="884">
        <v>20413</v>
      </c>
      <c r="L321" s="884">
        <v>1</v>
      </c>
      <c r="M321" s="884">
        <v>137</v>
      </c>
      <c r="N321" s="884">
        <v>214</v>
      </c>
      <c r="O321" s="884">
        <v>29318</v>
      </c>
      <c r="P321" s="875">
        <v>1.436241610738255</v>
      </c>
      <c r="Q321" s="885">
        <v>137</v>
      </c>
    </row>
    <row r="322" spans="1:17" ht="14.4" customHeight="1" x14ac:dyDescent="0.3">
      <c r="A322" s="872" t="s">
        <v>4842</v>
      </c>
      <c r="B322" s="874" t="s">
        <v>4843</v>
      </c>
      <c r="C322" s="874" t="s">
        <v>2853</v>
      </c>
      <c r="D322" s="874" t="s">
        <v>4853</v>
      </c>
      <c r="E322" s="874" t="s">
        <v>4852</v>
      </c>
      <c r="F322" s="884">
        <v>2</v>
      </c>
      <c r="G322" s="884">
        <v>356</v>
      </c>
      <c r="H322" s="884">
        <v>0.64845173041894355</v>
      </c>
      <c r="I322" s="884">
        <v>178</v>
      </c>
      <c r="J322" s="884">
        <v>3</v>
      </c>
      <c r="K322" s="884">
        <v>549</v>
      </c>
      <c r="L322" s="884">
        <v>1</v>
      </c>
      <c r="M322" s="884">
        <v>183</v>
      </c>
      <c r="N322" s="884">
        <v>1</v>
      </c>
      <c r="O322" s="884">
        <v>183</v>
      </c>
      <c r="P322" s="875">
        <v>0.33333333333333331</v>
      </c>
      <c r="Q322" s="885">
        <v>183</v>
      </c>
    </row>
    <row r="323" spans="1:17" ht="14.4" customHeight="1" x14ac:dyDescent="0.3">
      <c r="A323" s="872" t="s">
        <v>4842</v>
      </c>
      <c r="B323" s="874" t="s">
        <v>4843</v>
      </c>
      <c r="C323" s="874" t="s">
        <v>2853</v>
      </c>
      <c r="D323" s="874" t="s">
        <v>4854</v>
      </c>
      <c r="E323" s="874" t="s">
        <v>4855</v>
      </c>
      <c r="F323" s="884">
        <v>1</v>
      </c>
      <c r="G323" s="884">
        <v>620</v>
      </c>
      <c r="H323" s="884">
        <v>0.97026604068857591</v>
      </c>
      <c r="I323" s="884">
        <v>620</v>
      </c>
      <c r="J323" s="884">
        <v>1</v>
      </c>
      <c r="K323" s="884">
        <v>639</v>
      </c>
      <c r="L323" s="884">
        <v>1</v>
      </c>
      <c r="M323" s="884">
        <v>639</v>
      </c>
      <c r="N323" s="884">
        <v>1</v>
      </c>
      <c r="O323" s="884">
        <v>639</v>
      </c>
      <c r="P323" s="875">
        <v>1</v>
      </c>
      <c r="Q323" s="885">
        <v>639</v>
      </c>
    </row>
    <row r="324" spans="1:17" ht="14.4" customHeight="1" x14ac:dyDescent="0.3">
      <c r="A324" s="872" t="s">
        <v>4842</v>
      </c>
      <c r="B324" s="874" t="s">
        <v>4843</v>
      </c>
      <c r="C324" s="874" t="s">
        <v>2853</v>
      </c>
      <c r="D324" s="874" t="s">
        <v>4856</v>
      </c>
      <c r="E324" s="874" t="s">
        <v>4857</v>
      </c>
      <c r="F324" s="884"/>
      <c r="G324" s="884"/>
      <c r="H324" s="884"/>
      <c r="I324" s="884"/>
      <c r="J324" s="884">
        <v>1</v>
      </c>
      <c r="K324" s="884">
        <v>608</v>
      </c>
      <c r="L324" s="884">
        <v>1</v>
      </c>
      <c r="M324" s="884">
        <v>608</v>
      </c>
      <c r="N324" s="884"/>
      <c r="O324" s="884"/>
      <c r="P324" s="875"/>
      <c r="Q324" s="885"/>
    </row>
    <row r="325" spans="1:17" ht="14.4" customHeight="1" x14ac:dyDescent="0.3">
      <c r="A325" s="872" t="s">
        <v>4842</v>
      </c>
      <c r="B325" s="874" t="s">
        <v>4843</v>
      </c>
      <c r="C325" s="874" t="s">
        <v>2853</v>
      </c>
      <c r="D325" s="874" t="s">
        <v>4858</v>
      </c>
      <c r="E325" s="874" t="s">
        <v>4859</v>
      </c>
      <c r="F325" s="884">
        <v>18</v>
      </c>
      <c r="G325" s="884">
        <v>2898</v>
      </c>
      <c r="H325" s="884">
        <v>0.62042389210019266</v>
      </c>
      <c r="I325" s="884">
        <v>161</v>
      </c>
      <c r="J325" s="884">
        <v>27</v>
      </c>
      <c r="K325" s="884">
        <v>4671</v>
      </c>
      <c r="L325" s="884">
        <v>1</v>
      </c>
      <c r="M325" s="884">
        <v>173</v>
      </c>
      <c r="N325" s="884">
        <v>33</v>
      </c>
      <c r="O325" s="884">
        <v>5709</v>
      </c>
      <c r="P325" s="875">
        <v>1.2222222222222223</v>
      </c>
      <c r="Q325" s="885">
        <v>173</v>
      </c>
    </row>
    <row r="326" spans="1:17" ht="14.4" customHeight="1" x14ac:dyDescent="0.3">
      <c r="A326" s="872" t="s">
        <v>4842</v>
      </c>
      <c r="B326" s="874" t="s">
        <v>4843</v>
      </c>
      <c r="C326" s="874" t="s">
        <v>2853</v>
      </c>
      <c r="D326" s="874" t="s">
        <v>4860</v>
      </c>
      <c r="E326" s="874" t="s">
        <v>4861</v>
      </c>
      <c r="F326" s="884">
        <v>1</v>
      </c>
      <c r="G326" s="884">
        <v>383</v>
      </c>
      <c r="H326" s="884"/>
      <c r="I326" s="884">
        <v>383</v>
      </c>
      <c r="J326" s="884"/>
      <c r="K326" s="884"/>
      <c r="L326" s="884"/>
      <c r="M326" s="884"/>
      <c r="N326" s="884"/>
      <c r="O326" s="884"/>
      <c r="P326" s="875"/>
      <c r="Q326" s="885"/>
    </row>
    <row r="327" spans="1:17" ht="14.4" customHeight="1" x14ac:dyDescent="0.3">
      <c r="A327" s="872" t="s">
        <v>4842</v>
      </c>
      <c r="B327" s="874" t="s">
        <v>4843</v>
      </c>
      <c r="C327" s="874" t="s">
        <v>2853</v>
      </c>
      <c r="D327" s="874" t="s">
        <v>4860</v>
      </c>
      <c r="E327" s="874" t="s">
        <v>4862</v>
      </c>
      <c r="F327" s="884"/>
      <c r="G327" s="884"/>
      <c r="H327" s="884"/>
      <c r="I327" s="884"/>
      <c r="J327" s="884">
        <v>2</v>
      </c>
      <c r="K327" s="884">
        <v>768</v>
      </c>
      <c r="L327" s="884">
        <v>1</v>
      </c>
      <c r="M327" s="884">
        <v>384</v>
      </c>
      <c r="N327" s="884"/>
      <c r="O327" s="884"/>
      <c r="P327" s="875"/>
      <c r="Q327" s="885"/>
    </row>
    <row r="328" spans="1:17" ht="14.4" customHeight="1" x14ac:dyDescent="0.3">
      <c r="A328" s="872" t="s">
        <v>4842</v>
      </c>
      <c r="B328" s="874" t="s">
        <v>4843</v>
      </c>
      <c r="C328" s="874" t="s">
        <v>2853</v>
      </c>
      <c r="D328" s="874" t="s">
        <v>4863</v>
      </c>
      <c r="E328" s="874" t="s">
        <v>4864</v>
      </c>
      <c r="F328" s="884">
        <v>161</v>
      </c>
      <c r="G328" s="884">
        <v>42826</v>
      </c>
      <c r="H328" s="884">
        <v>1.3641025641025641</v>
      </c>
      <c r="I328" s="884">
        <v>266</v>
      </c>
      <c r="J328" s="884">
        <v>115</v>
      </c>
      <c r="K328" s="884">
        <v>31395</v>
      </c>
      <c r="L328" s="884">
        <v>1</v>
      </c>
      <c r="M328" s="884">
        <v>273</v>
      </c>
      <c r="N328" s="884">
        <v>92</v>
      </c>
      <c r="O328" s="884">
        <v>25208</v>
      </c>
      <c r="P328" s="875">
        <v>0.80293040293040296</v>
      </c>
      <c r="Q328" s="885">
        <v>274</v>
      </c>
    </row>
    <row r="329" spans="1:17" ht="14.4" customHeight="1" x14ac:dyDescent="0.3">
      <c r="A329" s="872" t="s">
        <v>4842</v>
      </c>
      <c r="B329" s="874" t="s">
        <v>4843</v>
      </c>
      <c r="C329" s="874" t="s">
        <v>2853</v>
      </c>
      <c r="D329" s="874" t="s">
        <v>4865</v>
      </c>
      <c r="E329" s="874" t="s">
        <v>4866</v>
      </c>
      <c r="F329" s="884">
        <v>300</v>
      </c>
      <c r="G329" s="884">
        <v>42300</v>
      </c>
      <c r="H329" s="884">
        <v>0.9831264816622507</v>
      </c>
      <c r="I329" s="884">
        <v>141</v>
      </c>
      <c r="J329" s="884">
        <v>303</v>
      </c>
      <c r="K329" s="884">
        <v>43026</v>
      </c>
      <c r="L329" s="884">
        <v>1</v>
      </c>
      <c r="M329" s="884">
        <v>142</v>
      </c>
      <c r="N329" s="884">
        <v>323</v>
      </c>
      <c r="O329" s="884">
        <v>45866</v>
      </c>
      <c r="P329" s="875">
        <v>1.0660066006600659</v>
      </c>
      <c r="Q329" s="885">
        <v>142</v>
      </c>
    </row>
    <row r="330" spans="1:17" ht="14.4" customHeight="1" x14ac:dyDescent="0.3">
      <c r="A330" s="872" t="s">
        <v>4842</v>
      </c>
      <c r="B330" s="874" t="s">
        <v>4843</v>
      </c>
      <c r="C330" s="874" t="s">
        <v>2853</v>
      </c>
      <c r="D330" s="874" t="s">
        <v>4867</v>
      </c>
      <c r="E330" s="874" t="s">
        <v>4866</v>
      </c>
      <c r="F330" s="884">
        <v>195</v>
      </c>
      <c r="G330" s="884">
        <v>15210</v>
      </c>
      <c r="H330" s="884">
        <v>1.3087248322147651</v>
      </c>
      <c r="I330" s="884">
        <v>78</v>
      </c>
      <c r="J330" s="884">
        <v>149</v>
      </c>
      <c r="K330" s="884">
        <v>11622</v>
      </c>
      <c r="L330" s="884">
        <v>1</v>
      </c>
      <c r="M330" s="884">
        <v>78</v>
      </c>
      <c r="N330" s="884">
        <v>214</v>
      </c>
      <c r="O330" s="884">
        <v>16692</v>
      </c>
      <c r="P330" s="875">
        <v>1.436241610738255</v>
      </c>
      <c r="Q330" s="885">
        <v>78</v>
      </c>
    </row>
    <row r="331" spans="1:17" ht="14.4" customHeight="1" x14ac:dyDescent="0.3">
      <c r="A331" s="872" t="s">
        <v>4842</v>
      </c>
      <c r="B331" s="874" t="s">
        <v>4843</v>
      </c>
      <c r="C331" s="874" t="s">
        <v>2853</v>
      </c>
      <c r="D331" s="874" t="s">
        <v>4868</v>
      </c>
      <c r="E331" s="874" t="s">
        <v>4869</v>
      </c>
      <c r="F331" s="884">
        <v>300</v>
      </c>
      <c r="G331" s="884">
        <v>92100</v>
      </c>
      <c r="H331" s="884">
        <v>0.97111947616486893</v>
      </c>
      <c r="I331" s="884">
        <v>307</v>
      </c>
      <c r="J331" s="884">
        <v>303</v>
      </c>
      <c r="K331" s="884">
        <v>94839</v>
      </c>
      <c r="L331" s="884">
        <v>1</v>
      </c>
      <c r="M331" s="884">
        <v>313</v>
      </c>
      <c r="N331" s="884">
        <v>322</v>
      </c>
      <c r="O331" s="884">
        <v>101108</v>
      </c>
      <c r="P331" s="875">
        <v>1.0661014983287467</v>
      </c>
      <c r="Q331" s="885">
        <v>314</v>
      </c>
    </row>
    <row r="332" spans="1:17" ht="14.4" customHeight="1" x14ac:dyDescent="0.3">
      <c r="A332" s="872" t="s">
        <v>4842</v>
      </c>
      <c r="B332" s="874" t="s">
        <v>4843</v>
      </c>
      <c r="C332" s="874" t="s">
        <v>2853</v>
      </c>
      <c r="D332" s="874" t="s">
        <v>4870</v>
      </c>
      <c r="E332" s="874" t="s">
        <v>4871</v>
      </c>
      <c r="F332" s="884">
        <v>1</v>
      </c>
      <c r="G332" s="884">
        <v>487</v>
      </c>
      <c r="H332" s="884"/>
      <c r="I332" s="884">
        <v>487</v>
      </c>
      <c r="J332" s="884"/>
      <c r="K332" s="884"/>
      <c r="L332" s="884"/>
      <c r="M332" s="884"/>
      <c r="N332" s="884"/>
      <c r="O332" s="884"/>
      <c r="P332" s="875"/>
      <c r="Q332" s="885"/>
    </row>
    <row r="333" spans="1:17" ht="14.4" customHeight="1" x14ac:dyDescent="0.3">
      <c r="A333" s="872" t="s">
        <v>4842</v>
      </c>
      <c r="B333" s="874" t="s">
        <v>4843</v>
      </c>
      <c r="C333" s="874" t="s">
        <v>2853</v>
      </c>
      <c r="D333" s="874" t="s">
        <v>4870</v>
      </c>
      <c r="E333" s="874" t="s">
        <v>4872</v>
      </c>
      <c r="F333" s="884"/>
      <c r="G333" s="884"/>
      <c r="H333" s="884"/>
      <c r="I333" s="884"/>
      <c r="J333" s="884">
        <v>2</v>
      </c>
      <c r="K333" s="884">
        <v>976</v>
      </c>
      <c r="L333" s="884">
        <v>1</v>
      </c>
      <c r="M333" s="884">
        <v>488</v>
      </c>
      <c r="N333" s="884"/>
      <c r="O333" s="884"/>
      <c r="P333" s="875"/>
      <c r="Q333" s="885"/>
    </row>
    <row r="334" spans="1:17" ht="14.4" customHeight="1" x14ac:dyDescent="0.3">
      <c r="A334" s="872" t="s">
        <v>4842</v>
      </c>
      <c r="B334" s="874" t="s">
        <v>4843</v>
      </c>
      <c r="C334" s="874" t="s">
        <v>2853</v>
      </c>
      <c r="D334" s="874" t="s">
        <v>4873</v>
      </c>
      <c r="E334" s="874" t="s">
        <v>4874</v>
      </c>
      <c r="F334" s="884">
        <v>43</v>
      </c>
      <c r="G334" s="884">
        <v>6923</v>
      </c>
      <c r="H334" s="884">
        <v>0.5056237218813906</v>
      </c>
      <c r="I334" s="884">
        <v>161</v>
      </c>
      <c r="J334" s="884">
        <v>84</v>
      </c>
      <c r="K334" s="884">
        <v>13692</v>
      </c>
      <c r="L334" s="884">
        <v>1</v>
      </c>
      <c r="M334" s="884">
        <v>163</v>
      </c>
      <c r="N334" s="884">
        <v>278</v>
      </c>
      <c r="O334" s="884">
        <v>45314</v>
      </c>
      <c r="P334" s="875">
        <v>3.3095238095238093</v>
      </c>
      <c r="Q334" s="885">
        <v>163</v>
      </c>
    </row>
    <row r="335" spans="1:17" ht="14.4" customHeight="1" x14ac:dyDescent="0.3">
      <c r="A335" s="872" t="s">
        <v>4842</v>
      </c>
      <c r="B335" s="874" t="s">
        <v>4843</v>
      </c>
      <c r="C335" s="874" t="s">
        <v>2853</v>
      </c>
      <c r="D335" s="874" t="s">
        <v>4875</v>
      </c>
      <c r="E335" s="874" t="s">
        <v>4845</v>
      </c>
      <c r="F335" s="884">
        <v>603</v>
      </c>
      <c r="G335" s="884">
        <v>42813</v>
      </c>
      <c r="H335" s="884">
        <v>1.3575913242009132</v>
      </c>
      <c r="I335" s="884">
        <v>71</v>
      </c>
      <c r="J335" s="884">
        <v>438</v>
      </c>
      <c r="K335" s="884">
        <v>31536</v>
      </c>
      <c r="L335" s="884">
        <v>1</v>
      </c>
      <c r="M335" s="884">
        <v>72</v>
      </c>
      <c r="N335" s="884">
        <v>649</v>
      </c>
      <c r="O335" s="884">
        <v>46728</v>
      </c>
      <c r="P335" s="875">
        <v>1.4817351598173516</v>
      </c>
      <c r="Q335" s="885">
        <v>72</v>
      </c>
    </row>
    <row r="336" spans="1:17" ht="14.4" customHeight="1" x14ac:dyDescent="0.3">
      <c r="A336" s="872" t="s">
        <v>4842</v>
      </c>
      <c r="B336" s="874" t="s">
        <v>4843</v>
      </c>
      <c r="C336" s="874" t="s">
        <v>2853</v>
      </c>
      <c r="D336" s="874" t="s">
        <v>4876</v>
      </c>
      <c r="E336" s="874" t="s">
        <v>4877</v>
      </c>
      <c r="F336" s="884">
        <v>6</v>
      </c>
      <c r="G336" s="884">
        <v>1320</v>
      </c>
      <c r="H336" s="884">
        <v>1.4410480349344978</v>
      </c>
      <c r="I336" s="884">
        <v>220</v>
      </c>
      <c r="J336" s="884">
        <v>4</v>
      </c>
      <c r="K336" s="884">
        <v>916</v>
      </c>
      <c r="L336" s="884">
        <v>1</v>
      </c>
      <c r="M336" s="884">
        <v>229</v>
      </c>
      <c r="N336" s="884"/>
      <c r="O336" s="884"/>
      <c r="P336" s="875"/>
      <c r="Q336" s="885"/>
    </row>
    <row r="337" spans="1:17" ht="14.4" customHeight="1" x14ac:dyDescent="0.3">
      <c r="A337" s="872" t="s">
        <v>4842</v>
      </c>
      <c r="B337" s="874" t="s">
        <v>4843</v>
      </c>
      <c r="C337" s="874" t="s">
        <v>2853</v>
      </c>
      <c r="D337" s="874" t="s">
        <v>4878</v>
      </c>
      <c r="E337" s="874" t="s">
        <v>4879</v>
      </c>
      <c r="F337" s="884">
        <v>15</v>
      </c>
      <c r="G337" s="884">
        <v>17925</v>
      </c>
      <c r="H337" s="884">
        <v>0.54821543260849614</v>
      </c>
      <c r="I337" s="884">
        <v>1195</v>
      </c>
      <c r="J337" s="884">
        <v>27</v>
      </c>
      <c r="K337" s="884">
        <v>32697</v>
      </c>
      <c r="L337" s="884">
        <v>1</v>
      </c>
      <c r="M337" s="884">
        <v>1211</v>
      </c>
      <c r="N337" s="884">
        <v>26</v>
      </c>
      <c r="O337" s="884">
        <v>31486</v>
      </c>
      <c r="P337" s="875">
        <v>0.96296296296296291</v>
      </c>
      <c r="Q337" s="885">
        <v>1211</v>
      </c>
    </row>
    <row r="338" spans="1:17" ht="14.4" customHeight="1" x14ac:dyDescent="0.3">
      <c r="A338" s="872" t="s">
        <v>4842</v>
      </c>
      <c r="B338" s="874" t="s">
        <v>4843</v>
      </c>
      <c r="C338" s="874" t="s">
        <v>2853</v>
      </c>
      <c r="D338" s="874" t="s">
        <v>4880</v>
      </c>
      <c r="E338" s="874" t="s">
        <v>4881</v>
      </c>
      <c r="F338" s="884">
        <v>16</v>
      </c>
      <c r="G338" s="884">
        <v>1760</v>
      </c>
      <c r="H338" s="884">
        <v>0.96491228070175439</v>
      </c>
      <c r="I338" s="884">
        <v>110</v>
      </c>
      <c r="J338" s="884">
        <v>16</v>
      </c>
      <c r="K338" s="884">
        <v>1824</v>
      </c>
      <c r="L338" s="884">
        <v>1</v>
      </c>
      <c r="M338" s="884">
        <v>114</v>
      </c>
      <c r="N338" s="884">
        <v>18</v>
      </c>
      <c r="O338" s="884">
        <v>2052</v>
      </c>
      <c r="P338" s="875">
        <v>1.125</v>
      </c>
      <c r="Q338" s="885">
        <v>114</v>
      </c>
    </row>
    <row r="339" spans="1:17" ht="14.4" customHeight="1" x14ac:dyDescent="0.3">
      <c r="A339" s="872" t="s">
        <v>4842</v>
      </c>
      <c r="B339" s="874" t="s">
        <v>4843</v>
      </c>
      <c r="C339" s="874" t="s">
        <v>2853</v>
      </c>
      <c r="D339" s="874" t="s">
        <v>4882</v>
      </c>
      <c r="E339" s="874" t="s">
        <v>4883</v>
      </c>
      <c r="F339" s="884">
        <v>1</v>
      </c>
      <c r="G339" s="884">
        <v>323</v>
      </c>
      <c r="H339" s="884"/>
      <c r="I339" s="884">
        <v>323</v>
      </c>
      <c r="J339" s="884"/>
      <c r="K339" s="884"/>
      <c r="L339" s="884"/>
      <c r="M339" s="884"/>
      <c r="N339" s="884"/>
      <c r="O339" s="884"/>
      <c r="P339" s="875"/>
      <c r="Q339" s="885"/>
    </row>
    <row r="340" spans="1:17" ht="14.4" customHeight="1" x14ac:dyDescent="0.3">
      <c r="A340" s="872" t="s">
        <v>4842</v>
      </c>
      <c r="B340" s="874" t="s">
        <v>4843</v>
      </c>
      <c r="C340" s="874" t="s">
        <v>2853</v>
      </c>
      <c r="D340" s="874" t="s">
        <v>4884</v>
      </c>
      <c r="E340" s="874" t="s">
        <v>4885</v>
      </c>
      <c r="F340" s="884"/>
      <c r="G340" s="884"/>
      <c r="H340" s="884"/>
      <c r="I340" s="884"/>
      <c r="J340" s="884">
        <v>1</v>
      </c>
      <c r="K340" s="884">
        <v>1064</v>
      </c>
      <c r="L340" s="884">
        <v>1</v>
      </c>
      <c r="M340" s="884">
        <v>1064</v>
      </c>
      <c r="N340" s="884"/>
      <c r="O340" s="884"/>
      <c r="P340" s="875"/>
      <c r="Q340" s="885"/>
    </row>
    <row r="341" spans="1:17" ht="14.4" customHeight="1" x14ac:dyDescent="0.3">
      <c r="A341" s="872" t="s">
        <v>4842</v>
      </c>
      <c r="B341" s="874" t="s">
        <v>4843</v>
      </c>
      <c r="C341" s="874" t="s">
        <v>2853</v>
      </c>
      <c r="D341" s="874" t="s">
        <v>4886</v>
      </c>
      <c r="E341" s="874" t="s">
        <v>4887</v>
      </c>
      <c r="F341" s="884">
        <v>1</v>
      </c>
      <c r="G341" s="884">
        <v>294</v>
      </c>
      <c r="H341" s="884">
        <v>0.48837209302325579</v>
      </c>
      <c r="I341" s="884">
        <v>294</v>
      </c>
      <c r="J341" s="884">
        <v>2</v>
      </c>
      <c r="K341" s="884">
        <v>602</v>
      </c>
      <c r="L341" s="884">
        <v>1</v>
      </c>
      <c r="M341" s="884">
        <v>301</v>
      </c>
      <c r="N341" s="884">
        <v>1</v>
      </c>
      <c r="O341" s="884">
        <v>302</v>
      </c>
      <c r="P341" s="875">
        <v>0.50166112956810627</v>
      </c>
      <c r="Q341" s="885">
        <v>302</v>
      </c>
    </row>
    <row r="342" spans="1:17" ht="14.4" customHeight="1" x14ac:dyDescent="0.3">
      <c r="A342" s="872" t="s">
        <v>4888</v>
      </c>
      <c r="B342" s="874" t="s">
        <v>4889</v>
      </c>
      <c r="C342" s="874" t="s">
        <v>2853</v>
      </c>
      <c r="D342" s="874" t="s">
        <v>4890</v>
      </c>
      <c r="E342" s="874" t="s">
        <v>4891</v>
      </c>
      <c r="F342" s="884">
        <v>826</v>
      </c>
      <c r="G342" s="884">
        <v>44604</v>
      </c>
      <c r="H342" s="884">
        <v>0.76749948379103861</v>
      </c>
      <c r="I342" s="884">
        <v>54</v>
      </c>
      <c r="J342" s="884">
        <v>1002</v>
      </c>
      <c r="K342" s="884">
        <v>58116</v>
      </c>
      <c r="L342" s="884">
        <v>1</v>
      </c>
      <c r="M342" s="884">
        <v>58</v>
      </c>
      <c r="N342" s="884">
        <v>454</v>
      </c>
      <c r="O342" s="884">
        <v>26332</v>
      </c>
      <c r="P342" s="875">
        <v>0.45309381237524948</v>
      </c>
      <c r="Q342" s="885">
        <v>58</v>
      </c>
    </row>
    <row r="343" spans="1:17" ht="14.4" customHeight="1" x14ac:dyDescent="0.3">
      <c r="A343" s="872" t="s">
        <v>4888</v>
      </c>
      <c r="B343" s="874" t="s">
        <v>4889</v>
      </c>
      <c r="C343" s="874" t="s">
        <v>2853</v>
      </c>
      <c r="D343" s="874" t="s">
        <v>4892</v>
      </c>
      <c r="E343" s="874" t="s">
        <v>4893</v>
      </c>
      <c r="F343" s="884">
        <v>1234</v>
      </c>
      <c r="G343" s="884">
        <v>151782</v>
      </c>
      <c r="H343" s="884">
        <v>0.80517110588884355</v>
      </c>
      <c r="I343" s="884">
        <v>123</v>
      </c>
      <c r="J343" s="884">
        <v>1439</v>
      </c>
      <c r="K343" s="884">
        <v>188509</v>
      </c>
      <c r="L343" s="884">
        <v>1</v>
      </c>
      <c r="M343" s="884">
        <v>131</v>
      </c>
      <c r="N343" s="884">
        <v>273</v>
      </c>
      <c r="O343" s="884">
        <v>35763</v>
      </c>
      <c r="P343" s="875">
        <v>0.18971507991660877</v>
      </c>
      <c r="Q343" s="885">
        <v>131</v>
      </c>
    </row>
    <row r="344" spans="1:17" ht="14.4" customHeight="1" x14ac:dyDescent="0.3">
      <c r="A344" s="872" t="s">
        <v>4888</v>
      </c>
      <c r="B344" s="874" t="s">
        <v>4889</v>
      </c>
      <c r="C344" s="874" t="s">
        <v>2853</v>
      </c>
      <c r="D344" s="874" t="s">
        <v>4894</v>
      </c>
      <c r="E344" s="874" t="s">
        <v>4895</v>
      </c>
      <c r="F344" s="884">
        <v>73</v>
      </c>
      <c r="G344" s="884">
        <v>12921</v>
      </c>
      <c r="H344" s="884">
        <v>0.75961199294532633</v>
      </c>
      <c r="I344" s="884">
        <v>177</v>
      </c>
      <c r="J344" s="884">
        <v>90</v>
      </c>
      <c r="K344" s="884">
        <v>17010</v>
      </c>
      <c r="L344" s="884">
        <v>1</v>
      </c>
      <c r="M344" s="884">
        <v>189</v>
      </c>
      <c r="N344" s="884">
        <v>33</v>
      </c>
      <c r="O344" s="884">
        <v>6237</v>
      </c>
      <c r="P344" s="875">
        <v>0.36666666666666664</v>
      </c>
      <c r="Q344" s="885">
        <v>189</v>
      </c>
    </row>
    <row r="345" spans="1:17" ht="14.4" customHeight="1" x14ac:dyDescent="0.3">
      <c r="A345" s="872" t="s">
        <v>4888</v>
      </c>
      <c r="B345" s="874" t="s">
        <v>4889</v>
      </c>
      <c r="C345" s="874" t="s">
        <v>2853</v>
      </c>
      <c r="D345" s="874" t="s">
        <v>4896</v>
      </c>
      <c r="E345" s="874" t="s">
        <v>4897</v>
      </c>
      <c r="F345" s="884">
        <v>164</v>
      </c>
      <c r="G345" s="884">
        <v>62976</v>
      </c>
      <c r="H345" s="884">
        <v>0.74034539106309438</v>
      </c>
      <c r="I345" s="884">
        <v>384</v>
      </c>
      <c r="J345" s="884">
        <v>209</v>
      </c>
      <c r="K345" s="884">
        <v>85063</v>
      </c>
      <c r="L345" s="884">
        <v>1</v>
      </c>
      <c r="M345" s="884">
        <v>407</v>
      </c>
      <c r="N345" s="884">
        <v>234</v>
      </c>
      <c r="O345" s="884">
        <v>95472</v>
      </c>
      <c r="P345" s="875">
        <v>1.1223681271528161</v>
      </c>
      <c r="Q345" s="885">
        <v>408</v>
      </c>
    </row>
    <row r="346" spans="1:17" ht="14.4" customHeight="1" x14ac:dyDescent="0.3">
      <c r="A346" s="872" t="s">
        <v>4888</v>
      </c>
      <c r="B346" s="874" t="s">
        <v>4889</v>
      </c>
      <c r="C346" s="874" t="s">
        <v>2853</v>
      </c>
      <c r="D346" s="874" t="s">
        <v>4898</v>
      </c>
      <c r="E346" s="874" t="s">
        <v>4899</v>
      </c>
      <c r="F346" s="884">
        <v>87</v>
      </c>
      <c r="G346" s="884">
        <v>14964</v>
      </c>
      <c r="H346" s="884">
        <v>0.81958593493263232</v>
      </c>
      <c r="I346" s="884">
        <v>172</v>
      </c>
      <c r="J346" s="884">
        <v>102</v>
      </c>
      <c r="K346" s="884">
        <v>18258</v>
      </c>
      <c r="L346" s="884">
        <v>1</v>
      </c>
      <c r="M346" s="884">
        <v>179</v>
      </c>
      <c r="N346" s="884">
        <v>29</v>
      </c>
      <c r="O346" s="884">
        <v>5220</v>
      </c>
      <c r="P346" s="875">
        <v>0.28590207032533682</v>
      </c>
      <c r="Q346" s="885">
        <v>180</v>
      </c>
    </row>
    <row r="347" spans="1:17" ht="14.4" customHeight="1" x14ac:dyDescent="0.3">
      <c r="A347" s="872" t="s">
        <v>4888</v>
      </c>
      <c r="B347" s="874" t="s">
        <v>4889</v>
      </c>
      <c r="C347" s="874" t="s">
        <v>2853</v>
      </c>
      <c r="D347" s="874" t="s">
        <v>4900</v>
      </c>
      <c r="E347" s="874" t="s">
        <v>4901</v>
      </c>
      <c r="F347" s="884">
        <v>81</v>
      </c>
      <c r="G347" s="884">
        <v>26082</v>
      </c>
      <c r="H347" s="884">
        <v>1.2165111940298508</v>
      </c>
      <c r="I347" s="884">
        <v>322</v>
      </c>
      <c r="J347" s="884">
        <v>64</v>
      </c>
      <c r="K347" s="884">
        <v>21440</v>
      </c>
      <c r="L347" s="884">
        <v>1</v>
      </c>
      <c r="M347" s="884">
        <v>335</v>
      </c>
      <c r="N347" s="884">
        <v>36</v>
      </c>
      <c r="O347" s="884">
        <v>12096</v>
      </c>
      <c r="P347" s="875">
        <v>0.56417910447761199</v>
      </c>
      <c r="Q347" s="885">
        <v>336</v>
      </c>
    </row>
    <row r="348" spans="1:17" ht="14.4" customHeight="1" x14ac:dyDescent="0.3">
      <c r="A348" s="872" t="s">
        <v>4888</v>
      </c>
      <c r="B348" s="874" t="s">
        <v>4889</v>
      </c>
      <c r="C348" s="874" t="s">
        <v>2853</v>
      </c>
      <c r="D348" s="874" t="s">
        <v>4902</v>
      </c>
      <c r="E348" s="874" t="s">
        <v>4903</v>
      </c>
      <c r="F348" s="884">
        <v>1</v>
      </c>
      <c r="G348" s="884">
        <v>439</v>
      </c>
      <c r="H348" s="884"/>
      <c r="I348" s="884">
        <v>439</v>
      </c>
      <c r="J348" s="884"/>
      <c r="K348" s="884"/>
      <c r="L348" s="884"/>
      <c r="M348" s="884"/>
      <c r="N348" s="884">
        <v>4</v>
      </c>
      <c r="O348" s="884">
        <v>1836</v>
      </c>
      <c r="P348" s="875"/>
      <c r="Q348" s="885">
        <v>459</v>
      </c>
    </row>
    <row r="349" spans="1:17" ht="14.4" customHeight="1" x14ac:dyDescent="0.3">
      <c r="A349" s="872" t="s">
        <v>4888</v>
      </c>
      <c r="B349" s="874" t="s">
        <v>4889</v>
      </c>
      <c r="C349" s="874" t="s">
        <v>2853</v>
      </c>
      <c r="D349" s="874" t="s">
        <v>4904</v>
      </c>
      <c r="E349" s="874" t="s">
        <v>4905</v>
      </c>
      <c r="F349" s="884">
        <v>435</v>
      </c>
      <c r="G349" s="884">
        <v>148335</v>
      </c>
      <c r="H349" s="884">
        <v>0.71433387108425028</v>
      </c>
      <c r="I349" s="884">
        <v>341</v>
      </c>
      <c r="J349" s="884">
        <v>595</v>
      </c>
      <c r="K349" s="884">
        <v>207655</v>
      </c>
      <c r="L349" s="884">
        <v>1</v>
      </c>
      <c r="M349" s="884">
        <v>349</v>
      </c>
      <c r="N349" s="884">
        <v>365</v>
      </c>
      <c r="O349" s="884">
        <v>127385</v>
      </c>
      <c r="P349" s="875">
        <v>0.61344537815126055</v>
      </c>
      <c r="Q349" s="885">
        <v>349</v>
      </c>
    </row>
    <row r="350" spans="1:17" ht="14.4" customHeight="1" x14ac:dyDescent="0.3">
      <c r="A350" s="872" t="s">
        <v>4888</v>
      </c>
      <c r="B350" s="874" t="s">
        <v>4889</v>
      </c>
      <c r="C350" s="874" t="s">
        <v>2853</v>
      </c>
      <c r="D350" s="874" t="s">
        <v>4906</v>
      </c>
      <c r="E350" s="874" t="s">
        <v>4907</v>
      </c>
      <c r="F350" s="884">
        <v>1</v>
      </c>
      <c r="G350" s="884">
        <v>1598</v>
      </c>
      <c r="H350" s="884"/>
      <c r="I350" s="884">
        <v>1598</v>
      </c>
      <c r="J350" s="884"/>
      <c r="K350" s="884"/>
      <c r="L350" s="884"/>
      <c r="M350" s="884"/>
      <c r="N350" s="884">
        <v>2</v>
      </c>
      <c r="O350" s="884">
        <v>3306</v>
      </c>
      <c r="P350" s="875"/>
      <c r="Q350" s="885">
        <v>1653</v>
      </c>
    </row>
    <row r="351" spans="1:17" ht="14.4" customHeight="1" x14ac:dyDescent="0.3">
      <c r="A351" s="872" t="s">
        <v>4888</v>
      </c>
      <c r="B351" s="874" t="s">
        <v>4889</v>
      </c>
      <c r="C351" s="874" t="s">
        <v>2853</v>
      </c>
      <c r="D351" s="874" t="s">
        <v>4908</v>
      </c>
      <c r="E351" s="874" t="s">
        <v>4909</v>
      </c>
      <c r="F351" s="884">
        <v>73</v>
      </c>
      <c r="G351" s="884">
        <v>7957</v>
      </c>
      <c r="H351" s="884">
        <v>0.90678062678062676</v>
      </c>
      <c r="I351" s="884">
        <v>109</v>
      </c>
      <c r="J351" s="884">
        <v>75</v>
      </c>
      <c r="K351" s="884">
        <v>8775</v>
      </c>
      <c r="L351" s="884">
        <v>1</v>
      </c>
      <c r="M351" s="884">
        <v>117</v>
      </c>
      <c r="N351" s="884">
        <v>121</v>
      </c>
      <c r="O351" s="884">
        <v>14157</v>
      </c>
      <c r="P351" s="875">
        <v>1.6133333333333333</v>
      </c>
      <c r="Q351" s="885">
        <v>117</v>
      </c>
    </row>
    <row r="352" spans="1:17" ht="14.4" customHeight="1" x14ac:dyDescent="0.3">
      <c r="A352" s="872" t="s">
        <v>4888</v>
      </c>
      <c r="B352" s="874" t="s">
        <v>4889</v>
      </c>
      <c r="C352" s="874" t="s">
        <v>2853</v>
      </c>
      <c r="D352" s="874" t="s">
        <v>4910</v>
      </c>
      <c r="E352" s="874" t="s">
        <v>4911</v>
      </c>
      <c r="F352" s="884"/>
      <c r="G352" s="884"/>
      <c r="H352" s="884"/>
      <c r="I352" s="884"/>
      <c r="J352" s="884">
        <v>1</v>
      </c>
      <c r="K352" s="884">
        <v>49</v>
      </c>
      <c r="L352" s="884">
        <v>1</v>
      </c>
      <c r="M352" s="884">
        <v>49</v>
      </c>
      <c r="N352" s="884"/>
      <c r="O352" s="884"/>
      <c r="P352" s="875"/>
      <c r="Q352" s="885"/>
    </row>
    <row r="353" spans="1:17" ht="14.4" customHeight="1" x14ac:dyDescent="0.3">
      <c r="A353" s="872" t="s">
        <v>4888</v>
      </c>
      <c r="B353" s="874" t="s">
        <v>4889</v>
      </c>
      <c r="C353" s="874" t="s">
        <v>2853</v>
      </c>
      <c r="D353" s="874" t="s">
        <v>4912</v>
      </c>
      <c r="E353" s="874" t="s">
        <v>4913</v>
      </c>
      <c r="F353" s="884">
        <v>5</v>
      </c>
      <c r="G353" s="884">
        <v>1880</v>
      </c>
      <c r="H353" s="884">
        <v>0.9715762273901809</v>
      </c>
      <c r="I353" s="884">
        <v>376</v>
      </c>
      <c r="J353" s="884">
        <v>5</v>
      </c>
      <c r="K353" s="884">
        <v>1935</v>
      </c>
      <c r="L353" s="884">
        <v>1</v>
      </c>
      <c r="M353" s="884">
        <v>387</v>
      </c>
      <c r="N353" s="884">
        <v>9</v>
      </c>
      <c r="O353" s="884">
        <v>3519</v>
      </c>
      <c r="P353" s="875">
        <v>1.8186046511627907</v>
      </c>
      <c r="Q353" s="885">
        <v>391</v>
      </c>
    </row>
    <row r="354" spans="1:17" ht="14.4" customHeight="1" x14ac:dyDescent="0.3">
      <c r="A354" s="872" t="s">
        <v>4888</v>
      </c>
      <c r="B354" s="874" t="s">
        <v>4889</v>
      </c>
      <c r="C354" s="874" t="s">
        <v>2853</v>
      </c>
      <c r="D354" s="874" t="s">
        <v>4914</v>
      </c>
      <c r="E354" s="874" t="s">
        <v>4915</v>
      </c>
      <c r="F354" s="884">
        <v>51</v>
      </c>
      <c r="G354" s="884">
        <v>1887</v>
      </c>
      <c r="H354" s="884">
        <v>0.8867481203007519</v>
      </c>
      <c r="I354" s="884">
        <v>37</v>
      </c>
      <c r="J354" s="884">
        <v>56</v>
      </c>
      <c r="K354" s="884">
        <v>2128</v>
      </c>
      <c r="L354" s="884">
        <v>1</v>
      </c>
      <c r="M354" s="884">
        <v>38</v>
      </c>
      <c r="N354" s="884">
        <v>96</v>
      </c>
      <c r="O354" s="884">
        <v>3648</v>
      </c>
      <c r="P354" s="875">
        <v>1.7142857142857142</v>
      </c>
      <c r="Q354" s="885">
        <v>38</v>
      </c>
    </row>
    <row r="355" spans="1:17" ht="14.4" customHeight="1" x14ac:dyDescent="0.3">
      <c r="A355" s="872" t="s">
        <v>4888</v>
      </c>
      <c r="B355" s="874" t="s">
        <v>4889</v>
      </c>
      <c r="C355" s="874" t="s">
        <v>2853</v>
      </c>
      <c r="D355" s="874" t="s">
        <v>4916</v>
      </c>
      <c r="E355" s="874" t="s">
        <v>4917</v>
      </c>
      <c r="F355" s="884">
        <v>6</v>
      </c>
      <c r="G355" s="884">
        <v>4056</v>
      </c>
      <c r="H355" s="884">
        <v>0.96022727272727271</v>
      </c>
      <c r="I355" s="884">
        <v>676</v>
      </c>
      <c r="J355" s="884">
        <v>6</v>
      </c>
      <c r="K355" s="884">
        <v>4224</v>
      </c>
      <c r="L355" s="884">
        <v>1</v>
      </c>
      <c r="M355" s="884">
        <v>704</v>
      </c>
      <c r="N355" s="884">
        <v>11</v>
      </c>
      <c r="O355" s="884">
        <v>7755</v>
      </c>
      <c r="P355" s="875">
        <v>1.8359375</v>
      </c>
      <c r="Q355" s="885">
        <v>705</v>
      </c>
    </row>
    <row r="356" spans="1:17" ht="14.4" customHeight="1" x14ac:dyDescent="0.3">
      <c r="A356" s="872" t="s">
        <v>4888</v>
      </c>
      <c r="B356" s="874" t="s">
        <v>4889</v>
      </c>
      <c r="C356" s="874" t="s">
        <v>2853</v>
      </c>
      <c r="D356" s="874" t="s">
        <v>4918</v>
      </c>
      <c r="E356" s="874" t="s">
        <v>4919</v>
      </c>
      <c r="F356" s="884">
        <v>1</v>
      </c>
      <c r="G356" s="884">
        <v>138</v>
      </c>
      <c r="H356" s="884"/>
      <c r="I356" s="884">
        <v>138</v>
      </c>
      <c r="J356" s="884"/>
      <c r="K356" s="884"/>
      <c r="L356" s="884"/>
      <c r="M356" s="884"/>
      <c r="N356" s="884"/>
      <c r="O356" s="884"/>
      <c r="P356" s="875"/>
      <c r="Q356" s="885"/>
    </row>
    <row r="357" spans="1:17" ht="14.4" customHeight="1" x14ac:dyDescent="0.3">
      <c r="A357" s="872" t="s">
        <v>4888</v>
      </c>
      <c r="B357" s="874" t="s">
        <v>4889</v>
      </c>
      <c r="C357" s="874" t="s">
        <v>2853</v>
      </c>
      <c r="D357" s="874" t="s">
        <v>4920</v>
      </c>
      <c r="E357" s="874" t="s">
        <v>4921</v>
      </c>
      <c r="F357" s="884">
        <v>687</v>
      </c>
      <c r="G357" s="884">
        <v>195795</v>
      </c>
      <c r="H357" s="884">
        <v>0.76130319148936165</v>
      </c>
      <c r="I357" s="884">
        <v>285</v>
      </c>
      <c r="J357" s="884">
        <v>846</v>
      </c>
      <c r="K357" s="884">
        <v>257184</v>
      </c>
      <c r="L357" s="884">
        <v>1</v>
      </c>
      <c r="M357" s="884">
        <v>304</v>
      </c>
      <c r="N357" s="884">
        <v>299</v>
      </c>
      <c r="O357" s="884">
        <v>91195</v>
      </c>
      <c r="P357" s="875">
        <v>0.35459048774418317</v>
      </c>
      <c r="Q357" s="885">
        <v>305</v>
      </c>
    </row>
    <row r="358" spans="1:17" ht="14.4" customHeight="1" x14ac:dyDescent="0.3">
      <c r="A358" s="872" t="s">
        <v>4888</v>
      </c>
      <c r="B358" s="874" t="s">
        <v>4889</v>
      </c>
      <c r="C358" s="874" t="s">
        <v>2853</v>
      </c>
      <c r="D358" s="874" t="s">
        <v>4922</v>
      </c>
      <c r="E358" s="874" t="s">
        <v>4923</v>
      </c>
      <c r="F358" s="884">
        <v>395</v>
      </c>
      <c r="G358" s="884">
        <v>182490</v>
      </c>
      <c r="H358" s="884">
        <v>0.80834344740828679</v>
      </c>
      <c r="I358" s="884">
        <v>462</v>
      </c>
      <c r="J358" s="884">
        <v>457</v>
      </c>
      <c r="K358" s="884">
        <v>225758</v>
      </c>
      <c r="L358" s="884">
        <v>1</v>
      </c>
      <c r="M358" s="884">
        <v>494</v>
      </c>
      <c r="N358" s="884">
        <v>360</v>
      </c>
      <c r="O358" s="884">
        <v>177840</v>
      </c>
      <c r="P358" s="875">
        <v>0.78774617067833697</v>
      </c>
      <c r="Q358" s="885">
        <v>494</v>
      </c>
    </row>
    <row r="359" spans="1:17" ht="14.4" customHeight="1" x14ac:dyDescent="0.3">
      <c r="A359" s="872" t="s">
        <v>4888</v>
      </c>
      <c r="B359" s="874" t="s">
        <v>4889</v>
      </c>
      <c r="C359" s="874" t="s">
        <v>2853</v>
      </c>
      <c r="D359" s="874" t="s">
        <v>4924</v>
      </c>
      <c r="E359" s="874" t="s">
        <v>4925</v>
      </c>
      <c r="F359" s="884">
        <v>903</v>
      </c>
      <c r="G359" s="884">
        <v>321468</v>
      </c>
      <c r="H359" s="884">
        <v>0.81810963505878764</v>
      </c>
      <c r="I359" s="884">
        <v>356</v>
      </c>
      <c r="J359" s="884">
        <v>1062</v>
      </c>
      <c r="K359" s="884">
        <v>392940</v>
      </c>
      <c r="L359" s="884">
        <v>1</v>
      </c>
      <c r="M359" s="884">
        <v>370</v>
      </c>
      <c r="N359" s="884">
        <v>513</v>
      </c>
      <c r="O359" s="884">
        <v>189810</v>
      </c>
      <c r="P359" s="875">
        <v>0.48305084745762711</v>
      </c>
      <c r="Q359" s="885">
        <v>370</v>
      </c>
    </row>
    <row r="360" spans="1:17" ht="14.4" customHeight="1" x14ac:dyDescent="0.3">
      <c r="A360" s="872" t="s">
        <v>4888</v>
      </c>
      <c r="B360" s="874" t="s">
        <v>4889</v>
      </c>
      <c r="C360" s="874" t="s">
        <v>2853</v>
      </c>
      <c r="D360" s="874" t="s">
        <v>4926</v>
      </c>
      <c r="E360" s="874" t="s">
        <v>4927</v>
      </c>
      <c r="F360" s="884">
        <v>1</v>
      </c>
      <c r="G360" s="884">
        <v>12792</v>
      </c>
      <c r="H360" s="884">
        <v>0.99992183225201281</v>
      </c>
      <c r="I360" s="884">
        <v>12792</v>
      </c>
      <c r="J360" s="884">
        <v>1</v>
      </c>
      <c r="K360" s="884">
        <v>12793</v>
      </c>
      <c r="L360" s="884">
        <v>1</v>
      </c>
      <c r="M360" s="884">
        <v>12793</v>
      </c>
      <c r="N360" s="884">
        <v>2</v>
      </c>
      <c r="O360" s="884">
        <v>25588</v>
      </c>
      <c r="P360" s="875">
        <v>2.0001563354959742</v>
      </c>
      <c r="Q360" s="885">
        <v>12794</v>
      </c>
    </row>
    <row r="361" spans="1:17" ht="14.4" customHeight="1" x14ac:dyDescent="0.3">
      <c r="A361" s="872" t="s">
        <v>4888</v>
      </c>
      <c r="B361" s="874" t="s">
        <v>4889</v>
      </c>
      <c r="C361" s="874" t="s">
        <v>2853</v>
      </c>
      <c r="D361" s="874" t="s">
        <v>4928</v>
      </c>
      <c r="E361" s="874" t="s">
        <v>4929</v>
      </c>
      <c r="F361" s="884">
        <v>10</v>
      </c>
      <c r="G361" s="884">
        <v>1050</v>
      </c>
      <c r="H361" s="884"/>
      <c r="I361" s="884">
        <v>105</v>
      </c>
      <c r="J361" s="884"/>
      <c r="K361" s="884"/>
      <c r="L361" s="884"/>
      <c r="M361" s="884"/>
      <c r="N361" s="884">
        <v>4</v>
      </c>
      <c r="O361" s="884">
        <v>444</v>
      </c>
      <c r="P361" s="875"/>
      <c r="Q361" s="885">
        <v>111</v>
      </c>
    </row>
    <row r="362" spans="1:17" ht="14.4" customHeight="1" x14ac:dyDescent="0.3">
      <c r="A362" s="872" t="s">
        <v>4888</v>
      </c>
      <c r="B362" s="874" t="s">
        <v>4889</v>
      </c>
      <c r="C362" s="874" t="s">
        <v>2853</v>
      </c>
      <c r="D362" s="874" t="s">
        <v>4930</v>
      </c>
      <c r="E362" s="874" t="s">
        <v>4931</v>
      </c>
      <c r="F362" s="884">
        <v>28</v>
      </c>
      <c r="G362" s="884">
        <v>3276</v>
      </c>
      <c r="H362" s="884">
        <v>0.4442033898305085</v>
      </c>
      <c r="I362" s="884">
        <v>117</v>
      </c>
      <c r="J362" s="884">
        <v>59</v>
      </c>
      <c r="K362" s="884">
        <v>7375</v>
      </c>
      <c r="L362" s="884">
        <v>1</v>
      </c>
      <c r="M362" s="884">
        <v>125</v>
      </c>
      <c r="N362" s="884">
        <v>4</v>
      </c>
      <c r="O362" s="884">
        <v>500</v>
      </c>
      <c r="P362" s="875">
        <v>6.7796610169491525E-2</v>
      </c>
      <c r="Q362" s="885">
        <v>125</v>
      </c>
    </row>
    <row r="363" spans="1:17" ht="14.4" customHeight="1" x14ac:dyDescent="0.3">
      <c r="A363" s="872" t="s">
        <v>4888</v>
      </c>
      <c r="B363" s="874" t="s">
        <v>4889</v>
      </c>
      <c r="C363" s="874" t="s">
        <v>2853</v>
      </c>
      <c r="D363" s="874" t="s">
        <v>4932</v>
      </c>
      <c r="E363" s="874" t="s">
        <v>4933</v>
      </c>
      <c r="F363" s="884">
        <v>85</v>
      </c>
      <c r="G363" s="884">
        <v>39355</v>
      </c>
      <c r="H363" s="884">
        <v>0.86418533157663591</v>
      </c>
      <c r="I363" s="884">
        <v>463</v>
      </c>
      <c r="J363" s="884">
        <v>92</v>
      </c>
      <c r="K363" s="884">
        <v>45540</v>
      </c>
      <c r="L363" s="884">
        <v>1</v>
      </c>
      <c r="M363" s="884">
        <v>495</v>
      </c>
      <c r="N363" s="884">
        <v>161</v>
      </c>
      <c r="O363" s="884">
        <v>79695</v>
      </c>
      <c r="P363" s="875">
        <v>1.75</v>
      </c>
      <c r="Q363" s="885">
        <v>495</v>
      </c>
    </row>
    <row r="364" spans="1:17" ht="14.4" customHeight="1" x14ac:dyDescent="0.3">
      <c r="A364" s="872" t="s">
        <v>4888</v>
      </c>
      <c r="B364" s="874" t="s">
        <v>4889</v>
      </c>
      <c r="C364" s="874" t="s">
        <v>2853</v>
      </c>
      <c r="D364" s="874" t="s">
        <v>4433</v>
      </c>
      <c r="E364" s="874" t="s">
        <v>4434</v>
      </c>
      <c r="F364" s="884">
        <v>3</v>
      </c>
      <c r="G364" s="884">
        <v>3804</v>
      </c>
      <c r="H364" s="884">
        <v>2.9649259547934528</v>
      </c>
      <c r="I364" s="884">
        <v>1268</v>
      </c>
      <c r="J364" s="884">
        <v>1</v>
      </c>
      <c r="K364" s="884">
        <v>1283</v>
      </c>
      <c r="L364" s="884">
        <v>1</v>
      </c>
      <c r="M364" s="884">
        <v>1283</v>
      </c>
      <c r="N364" s="884">
        <v>1</v>
      </c>
      <c r="O364" s="884">
        <v>1285</v>
      </c>
      <c r="P364" s="875">
        <v>1.0015588464536243</v>
      </c>
      <c r="Q364" s="885">
        <v>1285</v>
      </c>
    </row>
    <row r="365" spans="1:17" ht="14.4" customHeight="1" x14ac:dyDescent="0.3">
      <c r="A365" s="872" t="s">
        <v>4888</v>
      </c>
      <c r="B365" s="874" t="s">
        <v>4889</v>
      </c>
      <c r="C365" s="874" t="s">
        <v>2853</v>
      </c>
      <c r="D365" s="874" t="s">
        <v>4934</v>
      </c>
      <c r="E365" s="874" t="s">
        <v>4935</v>
      </c>
      <c r="F365" s="884">
        <v>16</v>
      </c>
      <c r="G365" s="884">
        <v>6992</v>
      </c>
      <c r="H365" s="884">
        <v>0.80701754385964908</v>
      </c>
      <c r="I365" s="884">
        <v>437</v>
      </c>
      <c r="J365" s="884">
        <v>19</v>
      </c>
      <c r="K365" s="884">
        <v>8664</v>
      </c>
      <c r="L365" s="884">
        <v>1</v>
      </c>
      <c r="M365" s="884">
        <v>456</v>
      </c>
      <c r="N365" s="884">
        <v>17</v>
      </c>
      <c r="O365" s="884">
        <v>7752</v>
      </c>
      <c r="P365" s="875">
        <v>0.89473684210526316</v>
      </c>
      <c r="Q365" s="885">
        <v>456</v>
      </c>
    </row>
    <row r="366" spans="1:17" ht="14.4" customHeight="1" x14ac:dyDescent="0.3">
      <c r="A366" s="872" t="s">
        <v>4888</v>
      </c>
      <c r="B366" s="874" t="s">
        <v>4889</v>
      </c>
      <c r="C366" s="874" t="s">
        <v>2853</v>
      </c>
      <c r="D366" s="874" t="s">
        <v>4936</v>
      </c>
      <c r="E366" s="874" t="s">
        <v>4937</v>
      </c>
      <c r="F366" s="884">
        <v>30</v>
      </c>
      <c r="G366" s="884">
        <v>1620</v>
      </c>
      <c r="H366" s="884">
        <v>0.46551724137931033</v>
      </c>
      <c r="I366" s="884">
        <v>54</v>
      </c>
      <c r="J366" s="884">
        <v>60</v>
      </c>
      <c r="K366" s="884">
        <v>3480</v>
      </c>
      <c r="L366" s="884">
        <v>1</v>
      </c>
      <c r="M366" s="884">
        <v>58</v>
      </c>
      <c r="N366" s="884">
        <v>26</v>
      </c>
      <c r="O366" s="884">
        <v>1508</v>
      </c>
      <c r="P366" s="875">
        <v>0.43333333333333335</v>
      </c>
      <c r="Q366" s="885">
        <v>58</v>
      </c>
    </row>
    <row r="367" spans="1:17" ht="14.4" customHeight="1" x14ac:dyDescent="0.3">
      <c r="A367" s="872" t="s">
        <v>4888</v>
      </c>
      <c r="B367" s="874" t="s">
        <v>4889</v>
      </c>
      <c r="C367" s="874" t="s">
        <v>2853</v>
      </c>
      <c r="D367" s="874" t="s">
        <v>4938</v>
      </c>
      <c r="E367" s="874" t="s">
        <v>4939</v>
      </c>
      <c r="F367" s="884">
        <v>1</v>
      </c>
      <c r="G367" s="884">
        <v>2172</v>
      </c>
      <c r="H367" s="884">
        <v>0.33317993557294062</v>
      </c>
      <c r="I367" s="884">
        <v>2172</v>
      </c>
      <c r="J367" s="884">
        <v>3</v>
      </c>
      <c r="K367" s="884">
        <v>6519</v>
      </c>
      <c r="L367" s="884">
        <v>1</v>
      </c>
      <c r="M367" s="884">
        <v>2173</v>
      </c>
      <c r="N367" s="884">
        <v>2</v>
      </c>
      <c r="O367" s="884">
        <v>4346</v>
      </c>
      <c r="P367" s="875">
        <v>0.66666666666666663</v>
      </c>
      <c r="Q367" s="885">
        <v>2173</v>
      </c>
    </row>
    <row r="368" spans="1:17" ht="14.4" customHeight="1" x14ac:dyDescent="0.3">
      <c r="A368" s="872" t="s">
        <v>4888</v>
      </c>
      <c r="B368" s="874" t="s">
        <v>4889</v>
      </c>
      <c r="C368" s="874" t="s">
        <v>2853</v>
      </c>
      <c r="D368" s="874" t="s">
        <v>4940</v>
      </c>
      <c r="E368" s="874" t="s">
        <v>4941</v>
      </c>
      <c r="F368" s="884">
        <v>5271</v>
      </c>
      <c r="G368" s="884">
        <v>890799</v>
      </c>
      <c r="H368" s="884">
        <v>0.93399633027522933</v>
      </c>
      <c r="I368" s="884">
        <v>169</v>
      </c>
      <c r="J368" s="884">
        <v>5450</v>
      </c>
      <c r="K368" s="884">
        <v>953750</v>
      </c>
      <c r="L368" s="884">
        <v>1</v>
      </c>
      <c r="M368" s="884">
        <v>175</v>
      </c>
      <c r="N368" s="884">
        <v>2111</v>
      </c>
      <c r="O368" s="884">
        <v>371536</v>
      </c>
      <c r="P368" s="875">
        <v>0.38955281782437745</v>
      </c>
      <c r="Q368" s="885">
        <v>176</v>
      </c>
    </row>
    <row r="369" spans="1:17" ht="14.4" customHeight="1" x14ac:dyDescent="0.3">
      <c r="A369" s="872" t="s">
        <v>4888</v>
      </c>
      <c r="B369" s="874" t="s">
        <v>4889</v>
      </c>
      <c r="C369" s="874" t="s">
        <v>2853</v>
      </c>
      <c r="D369" s="874" t="s">
        <v>4942</v>
      </c>
      <c r="E369" s="874" t="s">
        <v>4943</v>
      </c>
      <c r="F369" s="884">
        <v>23</v>
      </c>
      <c r="G369" s="884">
        <v>1863</v>
      </c>
      <c r="H369" s="884">
        <v>1.3698529411764706</v>
      </c>
      <c r="I369" s="884">
        <v>81</v>
      </c>
      <c r="J369" s="884">
        <v>16</v>
      </c>
      <c r="K369" s="884">
        <v>1360</v>
      </c>
      <c r="L369" s="884">
        <v>1</v>
      </c>
      <c r="M369" s="884">
        <v>85</v>
      </c>
      <c r="N369" s="884">
        <v>26</v>
      </c>
      <c r="O369" s="884">
        <v>2210</v>
      </c>
      <c r="P369" s="875">
        <v>1.625</v>
      </c>
      <c r="Q369" s="885">
        <v>85</v>
      </c>
    </row>
    <row r="370" spans="1:17" ht="14.4" customHeight="1" x14ac:dyDescent="0.3">
      <c r="A370" s="872" t="s">
        <v>4888</v>
      </c>
      <c r="B370" s="874" t="s">
        <v>4889</v>
      </c>
      <c r="C370" s="874" t="s">
        <v>2853</v>
      </c>
      <c r="D370" s="874" t="s">
        <v>4944</v>
      </c>
      <c r="E370" s="874" t="s">
        <v>4945</v>
      </c>
      <c r="F370" s="884">
        <v>2</v>
      </c>
      <c r="G370" s="884">
        <v>332</v>
      </c>
      <c r="H370" s="884"/>
      <c r="I370" s="884">
        <v>166</v>
      </c>
      <c r="J370" s="884"/>
      <c r="K370" s="884"/>
      <c r="L370" s="884"/>
      <c r="M370" s="884"/>
      <c r="N370" s="884">
        <v>2</v>
      </c>
      <c r="O370" s="884">
        <v>356</v>
      </c>
      <c r="P370" s="875"/>
      <c r="Q370" s="885">
        <v>178</v>
      </c>
    </row>
    <row r="371" spans="1:17" ht="14.4" customHeight="1" x14ac:dyDescent="0.3">
      <c r="A371" s="872" t="s">
        <v>4888</v>
      </c>
      <c r="B371" s="874" t="s">
        <v>4889</v>
      </c>
      <c r="C371" s="874" t="s">
        <v>2853</v>
      </c>
      <c r="D371" s="874" t="s">
        <v>4946</v>
      </c>
      <c r="E371" s="874" t="s">
        <v>4947</v>
      </c>
      <c r="F371" s="884">
        <v>12</v>
      </c>
      <c r="G371" s="884">
        <v>1956</v>
      </c>
      <c r="H371" s="884">
        <v>0.39910222403591106</v>
      </c>
      <c r="I371" s="884">
        <v>163</v>
      </c>
      <c r="J371" s="884">
        <v>29</v>
      </c>
      <c r="K371" s="884">
        <v>4901</v>
      </c>
      <c r="L371" s="884">
        <v>1</v>
      </c>
      <c r="M371" s="884">
        <v>169</v>
      </c>
      <c r="N371" s="884">
        <v>20</v>
      </c>
      <c r="O371" s="884">
        <v>3400</v>
      </c>
      <c r="P371" s="875">
        <v>0.69373597225056116</v>
      </c>
      <c r="Q371" s="885">
        <v>170</v>
      </c>
    </row>
    <row r="372" spans="1:17" ht="14.4" customHeight="1" x14ac:dyDescent="0.3">
      <c r="A372" s="872" t="s">
        <v>4888</v>
      </c>
      <c r="B372" s="874" t="s">
        <v>4889</v>
      </c>
      <c r="C372" s="874" t="s">
        <v>2853</v>
      </c>
      <c r="D372" s="874" t="s">
        <v>4948</v>
      </c>
      <c r="E372" s="874" t="s">
        <v>4949</v>
      </c>
      <c r="F372" s="884"/>
      <c r="G372" s="884"/>
      <c r="H372" s="884"/>
      <c r="I372" s="884"/>
      <c r="J372" s="884">
        <v>1</v>
      </c>
      <c r="K372" s="884">
        <v>29</v>
      </c>
      <c r="L372" s="884">
        <v>1</v>
      </c>
      <c r="M372" s="884">
        <v>29</v>
      </c>
      <c r="N372" s="884"/>
      <c r="O372" s="884"/>
      <c r="P372" s="875"/>
      <c r="Q372" s="885"/>
    </row>
    <row r="373" spans="1:17" ht="14.4" customHeight="1" x14ac:dyDescent="0.3">
      <c r="A373" s="872" t="s">
        <v>4888</v>
      </c>
      <c r="B373" s="874" t="s">
        <v>4889</v>
      </c>
      <c r="C373" s="874" t="s">
        <v>2853</v>
      </c>
      <c r="D373" s="874" t="s">
        <v>4313</v>
      </c>
      <c r="E373" s="874" t="s">
        <v>4314</v>
      </c>
      <c r="F373" s="884">
        <v>4</v>
      </c>
      <c r="G373" s="884">
        <v>4032</v>
      </c>
      <c r="H373" s="884">
        <v>0.56973293768545996</v>
      </c>
      <c r="I373" s="884">
        <v>1008</v>
      </c>
      <c r="J373" s="884">
        <v>7</v>
      </c>
      <c r="K373" s="884">
        <v>7077</v>
      </c>
      <c r="L373" s="884">
        <v>1</v>
      </c>
      <c r="M373" s="884">
        <v>1011</v>
      </c>
      <c r="N373" s="884">
        <v>1</v>
      </c>
      <c r="O373" s="884">
        <v>1012</v>
      </c>
      <c r="P373" s="875">
        <v>0.1429984456690688</v>
      </c>
      <c r="Q373" s="885">
        <v>1012</v>
      </c>
    </row>
    <row r="374" spans="1:17" ht="14.4" customHeight="1" x14ac:dyDescent="0.3">
      <c r="A374" s="872" t="s">
        <v>4888</v>
      </c>
      <c r="B374" s="874" t="s">
        <v>4889</v>
      </c>
      <c r="C374" s="874" t="s">
        <v>2853</v>
      </c>
      <c r="D374" s="874" t="s">
        <v>4950</v>
      </c>
      <c r="E374" s="874" t="s">
        <v>4951</v>
      </c>
      <c r="F374" s="884">
        <v>3</v>
      </c>
      <c r="G374" s="884">
        <v>510</v>
      </c>
      <c r="H374" s="884">
        <v>2.8977272727272729</v>
      </c>
      <c r="I374" s="884">
        <v>170</v>
      </c>
      <c r="J374" s="884">
        <v>1</v>
      </c>
      <c r="K374" s="884">
        <v>176</v>
      </c>
      <c r="L374" s="884">
        <v>1</v>
      </c>
      <c r="M374" s="884">
        <v>176</v>
      </c>
      <c r="N374" s="884">
        <v>2</v>
      </c>
      <c r="O374" s="884">
        <v>352</v>
      </c>
      <c r="P374" s="875">
        <v>2</v>
      </c>
      <c r="Q374" s="885">
        <v>176</v>
      </c>
    </row>
    <row r="375" spans="1:17" ht="14.4" customHeight="1" x14ac:dyDescent="0.3">
      <c r="A375" s="872" t="s">
        <v>4888</v>
      </c>
      <c r="B375" s="874" t="s">
        <v>4889</v>
      </c>
      <c r="C375" s="874" t="s">
        <v>2853</v>
      </c>
      <c r="D375" s="874" t="s">
        <v>4543</v>
      </c>
      <c r="E375" s="874" t="s">
        <v>4544</v>
      </c>
      <c r="F375" s="884">
        <v>10</v>
      </c>
      <c r="G375" s="884">
        <v>22640</v>
      </c>
      <c r="H375" s="884">
        <v>1.6448706771287416</v>
      </c>
      <c r="I375" s="884">
        <v>2264</v>
      </c>
      <c r="J375" s="884">
        <v>6</v>
      </c>
      <c r="K375" s="884">
        <v>13764</v>
      </c>
      <c r="L375" s="884">
        <v>1</v>
      </c>
      <c r="M375" s="884">
        <v>2294</v>
      </c>
      <c r="N375" s="884">
        <v>16</v>
      </c>
      <c r="O375" s="884">
        <v>36752</v>
      </c>
      <c r="P375" s="875">
        <v>2.6701540249927347</v>
      </c>
      <c r="Q375" s="885">
        <v>2297</v>
      </c>
    </row>
    <row r="376" spans="1:17" ht="14.4" customHeight="1" x14ac:dyDescent="0.3">
      <c r="A376" s="872" t="s">
        <v>4888</v>
      </c>
      <c r="B376" s="874" t="s">
        <v>4889</v>
      </c>
      <c r="C376" s="874" t="s">
        <v>2853</v>
      </c>
      <c r="D376" s="874" t="s">
        <v>4952</v>
      </c>
      <c r="E376" s="874" t="s">
        <v>4953</v>
      </c>
      <c r="F376" s="884">
        <v>5</v>
      </c>
      <c r="G376" s="884">
        <v>1235</v>
      </c>
      <c r="H376" s="884">
        <v>0.93916349809885935</v>
      </c>
      <c r="I376" s="884">
        <v>247</v>
      </c>
      <c r="J376" s="884">
        <v>5</v>
      </c>
      <c r="K376" s="884">
        <v>1315</v>
      </c>
      <c r="L376" s="884">
        <v>1</v>
      </c>
      <c r="M376" s="884">
        <v>263</v>
      </c>
      <c r="N376" s="884">
        <v>9</v>
      </c>
      <c r="O376" s="884">
        <v>2376</v>
      </c>
      <c r="P376" s="875">
        <v>1.8068441064638783</v>
      </c>
      <c r="Q376" s="885">
        <v>264</v>
      </c>
    </row>
    <row r="377" spans="1:17" ht="14.4" customHeight="1" x14ac:dyDescent="0.3">
      <c r="A377" s="872" t="s">
        <v>4888</v>
      </c>
      <c r="B377" s="874" t="s">
        <v>4889</v>
      </c>
      <c r="C377" s="874" t="s">
        <v>2853</v>
      </c>
      <c r="D377" s="874" t="s">
        <v>4954</v>
      </c>
      <c r="E377" s="874" t="s">
        <v>4955</v>
      </c>
      <c r="F377" s="884">
        <v>8</v>
      </c>
      <c r="G377" s="884">
        <v>16096</v>
      </c>
      <c r="H377" s="884">
        <v>0.44451808892571115</v>
      </c>
      <c r="I377" s="884">
        <v>2012</v>
      </c>
      <c r="J377" s="884">
        <v>17</v>
      </c>
      <c r="K377" s="884">
        <v>36210</v>
      </c>
      <c r="L377" s="884">
        <v>1</v>
      </c>
      <c r="M377" s="884">
        <v>2130</v>
      </c>
      <c r="N377" s="884">
        <v>7</v>
      </c>
      <c r="O377" s="884">
        <v>14917</v>
      </c>
      <c r="P377" s="875">
        <v>0.41195802264567799</v>
      </c>
      <c r="Q377" s="885">
        <v>2131</v>
      </c>
    </row>
    <row r="378" spans="1:17" ht="14.4" customHeight="1" x14ac:dyDescent="0.3">
      <c r="A378" s="872" t="s">
        <v>4888</v>
      </c>
      <c r="B378" s="874" t="s">
        <v>4889</v>
      </c>
      <c r="C378" s="874" t="s">
        <v>2853</v>
      </c>
      <c r="D378" s="874" t="s">
        <v>4956</v>
      </c>
      <c r="E378" s="874" t="s">
        <v>4957</v>
      </c>
      <c r="F378" s="884">
        <v>102</v>
      </c>
      <c r="G378" s="884">
        <v>23052</v>
      </c>
      <c r="H378" s="884">
        <v>1.0467714104077741</v>
      </c>
      <c r="I378" s="884">
        <v>226</v>
      </c>
      <c r="J378" s="884">
        <v>91</v>
      </c>
      <c r="K378" s="884">
        <v>22022</v>
      </c>
      <c r="L378" s="884">
        <v>1</v>
      </c>
      <c r="M378" s="884">
        <v>242</v>
      </c>
      <c r="N378" s="884">
        <v>174</v>
      </c>
      <c r="O378" s="884">
        <v>42108</v>
      </c>
      <c r="P378" s="875">
        <v>1.9120879120879122</v>
      </c>
      <c r="Q378" s="885">
        <v>242</v>
      </c>
    </row>
    <row r="379" spans="1:17" ht="14.4" customHeight="1" x14ac:dyDescent="0.3">
      <c r="A379" s="872" t="s">
        <v>4888</v>
      </c>
      <c r="B379" s="874" t="s">
        <v>4889</v>
      </c>
      <c r="C379" s="874" t="s">
        <v>2853</v>
      </c>
      <c r="D379" s="874" t="s">
        <v>4958</v>
      </c>
      <c r="E379" s="874" t="s">
        <v>4959</v>
      </c>
      <c r="F379" s="884">
        <v>2</v>
      </c>
      <c r="G379" s="884">
        <v>836</v>
      </c>
      <c r="H379" s="884">
        <v>0.14116852414724756</v>
      </c>
      <c r="I379" s="884">
        <v>418</v>
      </c>
      <c r="J379" s="884">
        <v>14</v>
      </c>
      <c r="K379" s="884">
        <v>5922</v>
      </c>
      <c r="L379" s="884">
        <v>1</v>
      </c>
      <c r="M379" s="884">
        <v>423</v>
      </c>
      <c r="N379" s="884">
        <v>16</v>
      </c>
      <c r="O379" s="884">
        <v>6784</v>
      </c>
      <c r="P379" s="875">
        <v>1.1455589327929754</v>
      </c>
      <c r="Q379" s="885">
        <v>424</v>
      </c>
    </row>
    <row r="380" spans="1:17" ht="14.4" customHeight="1" x14ac:dyDescent="0.3">
      <c r="A380" s="872" t="s">
        <v>4888</v>
      </c>
      <c r="B380" s="874" t="s">
        <v>4889</v>
      </c>
      <c r="C380" s="874" t="s">
        <v>2853</v>
      </c>
      <c r="D380" s="874" t="s">
        <v>4960</v>
      </c>
      <c r="E380" s="874" t="s">
        <v>4961</v>
      </c>
      <c r="F380" s="884">
        <v>218</v>
      </c>
      <c r="G380" s="884">
        <v>227810</v>
      </c>
      <c r="H380" s="884">
        <v>0.99508594142442175</v>
      </c>
      <c r="I380" s="884">
        <v>1045</v>
      </c>
      <c r="J380" s="884">
        <v>217</v>
      </c>
      <c r="K380" s="884">
        <v>228935</v>
      </c>
      <c r="L380" s="884">
        <v>1</v>
      </c>
      <c r="M380" s="884">
        <v>1055</v>
      </c>
      <c r="N380" s="884">
        <v>40</v>
      </c>
      <c r="O380" s="884">
        <v>42280</v>
      </c>
      <c r="P380" s="875">
        <v>0.18468124140039749</v>
      </c>
      <c r="Q380" s="885">
        <v>1057</v>
      </c>
    </row>
    <row r="381" spans="1:17" ht="14.4" customHeight="1" x14ac:dyDescent="0.3">
      <c r="A381" s="872" t="s">
        <v>4888</v>
      </c>
      <c r="B381" s="874" t="s">
        <v>4889</v>
      </c>
      <c r="C381" s="874" t="s">
        <v>2853</v>
      </c>
      <c r="D381" s="874" t="s">
        <v>4962</v>
      </c>
      <c r="E381" s="874" t="s">
        <v>4963</v>
      </c>
      <c r="F381" s="884">
        <v>1</v>
      </c>
      <c r="G381" s="884">
        <v>269</v>
      </c>
      <c r="H381" s="884">
        <v>0.23350694444444445</v>
      </c>
      <c r="I381" s="884">
        <v>269</v>
      </c>
      <c r="J381" s="884">
        <v>4</v>
      </c>
      <c r="K381" s="884">
        <v>1152</v>
      </c>
      <c r="L381" s="884">
        <v>1</v>
      </c>
      <c r="M381" s="884">
        <v>288</v>
      </c>
      <c r="N381" s="884">
        <v>1</v>
      </c>
      <c r="O381" s="884">
        <v>289</v>
      </c>
      <c r="P381" s="875">
        <v>0.25086805555555558</v>
      </c>
      <c r="Q381" s="885">
        <v>289</v>
      </c>
    </row>
    <row r="382" spans="1:17" ht="14.4" customHeight="1" x14ac:dyDescent="0.3">
      <c r="A382" s="872" t="s">
        <v>4888</v>
      </c>
      <c r="B382" s="874" t="s">
        <v>4889</v>
      </c>
      <c r="C382" s="874" t="s">
        <v>2853</v>
      </c>
      <c r="D382" s="874" t="s">
        <v>4964</v>
      </c>
      <c r="E382" s="874" t="s">
        <v>4965</v>
      </c>
      <c r="F382" s="884"/>
      <c r="G382" s="884"/>
      <c r="H382" s="884"/>
      <c r="I382" s="884"/>
      <c r="J382" s="884">
        <v>1</v>
      </c>
      <c r="K382" s="884">
        <v>0</v>
      </c>
      <c r="L382" s="884"/>
      <c r="M382" s="884">
        <v>0</v>
      </c>
      <c r="N382" s="884"/>
      <c r="O382" s="884"/>
      <c r="P382" s="875"/>
      <c r="Q382" s="885"/>
    </row>
    <row r="383" spans="1:17" ht="14.4" customHeight="1" x14ac:dyDescent="0.3">
      <c r="A383" s="872" t="s">
        <v>4966</v>
      </c>
      <c r="B383" s="874" t="s">
        <v>4967</v>
      </c>
      <c r="C383" s="874" t="s">
        <v>2853</v>
      </c>
      <c r="D383" s="874" t="s">
        <v>4968</v>
      </c>
      <c r="E383" s="874" t="s">
        <v>4969</v>
      </c>
      <c r="F383" s="884">
        <v>1318</v>
      </c>
      <c r="G383" s="884">
        <v>212198</v>
      </c>
      <c r="H383" s="884">
        <v>0.88561590951774793</v>
      </c>
      <c r="I383" s="884">
        <v>161</v>
      </c>
      <c r="J383" s="884">
        <v>1385</v>
      </c>
      <c r="K383" s="884">
        <v>239605</v>
      </c>
      <c r="L383" s="884">
        <v>1</v>
      </c>
      <c r="M383" s="884">
        <v>173</v>
      </c>
      <c r="N383" s="884">
        <v>1487</v>
      </c>
      <c r="O383" s="884">
        <v>257251</v>
      </c>
      <c r="P383" s="875">
        <v>1.0736462093862815</v>
      </c>
      <c r="Q383" s="885">
        <v>173</v>
      </c>
    </row>
    <row r="384" spans="1:17" ht="14.4" customHeight="1" x14ac:dyDescent="0.3">
      <c r="A384" s="872" t="s">
        <v>4966</v>
      </c>
      <c r="B384" s="874" t="s">
        <v>4967</v>
      </c>
      <c r="C384" s="874" t="s">
        <v>2853</v>
      </c>
      <c r="D384" s="874" t="s">
        <v>4968</v>
      </c>
      <c r="E384" s="874" t="s">
        <v>4970</v>
      </c>
      <c r="F384" s="884">
        <v>922</v>
      </c>
      <c r="G384" s="884">
        <v>148442</v>
      </c>
      <c r="H384" s="884">
        <v>0.94498484887066792</v>
      </c>
      <c r="I384" s="884">
        <v>161</v>
      </c>
      <c r="J384" s="884">
        <v>908</v>
      </c>
      <c r="K384" s="884">
        <v>157084</v>
      </c>
      <c r="L384" s="884">
        <v>1</v>
      </c>
      <c r="M384" s="884">
        <v>173</v>
      </c>
      <c r="N384" s="884">
        <v>751</v>
      </c>
      <c r="O384" s="884">
        <v>129923</v>
      </c>
      <c r="P384" s="875">
        <v>0.8270925110132159</v>
      </c>
      <c r="Q384" s="885">
        <v>173</v>
      </c>
    </row>
    <row r="385" spans="1:17" ht="14.4" customHeight="1" x14ac:dyDescent="0.3">
      <c r="A385" s="872" t="s">
        <v>4966</v>
      </c>
      <c r="B385" s="874" t="s">
        <v>4967</v>
      </c>
      <c r="C385" s="874" t="s">
        <v>2853</v>
      </c>
      <c r="D385" s="874" t="s">
        <v>4971</v>
      </c>
      <c r="E385" s="874" t="s">
        <v>4972</v>
      </c>
      <c r="F385" s="884">
        <v>3</v>
      </c>
      <c r="G385" s="884">
        <v>3507</v>
      </c>
      <c r="H385" s="884">
        <v>0.1423699914748508</v>
      </c>
      <c r="I385" s="884">
        <v>1169</v>
      </c>
      <c r="J385" s="884">
        <v>21</v>
      </c>
      <c r="K385" s="884">
        <v>24633</v>
      </c>
      <c r="L385" s="884">
        <v>1</v>
      </c>
      <c r="M385" s="884">
        <v>1173</v>
      </c>
      <c r="N385" s="884">
        <v>21</v>
      </c>
      <c r="O385" s="884">
        <v>22470</v>
      </c>
      <c r="P385" s="875">
        <v>0.91219096334185845</v>
      </c>
      <c r="Q385" s="885">
        <v>1070</v>
      </c>
    </row>
    <row r="386" spans="1:17" ht="14.4" customHeight="1" x14ac:dyDescent="0.3">
      <c r="A386" s="872" t="s">
        <v>4966</v>
      </c>
      <c r="B386" s="874" t="s">
        <v>4967</v>
      </c>
      <c r="C386" s="874" t="s">
        <v>2853</v>
      </c>
      <c r="D386" s="874" t="s">
        <v>4971</v>
      </c>
      <c r="E386" s="874" t="s">
        <v>4973</v>
      </c>
      <c r="F386" s="884">
        <v>22</v>
      </c>
      <c r="G386" s="884">
        <v>25718</v>
      </c>
      <c r="H386" s="884">
        <v>2.1924978687127026</v>
      </c>
      <c r="I386" s="884">
        <v>1169</v>
      </c>
      <c r="J386" s="884">
        <v>10</v>
      </c>
      <c r="K386" s="884">
        <v>11730</v>
      </c>
      <c r="L386" s="884">
        <v>1</v>
      </c>
      <c r="M386" s="884">
        <v>1173</v>
      </c>
      <c r="N386" s="884">
        <v>1</v>
      </c>
      <c r="O386" s="884">
        <v>1070</v>
      </c>
      <c r="P386" s="875">
        <v>9.1219096334185845E-2</v>
      </c>
      <c r="Q386" s="885">
        <v>1070</v>
      </c>
    </row>
    <row r="387" spans="1:17" ht="14.4" customHeight="1" x14ac:dyDescent="0.3">
      <c r="A387" s="872" t="s">
        <v>4966</v>
      </c>
      <c r="B387" s="874" t="s">
        <v>4967</v>
      </c>
      <c r="C387" s="874" t="s">
        <v>2853</v>
      </c>
      <c r="D387" s="874" t="s">
        <v>4974</v>
      </c>
      <c r="E387" s="874" t="s">
        <v>4975</v>
      </c>
      <c r="F387" s="884">
        <v>184</v>
      </c>
      <c r="G387" s="884">
        <v>7360</v>
      </c>
      <c r="H387" s="884">
        <v>1.534292265999583</v>
      </c>
      <c r="I387" s="884">
        <v>40</v>
      </c>
      <c r="J387" s="884">
        <v>117</v>
      </c>
      <c r="K387" s="884">
        <v>4797</v>
      </c>
      <c r="L387" s="884">
        <v>1</v>
      </c>
      <c r="M387" s="884">
        <v>41</v>
      </c>
      <c r="N387" s="884">
        <v>157</v>
      </c>
      <c r="O387" s="884">
        <v>7222</v>
      </c>
      <c r="P387" s="875">
        <v>1.505524286012091</v>
      </c>
      <c r="Q387" s="885">
        <v>46</v>
      </c>
    </row>
    <row r="388" spans="1:17" ht="14.4" customHeight="1" x14ac:dyDescent="0.3">
      <c r="A388" s="872" t="s">
        <v>4966</v>
      </c>
      <c r="B388" s="874" t="s">
        <v>4967</v>
      </c>
      <c r="C388" s="874" t="s">
        <v>2853</v>
      </c>
      <c r="D388" s="874" t="s">
        <v>4860</v>
      </c>
      <c r="E388" s="874" t="s">
        <v>4861</v>
      </c>
      <c r="F388" s="884">
        <v>12</v>
      </c>
      <c r="G388" s="884">
        <v>4596</v>
      </c>
      <c r="H388" s="884">
        <v>1.49609375</v>
      </c>
      <c r="I388" s="884">
        <v>383</v>
      </c>
      <c r="J388" s="884">
        <v>8</v>
      </c>
      <c r="K388" s="884">
        <v>3072</v>
      </c>
      <c r="L388" s="884">
        <v>1</v>
      </c>
      <c r="M388" s="884">
        <v>384</v>
      </c>
      <c r="N388" s="884">
        <v>35</v>
      </c>
      <c r="O388" s="884">
        <v>12145</v>
      </c>
      <c r="P388" s="875">
        <v>3.9534505208333335</v>
      </c>
      <c r="Q388" s="885">
        <v>347</v>
      </c>
    </row>
    <row r="389" spans="1:17" ht="14.4" customHeight="1" x14ac:dyDescent="0.3">
      <c r="A389" s="872" t="s">
        <v>4966</v>
      </c>
      <c r="B389" s="874" t="s">
        <v>4967</v>
      </c>
      <c r="C389" s="874" t="s">
        <v>2853</v>
      </c>
      <c r="D389" s="874" t="s">
        <v>4860</v>
      </c>
      <c r="E389" s="874" t="s">
        <v>4862</v>
      </c>
      <c r="F389" s="884">
        <v>12</v>
      </c>
      <c r="G389" s="884">
        <v>4596</v>
      </c>
      <c r="H389" s="884">
        <v>0.66493055555555558</v>
      </c>
      <c r="I389" s="884">
        <v>383</v>
      </c>
      <c r="J389" s="884">
        <v>18</v>
      </c>
      <c r="K389" s="884">
        <v>6912</v>
      </c>
      <c r="L389" s="884">
        <v>1</v>
      </c>
      <c r="M389" s="884">
        <v>384</v>
      </c>
      <c r="N389" s="884">
        <v>16</v>
      </c>
      <c r="O389" s="884">
        <v>5552</v>
      </c>
      <c r="P389" s="875">
        <v>0.8032407407407407</v>
      </c>
      <c r="Q389" s="885">
        <v>347</v>
      </c>
    </row>
    <row r="390" spans="1:17" ht="14.4" customHeight="1" x14ac:dyDescent="0.3">
      <c r="A390" s="872" t="s">
        <v>4966</v>
      </c>
      <c r="B390" s="874" t="s">
        <v>4967</v>
      </c>
      <c r="C390" s="874" t="s">
        <v>2853</v>
      </c>
      <c r="D390" s="874" t="s">
        <v>4976</v>
      </c>
      <c r="E390" s="874" t="s">
        <v>4977</v>
      </c>
      <c r="F390" s="884">
        <v>79</v>
      </c>
      <c r="G390" s="884">
        <v>2923</v>
      </c>
      <c r="H390" s="884">
        <v>1.0128205128205128</v>
      </c>
      <c r="I390" s="884">
        <v>37</v>
      </c>
      <c r="J390" s="884">
        <v>78</v>
      </c>
      <c r="K390" s="884">
        <v>2886</v>
      </c>
      <c r="L390" s="884">
        <v>1</v>
      </c>
      <c r="M390" s="884">
        <v>37</v>
      </c>
      <c r="N390" s="884">
        <v>34</v>
      </c>
      <c r="O390" s="884">
        <v>1734</v>
      </c>
      <c r="P390" s="875">
        <v>0.60083160083160081</v>
      </c>
      <c r="Q390" s="885">
        <v>51</v>
      </c>
    </row>
    <row r="391" spans="1:17" ht="14.4" customHeight="1" x14ac:dyDescent="0.3">
      <c r="A391" s="872" t="s">
        <v>4966</v>
      </c>
      <c r="B391" s="874" t="s">
        <v>4967</v>
      </c>
      <c r="C391" s="874" t="s">
        <v>2853</v>
      </c>
      <c r="D391" s="874" t="s">
        <v>4978</v>
      </c>
      <c r="E391" s="874" t="s">
        <v>4979</v>
      </c>
      <c r="F391" s="884">
        <v>9</v>
      </c>
      <c r="G391" s="884">
        <v>4005</v>
      </c>
      <c r="H391" s="884">
        <v>0.99775784753363228</v>
      </c>
      <c r="I391" s="884">
        <v>445</v>
      </c>
      <c r="J391" s="884">
        <v>9</v>
      </c>
      <c r="K391" s="884">
        <v>4014</v>
      </c>
      <c r="L391" s="884">
        <v>1</v>
      </c>
      <c r="M391" s="884">
        <v>446</v>
      </c>
      <c r="N391" s="884">
        <v>51</v>
      </c>
      <c r="O391" s="884">
        <v>19227</v>
      </c>
      <c r="P391" s="875">
        <v>4.789985052316891</v>
      </c>
      <c r="Q391" s="885">
        <v>377</v>
      </c>
    </row>
    <row r="392" spans="1:17" ht="14.4" customHeight="1" x14ac:dyDescent="0.3">
      <c r="A392" s="872" t="s">
        <v>4966</v>
      </c>
      <c r="B392" s="874" t="s">
        <v>4967</v>
      </c>
      <c r="C392" s="874" t="s">
        <v>2853</v>
      </c>
      <c r="D392" s="874" t="s">
        <v>4978</v>
      </c>
      <c r="E392" s="874" t="s">
        <v>4980</v>
      </c>
      <c r="F392" s="884">
        <v>6</v>
      </c>
      <c r="G392" s="884">
        <v>2670</v>
      </c>
      <c r="H392" s="884">
        <v>0.49887892376681614</v>
      </c>
      <c r="I392" s="884">
        <v>445</v>
      </c>
      <c r="J392" s="884">
        <v>12</v>
      </c>
      <c r="K392" s="884">
        <v>5352</v>
      </c>
      <c r="L392" s="884">
        <v>1</v>
      </c>
      <c r="M392" s="884">
        <v>446</v>
      </c>
      <c r="N392" s="884">
        <v>22</v>
      </c>
      <c r="O392" s="884">
        <v>8294</v>
      </c>
      <c r="P392" s="875">
        <v>1.5497010463378176</v>
      </c>
      <c r="Q392" s="885">
        <v>377</v>
      </c>
    </row>
    <row r="393" spans="1:17" ht="14.4" customHeight="1" x14ac:dyDescent="0.3">
      <c r="A393" s="872" t="s">
        <v>4966</v>
      </c>
      <c r="B393" s="874" t="s">
        <v>4967</v>
      </c>
      <c r="C393" s="874" t="s">
        <v>2853</v>
      </c>
      <c r="D393" s="874" t="s">
        <v>4981</v>
      </c>
      <c r="E393" s="874" t="s">
        <v>4982</v>
      </c>
      <c r="F393" s="884">
        <v>2</v>
      </c>
      <c r="G393" s="884">
        <v>82</v>
      </c>
      <c r="H393" s="884">
        <v>0.48809523809523808</v>
      </c>
      <c r="I393" s="884">
        <v>41</v>
      </c>
      <c r="J393" s="884">
        <v>4</v>
      </c>
      <c r="K393" s="884">
        <v>168</v>
      </c>
      <c r="L393" s="884">
        <v>1</v>
      </c>
      <c r="M393" s="884">
        <v>42</v>
      </c>
      <c r="N393" s="884">
        <v>1</v>
      </c>
      <c r="O393" s="884">
        <v>34</v>
      </c>
      <c r="P393" s="875">
        <v>0.20238095238095238</v>
      </c>
      <c r="Q393" s="885">
        <v>34</v>
      </c>
    </row>
    <row r="394" spans="1:17" ht="14.4" customHeight="1" x14ac:dyDescent="0.3">
      <c r="A394" s="872" t="s">
        <v>4966</v>
      </c>
      <c r="B394" s="874" t="s">
        <v>4967</v>
      </c>
      <c r="C394" s="874" t="s">
        <v>2853</v>
      </c>
      <c r="D394" s="874" t="s">
        <v>4983</v>
      </c>
      <c r="E394" s="874" t="s">
        <v>4984</v>
      </c>
      <c r="F394" s="884">
        <v>31</v>
      </c>
      <c r="G394" s="884">
        <v>15221</v>
      </c>
      <c r="H394" s="884">
        <v>0.88391405342624851</v>
      </c>
      <c r="I394" s="884">
        <v>491</v>
      </c>
      <c r="J394" s="884">
        <v>35</v>
      </c>
      <c r="K394" s="884">
        <v>17220</v>
      </c>
      <c r="L394" s="884">
        <v>1</v>
      </c>
      <c r="M394" s="884">
        <v>492</v>
      </c>
      <c r="N394" s="884">
        <v>35</v>
      </c>
      <c r="O394" s="884">
        <v>18340</v>
      </c>
      <c r="P394" s="875">
        <v>1.065040650406504</v>
      </c>
      <c r="Q394" s="885">
        <v>524</v>
      </c>
    </row>
    <row r="395" spans="1:17" ht="14.4" customHeight="1" x14ac:dyDescent="0.3">
      <c r="A395" s="872" t="s">
        <v>4966</v>
      </c>
      <c r="B395" s="874" t="s">
        <v>4967</v>
      </c>
      <c r="C395" s="874" t="s">
        <v>2853</v>
      </c>
      <c r="D395" s="874" t="s">
        <v>4985</v>
      </c>
      <c r="E395" s="874" t="s">
        <v>4986</v>
      </c>
      <c r="F395" s="884">
        <v>36</v>
      </c>
      <c r="G395" s="884">
        <v>1116</v>
      </c>
      <c r="H395" s="884">
        <v>1.6363636363636365</v>
      </c>
      <c r="I395" s="884">
        <v>31</v>
      </c>
      <c r="J395" s="884">
        <v>22</v>
      </c>
      <c r="K395" s="884">
        <v>682</v>
      </c>
      <c r="L395" s="884">
        <v>1</v>
      </c>
      <c r="M395" s="884">
        <v>31</v>
      </c>
      <c r="N395" s="884">
        <v>31</v>
      </c>
      <c r="O395" s="884">
        <v>1767</v>
      </c>
      <c r="P395" s="875">
        <v>2.5909090909090908</v>
      </c>
      <c r="Q395" s="885">
        <v>57</v>
      </c>
    </row>
    <row r="396" spans="1:17" ht="14.4" customHeight="1" x14ac:dyDescent="0.3">
      <c r="A396" s="872" t="s">
        <v>4966</v>
      </c>
      <c r="B396" s="874" t="s">
        <v>4967</v>
      </c>
      <c r="C396" s="874" t="s">
        <v>2853</v>
      </c>
      <c r="D396" s="874" t="s">
        <v>4987</v>
      </c>
      <c r="E396" s="874" t="s">
        <v>4988</v>
      </c>
      <c r="F396" s="884">
        <v>7</v>
      </c>
      <c r="G396" s="884">
        <v>1449</v>
      </c>
      <c r="H396" s="884">
        <v>1.1610576923076923</v>
      </c>
      <c r="I396" s="884">
        <v>207</v>
      </c>
      <c r="J396" s="884">
        <v>6</v>
      </c>
      <c r="K396" s="884">
        <v>1248</v>
      </c>
      <c r="L396" s="884">
        <v>1</v>
      </c>
      <c r="M396" s="884">
        <v>208</v>
      </c>
      <c r="N396" s="884">
        <v>4</v>
      </c>
      <c r="O396" s="884">
        <v>896</v>
      </c>
      <c r="P396" s="875">
        <v>0.71794871794871795</v>
      </c>
      <c r="Q396" s="885">
        <v>224</v>
      </c>
    </row>
    <row r="397" spans="1:17" ht="14.4" customHeight="1" x14ac:dyDescent="0.3">
      <c r="A397" s="872" t="s">
        <v>4966</v>
      </c>
      <c r="B397" s="874" t="s">
        <v>4967</v>
      </c>
      <c r="C397" s="874" t="s">
        <v>2853</v>
      </c>
      <c r="D397" s="874" t="s">
        <v>4989</v>
      </c>
      <c r="E397" s="874" t="s">
        <v>4990</v>
      </c>
      <c r="F397" s="884">
        <v>6</v>
      </c>
      <c r="G397" s="884">
        <v>2280</v>
      </c>
      <c r="H397" s="884">
        <v>1.9791666666666667</v>
      </c>
      <c r="I397" s="884">
        <v>380</v>
      </c>
      <c r="J397" s="884">
        <v>3</v>
      </c>
      <c r="K397" s="884">
        <v>1152</v>
      </c>
      <c r="L397" s="884">
        <v>1</v>
      </c>
      <c r="M397" s="884">
        <v>384</v>
      </c>
      <c r="N397" s="884">
        <v>2</v>
      </c>
      <c r="O397" s="884">
        <v>1106</v>
      </c>
      <c r="P397" s="875">
        <v>0.96006944444444442</v>
      </c>
      <c r="Q397" s="885">
        <v>553</v>
      </c>
    </row>
    <row r="398" spans="1:17" ht="14.4" customHeight="1" x14ac:dyDescent="0.3">
      <c r="A398" s="872" t="s">
        <v>4966</v>
      </c>
      <c r="B398" s="874" t="s">
        <v>4967</v>
      </c>
      <c r="C398" s="874" t="s">
        <v>2853</v>
      </c>
      <c r="D398" s="874" t="s">
        <v>4989</v>
      </c>
      <c r="E398" s="874" t="s">
        <v>4991</v>
      </c>
      <c r="F398" s="884">
        <v>1</v>
      </c>
      <c r="G398" s="884">
        <v>380</v>
      </c>
      <c r="H398" s="884">
        <v>0.3298611111111111</v>
      </c>
      <c r="I398" s="884">
        <v>380</v>
      </c>
      <c r="J398" s="884">
        <v>3</v>
      </c>
      <c r="K398" s="884">
        <v>1152</v>
      </c>
      <c r="L398" s="884">
        <v>1</v>
      </c>
      <c r="M398" s="884">
        <v>384</v>
      </c>
      <c r="N398" s="884">
        <v>2</v>
      </c>
      <c r="O398" s="884">
        <v>1106</v>
      </c>
      <c r="P398" s="875">
        <v>0.96006944444444442</v>
      </c>
      <c r="Q398" s="885">
        <v>553</v>
      </c>
    </row>
    <row r="399" spans="1:17" ht="14.4" customHeight="1" x14ac:dyDescent="0.3">
      <c r="A399" s="872" t="s">
        <v>4966</v>
      </c>
      <c r="B399" s="874" t="s">
        <v>4967</v>
      </c>
      <c r="C399" s="874" t="s">
        <v>2853</v>
      </c>
      <c r="D399" s="874" t="s">
        <v>4992</v>
      </c>
      <c r="E399" s="874" t="s">
        <v>4993</v>
      </c>
      <c r="F399" s="884">
        <v>2</v>
      </c>
      <c r="G399" s="884">
        <v>468</v>
      </c>
      <c r="H399" s="884"/>
      <c r="I399" s="884">
        <v>234</v>
      </c>
      <c r="J399" s="884"/>
      <c r="K399" s="884"/>
      <c r="L399" s="884"/>
      <c r="M399" s="884"/>
      <c r="N399" s="884"/>
      <c r="O399" s="884"/>
      <c r="P399" s="875"/>
      <c r="Q399" s="885"/>
    </row>
    <row r="400" spans="1:17" ht="14.4" customHeight="1" x14ac:dyDescent="0.3">
      <c r="A400" s="872" t="s">
        <v>4966</v>
      </c>
      <c r="B400" s="874" t="s">
        <v>4967</v>
      </c>
      <c r="C400" s="874" t="s">
        <v>2853</v>
      </c>
      <c r="D400" s="874" t="s">
        <v>4994</v>
      </c>
      <c r="E400" s="874" t="s">
        <v>4995</v>
      </c>
      <c r="F400" s="884">
        <v>1</v>
      </c>
      <c r="G400" s="884">
        <v>136</v>
      </c>
      <c r="H400" s="884">
        <v>0.13977389516957861</v>
      </c>
      <c r="I400" s="884">
        <v>136</v>
      </c>
      <c r="J400" s="884">
        <v>7</v>
      </c>
      <c r="K400" s="884">
        <v>973</v>
      </c>
      <c r="L400" s="884">
        <v>1</v>
      </c>
      <c r="M400" s="884">
        <v>139</v>
      </c>
      <c r="N400" s="884">
        <v>3</v>
      </c>
      <c r="O400" s="884">
        <v>429</v>
      </c>
      <c r="P400" s="875">
        <v>0.4409044193216855</v>
      </c>
      <c r="Q400" s="885">
        <v>143</v>
      </c>
    </row>
    <row r="401" spans="1:17" ht="14.4" customHeight="1" x14ac:dyDescent="0.3">
      <c r="A401" s="872" t="s">
        <v>4966</v>
      </c>
      <c r="B401" s="874" t="s">
        <v>4967</v>
      </c>
      <c r="C401" s="874" t="s">
        <v>2853</v>
      </c>
      <c r="D401" s="874" t="s">
        <v>4996</v>
      </c>
      <c r="E401" s="874" t="s">
        <v>4997</v>
      </c>
      <c r="F401" s="884">
        <v>26</v>
      </c>
      <c r="G401" s="884">
        <v>2678</v>
      </c>
      <c r="H401" s="884">
        <v>0.89655172413793105</v>
      </c>
      <c r="I401" s="884">
        <v>103</v>
      </c>
      <c r="J401" s="884">
        <v>29</v>
      </c>
      <c r="K401" s="884">
        <v>2987</v>
      </c>
      <c r="L401" s="884">
        <v>1</v>
      </c>
      <c r="M401" s="884">
        <v>103</v>
      </c>
      <c r="N401" s="884">
        <v>11</v>
      </c>
      <c r="O401" s="884">
        <v>715</v>
      </c>
      <c r="P401" s="875">
        <v>0.23937060595915635</v>
      </c>
      <c r="Q401" s="885">
        <v>65</v>
      </c>
    </row>
    <row r="402" spans="1:17" ht="14.4" customHeight="1" x14ac:dyDescent="0.3">
      <c r="A402" s="872" t="s">
        <v>4966</v>
      </c>
      <c r="B402" s="874" t="s">
        <v>4967</v>
      </c>
      <c r="C402" s="874" t="s">
        <v>2853</v>
      </c>
      <c r="D402" s="874" t="s">
        <v>4998</v>
      </c>
      <c r="E402" s="874" t="s">
        <v>4999</v>
      </c>
      <c r="F402" s="884">
        <v>1610</v>
      </c>
      <c r="G402" s="884">
        <v>186760</v>
      </c>
      <c r="H402" s="884">
        <v>0.96624655946689841</v>
      </c>
      <c r="I402" s="884">
        <v>116</v>
      </c>
      <c r="J402" s="884">
        <v>1652</v>
      </c>
      <c r="K402" s="884">
        <v>193284</v>
      </c>
      <c r="L402" s="884">
        <v>1</v>
      </c>
      <c r="M402" s="884">
        <v>117</v>
      </c>
      <c r="N402" s="884">
        <v>1799</v>
      </c>
      <c r="O402" s="884">
        <v>244664</v>
      </c>
      <c r="P402" s="875">
        <v>1.2658264522671303</v>
      </c>
      <c r="Q402" s="885">
        <v>136</v>
      </c>
    </row>
    <row r="403" spans="1:17" ht="14.4" customHeight="1" x14ac:dyDescent="0.3">
      <c r="A403" s="872" t="s">
        <v>4966</v>
      </c>
      <c r="B403" s="874" t="s">
        <v>4967</v>
      </c>
      <c r="C403" s="874" t="s">
        <v>2853</v>
      </c>
      <c r="D403" s="874" t="s">
        <v>5000</v>
      </c>
      <c r="E403" s="874" t="s">
        <v>5001</v>
      </c>
      <c r="F403" s="884">
        <v>946</v>
      </c>
      <c r="G403" s="884">
        <v>80410</v>
      </c>
      <c r="H403" s="884">
        <v>0.95218359226979921</v>
      </c>
      <c r="I403" s="884">
        <v>85</v>
      </c>
      <c r="J403" s="884">
        <v>928</v>
      </c>
      <c r="K403" s="884">
        <v>84448</v>
      </c>
      <c r="L403" s="884">
        <v>1</v>
      </c>
      <c r="M403" s="884">
        <v>91</v>
      </c>
      <c r="N403" s="884">
        <v>984</v>
      </c>
      <c r="O403" s="884">
        <v>89544</v>
      </c>
      <c r="P403" s="875">
        <v>1.0603448275862069</v>
      </c>
      <c r="Q403" s="885">
        <v>91</v>
      </c>
    </row>
    <row r="404" spans="1:17" ht="14.4" customHeight="1" x14ac:dyDescent="0.3">
      <c r="A404" s="872" t="s">
        <v>4966</v>
      </c>
      <c r="B404" s="874" t="s">
        <v>4967</v>
      </c>
      <c r="C404" s="874" t="s">
        <v>2853</v>
      </c>
      <c r="D404" s="874" t="s">
        <v>5002</v>
      </c>
      <c r="E404" s="874" t="s">
        <v>5003</v>
      </c>
      <c r="F404" s="884">
        <v>6</v>
      </c>
      <c r="G404" s="884">
        <v>588</v>
      </c>
      <c r="H404" s="884">
        <v>2.9696969696969697</v>
      </c>
      <c r="I404" s="884">
        <v>98</v>
      </c>
      <c r="J404" s="884">
        <v>2</v>
      </c>
      <c r="K404" s="884">
        <v>198</v>
      </c>
      <c r="L404" s="884">
        <v>1</v>
      </c>
      <c r="M404" s="884">
        <v>99</v>
      </c>
      <c r="N404" s="884">
        <v>7</v>
      </c>
      <c r="O404" s="884">
        <v>959</v>
      </c>
      <c r="P404" s="875">
        <v>4.8434343434343434</v>
      </c>
      <c r="Q404" s="885">
        <v>137</v>
      </c>
    </row>
    <row r="405" spans="1:17" ht="14.4" customHeight="1" x14ac:dyDescent="0.3">
      <c r="A405" s="872" t="s">
        <v>4966</v>
      </c>
      <c r="B405" s="874" t="s">
        <v>4967</v>
      </c>
      <c r="C405" s="874" t="s">
        <v>2853</v>
      </c>
      <c r="D405" s="874" t="s">
        <v>5004</v>
      </c>
      <c r="E405" s="874" t="s">
        <v>5005</v>
      </c>
      <c r="F405" s="884">
        <v>223</v>
      </c>
      <c r="G405" s="884">
        <v>4683</v>
      </c>
      <c r="H405" s="884">
        <v>2.0648148148148149</v>
      </c>
      <c r="I405" s="884">
        <v>21</v>
      </c>
      <c r="J405" s="884">
        <v>108</v>
      </c>
      <c r="K405" s="884">
        <v>2268</v>
      </c>
      <c r="L405" s="884">
        <v>1</v>
      </c>
      <c r="M405" s="884">
        <v>21</v>
      </c>
      <c r="N405" s="884">
        <v>140</v>
      </c>
      <c r="O405" s="884">
        <v>9240</v>
      </c>
      <c r="P405" s="875">
        <v>4.0740740740740744</v>
      </c>
      <c r="Q405" s="885">
        <v>66</v>
      </c>
    </row>
    <row r="406" spans="1:17" ht="14.4" customHeight="1" x14ac:dyDescent="0.3">
      <c r="A406" s="872" t="s">
        <v>4966</v>
      </c>
      <c r="B406" s="874" t="s">
        <v>4967</v>
      </c>
      <c r="C406" s="874" t="s">
        <v>2853</v>
      </c>
      <c r="D406" s="874" t="s">
        <v>4870</v>
      </c>
      <c r="E406" s="874" t="s">
        <v>4871</v>
      </c>
      <c r="F406" s="884">
        <v>93</v>
      </c>
      <c r="G406" s="884">
        <v>45291</v>
      </c>
      <c r="H406" s="884">
        <v>0.74247540983606553</v>
      </c>
      <c r="I406" s="884">
        <v>487</v>
      </c>
      <c r="J406" s="884">
        <v>125</v>
      </c>
      <c r="K406" s="884">
        <v>61000</v>
      </c>
      <c r="L406" s="884">
        <v>1</v>
      </c>
      <c r="M406" s="884">
        <v>488</v>
      </c>
      <c r="N406" s="884">
        <v>82</v>
      </c>
      <c r="O406" s="884">
        <v>26896</v>
      </c>
      <c r="P406" s="875">
        <v>0.44091803278688524</v>
      </c>
      <c r="Q406" s="885">
        <v>328</v>
      </c>
    </row>
    <row r="407" spans="1:17" ht="14.4" customHeight="1" x14ac:dyDescent="0.3">
      <c r="A407" s="872" t="s">
        <v>4966</v>
      </c>
      <c r="B407" s="874" t="s">
        <v>4967</v>
      </c>
      <c r="C407" s="874" t="s">
        <v>2853</v>
      </c>
      <c r="D407" s="874" t="s">
        <v>4870</v>
      </c>
      <c r="E407" s="874" t="s">
        <v>4872</v>
      </c>
      <c r="F407" s="884">
        <v>83</v>
      </c>
      <c r="G407" s="884">
        <v>40421</v>
      </c>
      <c r="H407" s="884">
        <v>1.8406648451730419</v>
      </c>
      <c r="I407" s="884">
        <v>487</v>
      </c>
      <c r="J407" s="884">
        <v>45</v>
      </c>
      <c r="K407" s="884">
        <v>21960</v>
      </c>
      <c r="L407" s="884">
        <v>1</v>
      </c>
      <c r="M407" s="884">
        <v>488</v>
      </c>
      <c r="N407" s="884">
        <v>27</v>
      </c>
      <c r="O407" s="884">
        <v>8856</v>
      </c>
      <c r="P407" s="875">
        <v>0.40327868852459015</v>
      </c>
      <c r="Q407" s="885">
        <v>328</v>
      </c>
    </row>
    <row r="408" spans="1:17" ht="14.4" customHeight="1" x14ac:dyDescent="0.3">
      <c r="A408" s="872" t="s">
        <v>4966</v>
      </c>
      <c r="B408" s="874" t="s">
        <v>4967</v>
      </c>
      <c r="C408" s="874" t="s">
        <v>2853</v>
      </c>
      <c r="D408" s="874" t="s">
        <v>5006</v>
      </c>
      <c r="E408" s="874" t="s">
        <v>5007</v>
      </c>
      <c r="F408" s="884">
        <v>279</v>
      </c>
      <c r="G408" s="884">
        <v>11439</v>
      </c>
      <c r="H408" s="884">
        <v>1.4020100502512562</v>
      </c>
      <c r="I408" s="884">
        <v>41</v>
      </c>
      <c r="J408" s="884">
        <v>199</v>
      </c>
      <c r="K408" s="884">
        <v>8159</v>
      </c>
      <c r="L408" s="884">
        <v>1</v>
      </c>
      <c r="M408" s="884">
        <v>41</v>
      </c>
      <c r="N408" s="884">
        <v>175</v>
      </c>
      <c r="O408" s="884">
        <v>8925</v>
      </c>
      <c r="P408" s="875">
        <v>1.0938840544184336</v>
      </c>
      <c r="Q408" s="885">
        <v>51</v>
      </c>
    </row>
    <row r="409" spans="1:17" ht="14.4" customHeight="1" x14ac:dyDescent="0.3">
      <c r="A409" s="872" t="s">
        <v>4966</v>
      </c>
      <c r="B409" s="874" t="s">
        <v>4967</v>
      </c>
      <c r="C409" s="874" t="s">
        <v>2853</v>
      </c>
      <c r="D409" s="874" t="s">
        <v>5008</v>
      </c>
      <c r="E409" s="874" t="s">
        <v>5009</v>
      </c>
      <c r="F409" s="884">
        <v>3</v>
      </c>
      <c r="G409" s="884">
        <v>657</v>
      </c>
      <c r="H409" s="884">
        <v>1.4730941704035874</v>
      </c>
      <c r="I409" s="884">
        <v>219</v>
      </c>
      <c r="J409" s="884">
        <v>2</v>
      </c>
      <c r="K409" s="884">
        <v>446</v>
      </c>
      <c r="L409" s="884">
        <v>1</v>
      </c>
      <c r="M409" s="884">
        <v>223</v>
      </c>
      <c r="N409" s="884">
        <v>1</v>
      </c>
      <c r="O409" s="884">
        <v>207</v>
      </c>
      <c r="P409" s="875">
        <v>0.4641255605381166</v>
      </c>
      <c r="Q409" s="885">
        <v>207</v>
      </c>
    </row>
    <row r="410" spans="1:17" ht="14.4" customHeight="1" x14ac:dyDescent="0.3">
      <c r="A410" s="872" t="s">
        <v>4966</v>
      </c>
      <c r="B410" s="874" t="s">
        <v>4967</v>
      </c>
      <c r="C410" s="874" t="s">
        <v>2853</v>
      </c>
      <c r="D410" s="874" t="s">
        <v>5010</v>
      </c>
      <c r="E410" s="874" t="s">
        <v>5011</v>
      </c>
      <c r="F410" s="884">
        <v>1</v>
      </c>
      <c r="G410" s="884">
        <v>2072</v>
      </c>
      <c r="H410" s="884">
        <v>0.98106060606060608</v>
      </c>
      <c r="I410" s="884">
        <v>2072</v>
      </c>
      <c r="J410" s="884">
        <v>1</v>
      </c>
      <c r="K410" s="884">
        <v>2112</v>
      </c>
      <c r="L410" s="884">
        <v>1</v>
      </c>
      <c r="M410" s="884">
        <v>2112</v>
      </c>
      <c r="N410" s="884"/>
      <c r="O410" s="884"/>
      <c r="P410" s="875"/>
      <c r="Q410" s="885"/>
    </row>
    <row r="411" spans="1:17" ht="14.4" customHeight="1" x14ac:dyDescent="0.3">
      <c r="A411" s="872" t="s">
        <v>4966</v>
      </c>
      <c r="B411" s="874" t="s">
        <v>4967</v>
      </c>
      <c r="C411" s="874" t="s">
        <v>2853</v>
      </c>
      <c r="D411" s="874" t="s">
        <v>5012</v>
      </c>
      <c r="E411" s="874" t="s">
        <v>5013</v>
      </c>
      <c r="F411" s="884">
        <v>20</v>
      </c>
      <c r="G411" s="884">
        <v>12160</v>
      </c>
      <c r="H411" s="884">
        <v>0.99022801302931596</v>
      </c>
      <c r="I411" s="884">
        <v>608</v>
      </c>
      <c r="J411" s="884">
        <v>20</v>
      </c>
      <c r="K411" s="884">
        <v>12280</v>
      </c>
      <c r="L411" s="884">
        <v>1</v>
      </c>
      <c r="M411" s="884">
        <v>614</v>
      </c>
      <c r="N411" s="884">
        <v>24</v>
      </c>
      <c r="O411" s="884">
        <v>14688</v>
      </c>
      <c r="P411" s="875">
        <v>1.1960912052117263</v>
      </c>
      <c r="Q411" s="885">
        <v>612</v>
      </c>
    </row>
    <row r="412" spans="1:17" ht="14.4" customHeight="1" x14ac:dyDescent="0.3">
      <c r="A412" s="872" t="s">
        <v>4966</v>
      </c>
      <c r="B412" s="874" t="s">
        <v>4967</v>
      </c>
      <c r="C412" s="874" t="s">
        <v>2853</v>
      </c>
      <c r="D412" s="874" t="s">
        <v>5012</v>
      </c>
      <c r="E412" s="874" t="s">
        <v>5014</v>
      </c>
      <c r="F412" s="884">
        <v>9</v>
      </c>
      <c r="G412" s="884">
        <v>5472</v>
      </c>
      <c r="H412" s="884">
        <v>2.228013029315961</v>
      </c>
      <c r="I412" s="884">
        <v>608</v>
      </c>
      <c r="J412" s="884">
        <v>4</v>
      </c>
      <c r="K412" s="884">
        <v>2456</v>
      </c>
      <c r="L412" s="884">
        <v>1</v>
      </c>
      <c r="M412" s="884">
        <v>614</v>
      </c>
      <c r="N412" s="884">
        <v>7</v>
      </c>
      <c r="O412" s="884">
        <v>4284</v>
      </c>
      <c r="P412" s="875">
        <v>1.7442996742671011</v>
      </c>
      <c r="Q412" s="885">
        <v>612</v>
      </c>
    </row>
    <row r="413" spans="1:17" ht="14.4" customHeight="1" x14ac:dyDescent="0.3">
      <c r="A413" s="872" t="s">
        <v>4966</v>
      </c>
      <c r="B413" s="874" t="s">
        <v>4967</v>
      </c>
      <c r="C413" s="874" t="s">
        <v>2853</v>
      </c>
      <c r="D413" s="874" t="s">
        <v>5015</v>
      </c>
      <c r="E413" s="874" t="s">
        <v>5016</v>
      </c>
      <c r="F413" s="884">
        <v>2</v>
      </c>
      <c r="G413" s="884">
        <v>1924</v>
      </c>
      <c r="H413" s="884"/>
      <c r="I413" s="884">
        <v>962</v>
      </c>
      <c r="J413" s="884"/>
      <c r="K413" s="884"/>
      <c r="L413" s="884"/>
      <c r="M413" s="884"/>
      <c r="N413" s="884"/>
      <c r="O413" s="884"/>
      <c r="P413" s="875"/>
      <c r="Q413" s="885"/>
    </row>
    <row r="414" spans="1:17" ht="14.4" customHeight="1" x14ac:dyDescent="0.3">
      <c r="A414" s="872" t="s">
        <v>4966</v>
      </c>
      <c r="B414" s="874" t="s">
        <v>4967</v>
      </c>
      <c r="C414" s="874" t="s">
        <v>2853</v>
      </c>
      <c r="D414" s="874" t="s">
        <v>5017</v>
      </c>
      <c r="E414" s="874" t="s">
        <v>5018</v>
      </c>
      <c r="F414" s="884">
        <v>1</v>
      </c>
      <c r="G414" s="884">
        <v>509</v>
      </c>
      <c r="H414" s="884"/>
      <c r="I414" s="884">
        <v>509</v>
      </c>
      <c r="J414" s="884"/>
      <c r="K414" s="884"/>
      <c r="L414" s="884"/>
      <c r="M414" s="884"/>
      <c r="N414" s="884"/>
      <c r="O414" s="884"/>
      <c r="P414" s="875"/>
      <c r="Q414" s="885"/>
    </row>
    <row r="415" spans="1:17" ht="14.4" customHeight="1" x14ac:dyDescent="0.3">
      <c r="A415" s="872" t="s">
        <v>4966</v>
      </c>
      <c r="B415" s="874" t="s">
        <v>4967</v>
      </c>
      <c r="C415" s="874" t="s">
        <v>2853</v>
      </c>
      <c r="D415" s="874" t="s">
        <v>5019</v>
      </c>
      <c r="E415" s="874" t="s">
        <v>5020</v>
      </c>
      <c r="F415" s="884"/>
      <c r="G415" s="884"/>
      <c r="H415" s="884"/>
      <c r="I415" s="884"/>
      <c r="J415" s="884">
        <v>2</v>
      </c>
      <c r="K415" s="884">
        <v>3520</v>
      </c>
      <c r="L415" s="884">
        <v>1</v>
      </c>
      <c r="M415" s="884">
        <v>1760</v>
      </c>
      <c r="N415" s="884"/>
      <c r="O415" s="884"/>
      <c r="P415" s="875"/>
      <c r="Q415" s="885"/>
    </row>
    <row r="416" spans="1:17" ht="14.4" customHeight="1" x14ac:dyDescent="0.3">
      <c r="A416" s="872" t="s">
        <v>4966</v>
      </c>
      <c r="B416" s="874" t="s">
        <v>4967</v>
      </c>
      <c r="C416" s="874" t="s">
        <v>2853</v>
      </c>
      <c r="D416" s="874" t="s">
        <v>5021</v>
      </c>
      <c r="E416" s="874" t="s">
        <v>5022</v>
      </c>
      <c r="F416" s="884">
        <v>2</v>
      </c>
      <c r="G416" s="884">
        <v>496</v>
      </c>
      <c r="H416" s="884"/>
      <c r="I416" s="884">
        <v>248</v>
      </c>
      <c r="J416" s="884"/>
      <c r="K416" s="884"/>
      <c r="L416" s="884"/>
      <c r="M416" s="884"/>
      <c r="N416" s="884"/>
      <c r="O416" s="884"/>
      <c r="P416" s="875"/>
      <c r="Q416" s="885"/>
    </row>
    <row r="417" spans="1:17" ht="14.4" customHeight="1" x14ac:dyDescent="0.3">
      <c r="A417" s="872" t="s">
        <v>4966</v>
      </c>
      <c r="B417" s="874" t="s">
        <v>4967</v>
      </c>
      <c r="C417" s="874" t="s">
        <v>2853</v>
      </c>
      <c r="D417" s="874" t="s">
        <v>5023</v>
      </c>
      <c r="E417" s="874" t="s">
        <v>5024</v>
      </c>
      <c r="F417" s="884">
        <v>1</v>
      </c>
      <c r="G417" s="884">
        <v>27</v>
      </c>
      <c r="H417" s="884"/>
      <c r="I417" s="884">
        <v>27</v>
      </c>
      <c r="J417" s="884"/>
      <c r="K417" s="884"/>
      <c r="L417" s="884"/>
      <c r="M417" s="884"/>
      <c r="N417" s="884"/>
      <c r="O417" s="884"/>
      <c r="P417" s="875"/>
      <c r="Q417" s="885"/>
    </row>
    <row r="418" spans="1:17" ht="14.4" customHeight="1" x14ac:dyDescent="0.3">
      <c r="A418" s="872" t="s">
        <v>4966</v>
      </c>
      <c r="B418" s="874" t="s">
        <v>4967</v>
      </c>
      <c r="C418" s="874" t="s">
        <v>2853</v>
      </c>
      <c r="D418" s="874" t="s">
        <v>5025</v>
      </c>
      <c r="E418" s="874" t="s">
        <v>5026</v>
      </c>
      <c r="F418" s="884">
        <v>1</v>
      </c>
      <c r="G418" s="884">
        <v>328</v>
      </c>
      <c r="H418" s="884">
        <v>0.24924012158054712</v>
      </c>
      <c r="I418" s="884">
        <v>328</v>
      </c>
      <c r="J418" s="884">
        <v>4</v>
      </c>
      <c r="K418" s="884">
        <v>1316</v>
      </c>
      <c r="L418" s="884">
        <v>1</v>
      </c>
      <c r="M418" s="884">
        <v>329</v>
      </c>
      <c r="N418" s="884"/>
      <c r="O418" s="884"/>
      <c r="P418" s="875"/>
      <c r="Q418" s="885"/>
    </row>
    <row r="419" spans="1:17" ht="14.4" customHeight="1" x14ac:dyDescent="0.3">
      <c r="A419" s="872" t="s">
        <v>4966</v>
      </c>
      <c r="B419" s="874" t="s">
        <v>4967</v>
      </c>
      <c r="C419" s="874" t="s">
        <v>2853</v>
      </c>
      <c r="D419" s="874" t="s">
        <v>5025</v>
      </c>
      <c r="E419" s="874" t="s">
        <v>5027</v>
      </c>
      <c r="F419" s="884"/>
      <c r="G419" s="884"/>
      <c r="H419" s="884"/>
      <c r="I419" s="884"/>
      <c r="J419" s="884">
        <v>1</v>
      </c>
      <c r="K419" s="884">
        <v>329</v>
      </c>
      <c r="L419" s="884">
        <v>1</v>
      </c>
      <c r="M419" s="884">
        <v>329</v>
      </c>
      <c r="N419" s="884">
        <v>1</v>
      </c>
      <c r="O419" s="884">
        <v>377</v>
      </c>
      <c r="P419" s="875">
        <v>1.1458966565349544</v>
      </c>
      <c r="Q419" s="885">
        <v>377</v>
      </c>
    </row>
    <row r="420" spans="1:17" ht="14.4" customHeight="1" x14ac:dyDescent="0.3">
      <c r="A420" s="872" t="s">
        <v>4966</v>
      </c>
      <c r="B420" s="874" t="s">
        <v>4967</v>
      </c>
      <c r="C420" s="874" t="s">
        <v>2853</v>
      </c>
      <c r="D420" s="874" t="s">
        <v>5028</v>
      </c>
      <c r="E420" s="874" t="s">
        <v>5029</v>
      </c>
      <c r="F420" s="884"/>
      <c r="G420" s="884"/>
      <c r="H420" s="884"/>
      <c r="I420" s="884"/>
      <c r="J420" s="884"/>
      <c r="K420" s="884"/>
      <c r="L420" s="884"/>
      <c r="M420" s="884"/>
      <c r="N420" s="884">
        <v>1</v>
      </c>
      <c r="O420" s="884">
        <v>242</v>
      </c>
      <c r="P420" s="875"/>
      <c r="Q420" s="885">
        <v>242</v>
      </c>
    </row>
    <row r="421" spans="1:17" ht="14.4" customHeight="1" x14ac:dyDescent="0.3">
      <c r="A421" s="872" t="s">
        <v>4966</v>
      </c>
      <c r="B421" s="874" t="s">
        <v>4967</v>
      </c>
      <c r="C421" s="874" t="s">
        <v>2853</v>
      </c>
      <c r="D421" s="874" t="s">
        <v>5030</v>
      </c>
      <c r="E421" s="874" t="s">
        <v>5031</v>
      </c>
      <c r="F421" s="884"/>
      <c r="G421" s="884"/>
      <c r="H421" s="884"/>
      <c r="I421" s="884"/>
      <c r="J421" s="884"/>
      <c r="K421" s="884"/>
      <c r="L421" s="884"/>
      <c r="M421" s="884"/>
      <c r="N421" s="884">
        <v>2</v>
      </c>
      <c r="O421" s="884">
        <v>2986</v>
      </c>
      <c r="P421" s="875"/>
      <c r="Q421" s="885">
        <v>1493</v>
      </c>
    </row>
    <row r="422" spans="1:17" ht="14.4" customHeight="1" x14ac:dyDescent="0.3">
      <c r="A422" s="872" t="s">
        <v>4966</v>
      </c>
      <c r="B422" s="874" t="s">
        <v>4967</v>
      </c>
      <c r="C422" s="874" t="s">
        <v>2853</v>
      </c>
      <c r="D422" s="874" t="s">
        <v>5032</v>
      </c>
      <c r="E422" s="874" t="s">
        <v>5033</v>
      </c>
      <c r="F422" s="884"/>
      <c r="G422" s="884"/>
      <c r="H422" s="884"/>
      <c r="I422" s="884"/>
      <c r="J422" s="884"/>
      <c r="K422" s="884"/>
      <c r="L422" s="884"/>
      <c r="M422" s="884"/>
      <c r="N422" s="884">
        <v>2</v>
      </c>
      <c r="O422" s="884">
        <v>654</v>
      </c>
      <c r="P422" s="875"/>
      <c r="Q422" s="885">
        <v>327</v>
      </c>
    </row>
    <row r="423" spans="1:17" ht="14.4" customHeight="1" x14ac:dyDescent="0.3">
      <c r="A423" s="872" t="s">
        <v>4966</v>
      </c>
      <c r="B423" s="874" t="s">
        <v>4967</v>
      </c>
      <c r="C423" s="874" t="s">
        <v>2853</v>
      </c>
      <c r="D423" s="874" t="s">
        <v>5034</v>
      </c>
      <c r="E423" s="874" t="s">
        <v>5035</v>
      </c>
      <c r="F423" s="884"/>
      <c r="G423" s="884"/>
      <c r="H423" s="884"/>
      <c r="I423" s="884"/>
      <c r="J423" s="884"/>
      <c r="K423" s="884"/>
      <c r="L423" s="884"/>
      <c r="M423" s="884"/>
      <c r="N423" s="884">
        <v>373</v>
      </c>
      <c r="O423" s="884">
        <v>96980</v>
      </c>
      <c r="P423" s="875"/>
      <c r="Q423" s="885">
        <v>260</v>
      </c>
    </row>
    <row r="424" spans="1:17" ht="14.4" customHeight="1" x14ac:dyDescent="0.3">
      <c r="A424" s="872" t="s">
        <v>4966</v>
      </c>
      <c r="B424" s="874" t="s">
        <v>4967</v>
      </c>
      <c r="C424" s="874" t="s">
        <v>2853</v>
      </c>
      <c r="D424" s="874" t="s">
        <v>5036</v>
      </c>
      <c r="E424" s="874" t="s">
        <v>5037</v>
      </c>
      <c r="F424" s="884"/>
      <c r="G424" s="884"/>
      <c r="H424" s="884"/>
      <c r="I424" s="884"/>
      <c r="J424" s="884"/>
      <c r="K424" s="884"/>
      <c r="L424" s="884"/>
      <c r="M424" s="884"/>
      <c r="N424" s="884">
        <v>14</v>
      </c>
      <c r="O424" s="884">
        <v>2310</v>
      </c>
      <c r="P424" s="875"/>
      <c r="Q424" s="885">
        <v>165</v>
      </c>
    </row>
    <row r="425" spans="1:17" ht="14.4" customHeight="1" x14ac:dyDescent="0.3">
      <c r="A425" s="872" t="s">
        <v>5038</v>
      </c>
      <c r="B425" s="874" t="s">
        <v>4581</v>
      </c>
      <c r="C425" s="874" t="s">
        <v>2853</v>
      </c>
      <c r="D425" s="874" t="s">
        <v>5039</v>
      </c>
      <c r="E425" s="874" t="s">
        <v>5040</v>
      </c>
      <c r="F425" s="884">
        <v>1</v>
      </c>
      <c r="G425" s="884">
        <v>1184</v>
      </c>
      <c r="H425" s="884"/>
      <c r="I425" s="884">
        <v>1184</v>
      </c>
      <c r="J425" s="884"/>
      <c r="K425" s="884"/>
      <c r="L425" s="884"/>
      <c r="M425" s="884"/>
      <c r="N425" s="884"/>
      <c r="O425" s="884"/>
      <c r="P425" s="875"/>
      <c r="Q425" s="885"/>
    </row>
    <row r="426" spans="1:17" ht="14.4" customHeight="1" x14ac:dyDescent="0.3">
      <c r="A426" s="872" t="s">
        <v>5038</v>
      </c>
      <c r="B426" s="874" t="s">
        <v>4581</v>
      </c>
      <c r="C426" s="874" t="s">
        <v>2853</v>
      </c>
      <c r="D426" s="874" t="s">
        <v>5041</v>
      </c>
      <c r="E426" s="874" t="s">
        <v>5042</v>
      </c>
      <c r="F426" s="884">
        <v>1</v>
      </c>
      <c r="G426" s="884">
        <v>1043</v>
      </c>
      <c r="H426" s="884"/>
      <c r="I426" s="884">
        <v>1043</v>
      </c>
      <c r="J426" s="884"/>
      <c r="K426" s="884"/>
      <c r="L426" s="884"/>
      <c r="M426" s="884"/>
      <c r="N426" s="884"/>
      <c r="O426" s="884"/>
      <c r="P426" s="875"/>
      <c r="Q426" s="885"/>
    </row>
    <row r="427" spans="1:17" ht="14.4" customHeight="1" x14ac:dyDescent="0.3">
      <c r="A427" s="872" t="s">
        <v>5038</v>
      </c>
      <c r="B427" s="874" t="s">
        <v>4581</v>
      </c>
      <c r="C427" s="874" t="s">
        <v>2853</v>
      </c>
      <c r="D427" s="874" t="s">
        <v>5043</v>
      </c>
      <c r="E427" s="874" t="s">
        <v>5044</v>
      </c>
      <c r="F427" s="884">
        <v>1</v>
      </c>
      <c r="G427" s="884">
        <v>831</v>
      </c>
      <c r="H427" s="884">
        <v>0.32897862232779096</v>
      </c>
      <c r="I427" s="884">
        <v>831</v>
      </c>
      <c r="J427" s="884">
        <v>3</v>
      </c>
      <c r="K427" s="884">
        <v>2526</v>
      </c>
      <c r="L427" s="884">
        <v>1</v>
      </c>
      <c r="M427" s="884">
        <v>842</v>
      </c>
      <c r="N427" s="884">
        <v>3</v>
      </c>
      <c r="O427" s="884">
        <v>2529</v>
      </c>
      <c r="P427" s="875">
        <v>1.0011876484560569</v>
      </c>
      <c r="Q427" s="885">
        <v>843</v>
      </c>
    </row>
    <row r="428" spans="1:17" ht="14.4" customHeight="1" x14ac:dyDescent="0.3">
      <c r="A428" s="872" t="s">
        <v>5038</v>
      </c>
      <c r="B428" s="874" t="s">
        <v>4581</v>
      </c>
      <c r="C428" s="874" t="s">
        <v>2853</v>
      </c>
      <c r="D428" s="874" t="s">
        <v>5045</v>
      </c>
      <c r="E428" s="874" t="s">
        <v>5046</v>
      </c>
      <c r="F428" s="884">
        <v>1</v>
      </c>
      <c r="G428" s="884">
        <v>812</v>
      </c>
      <c r="H428" s="884"/>
      <c r="I428" s="884">
        <v>812</v>
      </c>
      <c r="J428" s="884"/>
      <c r="K428" s="884"/>
      <c r="L428" s="884"/>
      <c r="M428" s="884"/>
      <c r="N428" s="884"/>
      <c r="O428" s="884"/>
      <c r="P428" s="875"/>
      <c r="Q428" s="885"/>
    </row>
    <row r="429" spans="1:17" ht="14.4" customHeight="1" x14ac:dyDescent="0.3">
      <c r="A429" s="872" t="s">
        <v>5038</v>
      </c>
      <c r="B429" s="874" t="s">
        <v>4581</v>
      </c>
      <c r="C429" s="874" t="s">
        <v>2853</v>
      </c>
      <c r="D429" s="874" t="s">
        <v>5047</v>
      </c>
      <c r="E429" s="874" t="s">
        <v>5048</v>
      </c>
      <c r="F429" s="884">
        <v>1</v>
      </c>
      <c r="G429" s="884">
        <v>812</v>
      </c>
      <c r="H429" s="884"/>
      <c r="I429" s="884">
        <v>812</v>
      </c>
      <c r="J429" s="884"/>
      <c r="K429" s="884"/>
      <c r="L429" s="884"/>
      <c r="M429" s="884"/>
      <c r="N429" s="884"/>
      <c r="O429" s="884"/>
      <c r="P429" s="875"/>
      <c r="Q429" s="885"/>
    </row>
    <row r="430" spans="1:17" ht="14.4" customHeight="1" x14ac:dyDescent="0.3">
      <c r="A430" s="872" t="s">
        <v>5038</v>
      </c>
      <c r="B430" s="874" t="s">
        <v>4581</v>
      </c>
      <c r="C430" s="874" t="s">
        <v>2853</v>
      </c>
      <c r="D430" s="874" t="s">
        <v>4391</v>
      </c>
      <c r="E430" s="874" t="s">
        <v>4392</v>
      </c>
      <c r="F430" s="884">
        <v>9</v>
      </c>
      <c r="G430" s="884">
        <v>1503</v>
      </c>
      <c r="H430" s="884">
        <v>0.33134920634920634</v>
      </c>
      <c r="I430" s="884">
        <v>167</v>
      </c>
      <c r="J430" s="884">
        <v>27</v>
      </c>
      <c r="K430" s="884">
        <v>4536</v>
      </c>
      <c r="L430" s="884">
        <v>1</v>
      </c>
      <c r="M430" s="884">
        <v>168</v>
      </c>
      <c r="N430" s="884">
        <v>13</v>
      </c>
      <c r="O430" s="884">
        <v>2184</v>
      </c>
      <c r="P430" s="875">
        <v>0.48148148148148145</v>
      </c>
      <c r="Q430" s="885">
        <v>168</v>
      </c>
    </row>
    <row r="431" spans="1:17" ht="14.4" customHeight="1" x14ac:dyDescent="0.3">
      <c r="A431" s="872" t="s">
        <v>5038</v>
      </c>
      <c r="B431" s="874" t="s">
        <v>4581</v>
      </c>
      <c r="C431" s="874" t="s">
        <v>2853</v>
      </c>
      <c r="D431" s="874" t="s">
        <v>5049</v>
      </c>
      <c r="E431" s="874" t="s">
        <v>5050</v>
      </c>
      <c r="F431" s="884">
        <v>8</v>
      </c>
      <c r="G431" s="884">
        <v>1384</v>
      </c>
      <c r="H431" s="884">
        <v>0.29459344401873139</v>
      </c>
      <c r="I431" s="884">
        <v>173</v>
      </c>
      <c r="J431" s="884">
        <v>27</v>
      </c>
      <c r="K431" s="884">
        <v>4698</v>
      </c>
      <c r="L431" s="884">
        <v>1</v>
      </c>
      <c r="M431" s="884">
        <v>174</v>
      </c>
      <c r="N431" s="884">
        <v>12</v>
      </c>
      <c r="O431" s="884">
        <v>2088</v>
      </c>
      <c r="P431" s="875">
        <v>0.44444444444444442</v>
      </c>
      <c r="Q431" s="885">
        <v>174</v>
      </c>
    </row>
    <row r="432" spans="1:17" ht="14.4" customHeight="1" x14ac:dyDescent="0.3">
      <c r="A432" s="872" t="s">
        <v>5038</v>
      </c>
      <c r="B432" s="874" t="s">
        <v>4581</v>
      </c>
      <c r="C432" s="874" t="s">
        <v>2853</v>
      </c>
      <c r="D432" s="874" t="s">
        <v>4397</v>
      </c>
      <c r="E432" s="874" t="s">
        <v>4398</v>
      </c>
      <c r="F432" s="884"/>
      <c r="G432" s="884"/>
      <c r="H432" s="884"/>
      <c r="I432" s="884"/>
      <c r="J432" s="884">
        <v>1</v>
      </c>
      <c r="K432" s="884">
        <v>352</v>
      </c>
      <c r="L432" s="884">
        <v>1</v>
      </c>
      <c r="M432" s="884">
        <v>352</v>
      </c>
      <c r="N432" s="884"/>
      <c r="O432" s="884"/>
      <c r="P432" s="875"/>
      <c r="Q432" s="885"/>
    </row>
    <row r="433" spans="1:17" ht="14.4" customHeight="1" x14ac:dyDescent="0.3">
      <c r="A433" s="872" t="s">
        <v>5038</v>
      </c>
      <c r="B433" s="874" t="s">
        <v>4581</v>
      </c>
      <c r="C433" s="874" t="s">
        <v>2853</v>
      </c>
      <c r="D433" s="874" t="s">
        <v>5051</v>
      </c>
      <c r="E433" s="874" t="s">
        <v>5052</v>
      </c>
      <c r="F433" s="884"/>
      <c r="G433" s="884"/>
      <c r="H433" s="884"/>
      <c r="I433" s="884"/>
      <c r="J433" s="884">
        <v>1</v>
      </c>
      <c r="K433" s="884">
        <v>549</v>
      </c>
      <c r="L433" s="884">
        <v>1</v>
      </c>
      <c r="M433" s="884">
        <v>549</v>
      </c>
      <c r="N433" s="884"/>
      <c r="O433" s="884"/>
      <c r="P433" s="875"/>
      <c r="Q433" s="885"/>
    </row>
    <row r="434" spans="1:17" ht="14.4" customHeight="1" x14ac:dyDescent="0.3">
      <c r="A434" s="872" t="s">
        <v>5038</v>
      </c>
      <c r="B434" s="874" t="s">
        <v>4581</v>
      </c>
      <c r="C434" s="874" t="s">
        <v>2853</v>
      </c>
      <c r="D434" s="874" t="s">
        <v>5053</v>
      </c>
      <c r="E434" s="874" t="s">
        <v>5054</v>
      </c>
      <c r="F434" s="884"/>
      <c r="G434" s="884"/>
      <c r="H434" s="884"/>
      <c r="I434" s="884"/>
      <c r="J434" s="884">
        <v>2</v>
      </c>
      <c r="K434" s="884">
        <v>1026</v>
      </c>
      <c r="L434" s="884">
        <v>1</v>
      </c>
      <c r="M434" s="884">
        <v>513</v>
      </c>
      <c r="N434" s="884"/>
      <c r="O434" s="884"/>
      <c r="P434" s="875"/>
      <c r="Q434" s="885"/>
    </row>
    <row r="435" spans="1:17" ht="14.4" customHeight="1" x14ac:dyDescent="0.3">
      <c r="A435" s="872" t="s">
        <v>5038</v>
      </c>
      <c r="B435" s="874" t="s">
        <v>4581</v>
      </c>
      <c r="C435" s="874" t="s">
        <v>2853</v>
      </c>
      <c r="D435" s="874" t="s">
        <v>5055</v>
      </c>
      <c r="E435" s="874" t="s">
        <v>5056</v>
      </c>
      <c r="F435" s="884"/>
      <c r="G435" s="884"/>
      <c r="H435" s="884"/>
      <c r="I435" s="884"/>
      <c r="J435" s="884">
        <v>2</v>
      </c>
      <c r="K435" s="884">
        <v>846</v>
      </c>
      <c r="L435" s="884">
        <v>1</v>
      </c>
      <c r="M435" s="884">
        <v>423</v>
      </c>
      <c r="N435" s="884"/>
      <c r="O435" s="884"/>
      <c r="P435" s="875"/>
      <c r="Q435" s="885"/>
    </row>
    <row r="436" spans="1:17" ht="14.4" customHeight="1" x14ac:dyDescent="0.3">
      <c r="A436" s="872" t="s">
        <v>5038</v>
      </c>
      <c r="B436" s="874" t="s">
        <v>4581</v>
      </c>
      <c r="C436" s="874" t="s">
        <v>2853</v>
      </c>
      <c r="D436" s="874" t="s">
        <v>5057</v>
      </c>
      <c r="E436" s="874" t="s">
        <v>5058</v>
      </c>
      <c r="F436" s="884"/>
      <c r="G436" s="884"/>
      <c r="H436" s="884"/>
      <c r="I436" s="884"/>
      <c r="J436" s="884">
        <v>1</v>
      </c>
      <c r="K436" s="884">
        <v>349</v>
      </c>
      <c r="L436" s="884">
        <v>1</v>
      </c>
      <c r="M436" s="884">
        <v>349</v>
      </c>
      <c r="N436" s="884"/>
      <c r="O436" s="884"/>
      <c r="P436" s="875"/>
      <c r="Q436" s="885"/>
    </row>
    <row r="437" spans="1:17" ht="14.4" customHeight="1" x14ac:dyDescent="0.3">
      <c r="A437" s="872" t="s">
        <v>5038</v>
      </c>
      <c r="B437" s="874" t="s">
        <v>4581</v>
      </c>
      <c r="C437" s="874" t="s">
        <v>2853</v>
      </c>
      <c r="D437" s="874" t="s">
        <v>5059</v>
      </c>
      <c r="E437" s="874" t="s">
        <v>5060</v>
      </c>
      <c r="F437" s="884"/>
      <c r="G437" s="884"/>
      <c r="H437" s="884"/>
      <c r="I437" s="884"/>
      <c r="J437" s="884">
        <v>2</v>
      </c>
      <c r="K437" s="884">
        <v>1016</v>
      </c>
      <c r="L437" s="884">
        <v>1</v>
      </c>
      <c r="M437" s="884">
        <v>508</v>
      </c>
      <c r="N437" s="884">
        <v>2</v>
      </c>
      <c r="O437" s="884">
        <v>1016</v>
      </c>
      <c r="P437" s="875">
        <v>1</v>
      </c>
      <c r="Q437" s="885">
        <v>508</v>
      </c>
    </row>
    <row r="438" spans="1:17" ht="14.4" customHeight="1" x14ac:dyDescent="0.3">
      <c r="A438" s="872" t="s">
        <v>5038</v>
      </c>
      <c r="B438" s="874" t="s">
        <v>4581</v>
      </c>
      <c r="C438" s="874" t="s">
        <v>2853</v>
      </c>
      <c r="D438" s="874" t="s">
        <v>5061</v>
      </c>
      <c r="E438" s="874" t="s">
        <v>5062</v>
      </c>
      <c r="F438" s="884"/>
      <c r="G438" s="884"/>
      <c r="H438" s="884"/>
      <c r="I438" s="884"/>
      <c r="J438" s="884">
        <v>1</v>
      </c>
      <c r="K438" s="884">
        <v>111</v>
      </c>
      <c r="L438" s="884">
        <v>1</v>
      </c>
      <c r="M438" s="884">
        <v>111</v>
      </c>
      <c r="N438" s="884"/>
      <c r="O438" s="884"/>
      <c r="P438" s="875"/>
      <c r="Q438" s="885"/>
    </row>
    <row r="439" spans="1:17" ht="14.4" customHeight="1" x14ac:dyDescent="0.3">
      <c r="A439" s="872" t="s">
        <v>5038</v>
      </c>
      <c r="B439" s="874" t="s">
        <v>4581</v>
      </c>
      <c r="C439" s="874" t="s">
        <v>2853</v>
      </c>
      <c r="D439" s="874" t="s">
        <v>4299</v>
      </c>
      <c r="E439" s="874" t="s">
        <v>4300</v>
      </c>
      <c r="F439" s="884">
        <v>18</v>
      </c>
      <c r="G439" s="884">
        <v>6282</v>
      </c>
      <c r="H439" s="884">
        <v>0.22719710669077758</v>
      </c>
      <c r="I439" s="884">
        <v>349</v>
      </c>
      <c r="J439" s="884">
        <v>79</v>
      </c>
      <c r="K439" s="884">
        <v>27650</v>
      </c>
      <c r="L439" s="884">
        <v>1</v>
      </c>
      <c r="M439" s="884">
        <v>350</v>
      </c>
      <c r="N439" s="884">
        <v>67</v>
      </c>
      <c r="O439" s="884">
        <v>23450</v>
      </c>
      <c r="P439" s="875">
        <v>0.84810126582278478</v>
      </c>
      <c r="Q439" s="885">
        <v>350</v>
      </c>
    </row>
    <row r="440" spans="1:17" ht="14.4" customHeight="1" x14ac:dyDescent="0.3">
      <c r="A440" s="872" t="s">
        <v>5038</v>
      </c>
      <c r="B440" s="874" t="s">
        <v>4581</v>
      </c>
      <c r="C440" s="874" t="s">
        <v>2853</v>
      </c>
      <c r="D440" s="874" t="s">
        <v>5063</v>
      </c>
      <c r="E440" s="874" t="s">
        <v>5064</v>
      </c>
      <c r="F440" s="884"/>
      <c r="G440" s="884"/>
      <c r="H440" s="884"/>
      <c r="I440" s="884"/>
      <c r="J440" s="884">
        <v>1</v>
      </c>
      <c r="K440" s="884">
        <v>209</v>
      </c>
      <c r="L440" s="884">
        <v>1</v>
      </c>
      <c r="M440" s="884">
        <v>209</v>
      </c>
      <c r="N440" s="884"/>
      <c r="O440" s="884"/>
      <c r="P440" s="875"/>
      <c r="Q440" s="885"/>
    </row>
    <row r="441" spans="1:17" ht="14.4" customHeight="1" x14ac:dyDescent="0.3">
      <c r="A441" s="872" t="s">
        <v>5038</v>
      </c>
      <c r="B441" s="874" t="s">
        <v>4581</v>
      </c>
      <c r="C441" s="874" t="s">
        <v>2853</v>
      </c>
      <c r="D441" s="874" t="s">
        <v>5065</v>
      </c>
      <c r="E441" s="874" t="s">
        <v>5066</v>
      </c>
      <c r="F441" s="884">
        <v>8</v>
      </c>
      <c r="G441" s="884">
        <v>312</v>
      </c>
      <c r="H441" s="884">
        <v>0.28888888888888886</v>
      </c>
      <c r="I441" s="884">
        <v>39</v>
      </c>
      <c r="J441" s="884">
        <v>27</v>
      </c>
      <c r="K441" s="884">
        <v>1080</v>
      </c>
      <c r="L441" s="884">
        <v>1</v>
      </c>
      <c r="M441" s="884">
        <v>40</v>
      </c>
      <c r="N441" s="884">
        <v>12</v>
      </c>
      <c r="O441" s="884">
        <v>480</v>
      </c>
      <c r="P441" s="875">
        <v>0.44444444444444442</v>
      </c>
      <c r="Q441" s="885">
        <v>40</v>
      </c>
    </row>
    <row r="442" spans="1:17" ht="14.4" customHeight="1" x14ac:dyDescent="0.3">
      <c r="A442" s="872" t="s">
        <v>5038</v>
      </c>
      <c r="B442" s="874" t="s">
        <v>4581</v>
      </c>
      <c r="C442" s="874" t="s">
        <v>2853</v>
      </c>
      <c r="D442" s="874" t="s">
        <v>4477</v>
      </c>
      <c r="E442" s="874" t="s">
        <v>4478</v>
      </c>
      <c r="F442" s="884">
        <v>10</v>
      </c>
      <c r="G442" s="884">
        <v>1700</v>
      </c>
      <c r="H442" s="884">
        <v>0.36820446177171323</v>
      </c>
      <c r="I442" s="884">
        <v>170</v>
      </c>
      <c r="J442" s="884">
        <v>27</v>
      </c>
      <c r="K442" s="884">
        <v>4617</v>
      </c>
      <c r="L442" s="884">
        <v>1</v>
      </c>
      <c r="M442" s="884">
        <v>171</v>
      </c>
      <c r="N442" s="884">
        <v>13</v>
      </c>
      <c r="O442" s="884">
        <v>2223</v>
      </c>
      <c r="P442" s="875">
        <v>0.48148148148148145</v>
      </c>
      <c r="Q442" s="885">
        <v>171</v>
      </c>
    </row>
    <row r="443" spans="1:17" ht="14.4" customHeight="1" x14ac:dyDescent="0.3">
      <c r="A443" s="872" t="s">
        <v>5038</v>
      </c>
      <c r="B443" s="874" t="s">
        <v>4581</v>
      </c>
      <c r="C443" s="874" t="s">
        <v>2853</v>
      </c>
      <c r="D443" s="874" t="s">
        <v>5067</v>
      </c>
      <c r="E443" s="874" t="s">
        <v>5068</v>
      </c>
      <c r="F443" s="884">
        <v>2</v>
      </c>
      <c r="G443" s="884">
        <v>696</v>
      </c>
      <c r="H443" s="884">
        <v>0.66285714285714281</v>
      </c>
      <c r="I443" s="884">
        <v>348</v>
      </c>
      <c r="J443" s="884">
        <v>3</v>
      </c>
      <c r="K443" s="884">
        <v>1050</v>
      </c>
      <c r="L443" s="884">
        <v>1</v>
      </c>
      <c r="M443" s="884">
        <v>350</v>
      </c>
      <c r="N443" s="884">
        <v>1</v>
      </c>
      <c r="O443" s="884">
        <v>350</v>
      </c>
      <c r="P443" s="875">
        <v>0.33333333333333331</v>
      </c>
      <c r="Q443" s="885">
        <v>350</v>
      </c>
    </row>
    <row r="444" spans="1:17" ht="14.4" customHeight="1" x14ac:dyDescent="0.3">
      <c r="A444" s="872" t="s">
        <v>5038</v>
      </c>
      <c r="B444" s="874" t="s">
        <v>4581</v>
      </c>
      <c r="C444" s="874" t="s">
        <v>2853</v>
      </c>
      <c r="D444" s="874" t="s">
        <v>4503</v>
      </c>
      <c r="E444" s="874" t="s">
        <v>4504</v>
      </c>
      <c r="F444" s="884">
        <v>9</v>
      </c>
      <c r="G444" s="884">
        <v>1557</v>
      </c>
      <c r="H444" s="884">
        <v>0.33141762452107282</v>
      </c>
      <c r="I444" s="884">
        <v>173</v>
      </c>
      <c r="J444" s="884">
        <v>27</v>
      </c>
      <c r="K444" s="884">
        <v>4698</v>
      </c>
      <c r="L444" s="884">
        <v>1</v>
      </c>
      <c r="M444" s="884">
        <v>174</v>
      </c>
      <c r="N444" s="884">
        <v>12</v>
      </c>
      <c r="O444" s="884">
        <v>2088</v>
      </c>
      <c r="P444" s="875">
        <v>0.44444444444444442</v>
      </c>
      <c r="Q444" s="885">
        <v>174</v>
      </c>
    </row>
    <row r="445" spans="1:17" ht="14.4" customHeight="1" x14ac:dyDescent="0.3">
      <c r="A445" s="872" t="s">
        <v>5038</v>
      </c>
      <c r="B445" s="874" t="s">
        <v>4581</v>
      </c>
      <c r="C445" s="874" t="s">
        <v>2853</v>
      </c>
      <c r="D445" s="874" t="s">
        <v>5069</v>
      </c>
      <c r="E445" s="874" t="s">
        <v>5070</v>
      </c>
      <c r="F445" s="884"/>
      <c r="G445" s="884"/>
      <c r="H445" s="884"/>
      <c r="I445" s="884"/>
      <c r="J445" s="884">
        <v>4</v>
      </c>
      <c r="K445" s="884">
        <v>1604</v>
      </c>
      <c r="L445" s="884">
        <v>1</v>
      </c>
      <c r="M445" s="884">
        <v>401</v>
      </c>
      <c r="N445" s="884">
        <v>8</v>
      </c>
      <c r="O445" s="884">
        <v>3208</v>
      </c>
      <c r="P445" s="875">
        <v>2</v>
      </c>
      <c r="Q445" s="885">
        <v>401</v>
      </c>
    </row>
    <row r="446" spans="1:17" ht="14.4" customHeight="1" x14ac:dyDescent="0.3">
      <c r="A446" s="872" t="s">
        <v>5038</v>
      </c>
      <c r="B446" s="874" t="s">
        <v>4581</v>
      </c>
      <c r="C446" s="874" t="s">
        <v>2853</v>
      </c>
      <c r="D446" s="874" t="s">
        <v>5071</v>
      </c>
      <c r="E446" s="874" t="s">
        <v>5072</v>
      </c>
      <c r="F446" s="884"/>
      <c r="G446" s="884"/>
      <c r="H446" s="884"/>
      <c r="I446" s="884"/>
      <c r="J446" s="884">
        <v>2</v>
      </c>
      <c r="K446" s="884">
        <v>582</v>
      </c>
      <c r="L446" s="884">
        <v>1</v>
      </c>
      <c r="M446" s="884">
        <v>291</v>
      </c>
      <c r="N446" s="884"/>
      <c r="O446" s="884"/>
      <c r="P446" s="875"/>
      <c r="Q446" s="885"/>
    </row>
    <row r="447" spans="1:17" ht="14.4" customHeight="1" x14ac:dyDescent="0.3">
      <c r="A447" s="872" t="s">
        <v>5038</v>
      </c>
      <c r="B447" s="874" t="s">
        <v>4581</v>
      </c>
      <c r="C447" s="874" t="s">
        <v>2853</v>
      </c>
      <c r="D447" s="874" t="s">
        <v>5073</v>
      </c>
      <c r="E447" s="874" t="s">
        <v>5074</v>
      </c>
      <c r="F447" s="884">
        <v>1</v>
      </c>
      <c r="G447" s="884">
        <v>812</v>
      </c>
      <c r="H447" s="884"/>
      <c r="I447" s="884">
        <v>812</v>
      </c>
      <c r="J447" s="884"/>
      <c r="K447" s="884"/>
      <c r="L447" s="884"/>
      <c r="M447" s="884"/>
      <c r="N447" s="884"/>
      <c r="O447" s="884"/>
      <c r="P447" s="875"/>
      <c r="Q447" s="885"/>
    </row>
    <row r="448" spans="1:17" ht="14.4" customHeight="1" x14ac:dyDescent="0.3">
      <c r="A448" s="872" t="s">
        <v>5038</v>
      </c>
      <c r="B448" s="874" t="s">
        <v>4581</v>
      </c>
      <c r="C448" s="874" t="s">
        <v>2853</v>
      </c>
      <c r="D448" s="874" t="s">
        <v>5075</v>
      </c>
      <c r="E448" s="874" t="s">
        <v>5076</v>
      </c>
      <c r="F448" s="884">
        <v>8</v>
      </c>
      <c r="G448" s="884">
        <v>1336</v>
      </c>
      <c r="H448" s="884">
        <v>0.29453262786596118</v>
      </c>
      <c r="I448" s="884">
        <v>167</v>
      </c>
      <c r="J448" s="884">
        <v>27</v>
      </c>
      <c r="K448" s="884">
        <v>4536</v>
      </c>
      <c r="L448" s="884">
        <v>1</v>
      </c>
      <c r="M448" s="884">
        <v>168</v>
      </c>
      <c r="N448" s="884">
        <v>12</v>
      </c>
      <c r="O448" s="884">
        <v>2016</v>
      </c>
      <c r="P448" s="875">
        <v>0.44444444444444442</v>
      </c>
      <c r="Q448" s="885">
        <v>168</v>
      </c>
    </row>
    <row r="449" spans="1:17" ht="14.4" customHeight="1" x14ac:dyDescent="0.3">
      <c r="A449" s="872" t="s">
        <v>5038</v>
      </c>
      <c r="B449" s="874" t="s">
        <v>4581</v>
      </c>
      <c r="C449" s="874" t="s">
        <v>2853</v>
      </c>
      <c r="D449" s="874" t="s">
        <v>5077</v>
      </c>
      <c r="E449" s="874" t="s">
        <v>5078</v>
      </c>
      <c r="F449" s="884"/>
      <c r="G449" s="884"/>
      <c r="H449" s="884"/>
      <c r="I449" s="884"/>
      <c r="J449" s="884">
        <v>1</v>
      </c>
      <c r="K449" s="884">
        <v>574</v>
      </c>
      <c r="L449" s="884">
        <v>1</v>
      </c>
      <c r="M449" s="884">
        <v>574</v>
      </c>
      <c r="N449" s="884">
        <v>2</v>
      </c>
      <c r="O449" s="884">
        <v>1148</v>
      </c>
      <c r="P449" s="875">
        <v>2</v>
      </c>
      <c r="Q449" s="885">
        <v>574</v>
      </c>
    </row>
    <row r="450" spans="1:17" ht="14.4" customHeight="1" x14ac:dyDescent="0.3">
      <c r="A450" s="872" t="s">
        <v>5038</v>
      </c>
      <c r="B450" s="874" t="s">
        <v>4581</v>
      </c>
      <c r="C450" s="874" t="s">
        <v>2853</v>
      </c>
      <c r="D450" s="874" t="s">
        <v>5079</v>
      </c>
      <c r="E450" s="874" t="s">
        <v>5080</v>
      </c>
      <c r="F450" s="884"/>
      <c r="G450" s="884"/>
      <c r="H450" s="884"/>
      <c r="I450" s="884"/>
      <c r="J450" s="884">
        <v>1</v>
      </c>
      <c r="K450" s="884">
        <v>1022</v>
      </c>
      <c r="L450" s="884">
        <v>1</v>
      </c>
      <c r="M450" s="884">
        <v>1022</v>
      </c>
      <c r="N450" s="884">
        <v>2</v>
      </c>
      <c r="O450" s="884">
        <v>2044</v>
      </c>
      <c r="P450" s="875">
        <v>2</v>
      </c>
      <c r="Q450" s="885">
        <v>1022</v>
      </c>
    </row>
    <row r="451" spans="1:17" ht="14.4" customHeight="1" x14ac:dyDescent="0.3">
      <c r="A451" s="872" t="s">
        <v>5038</v>
      </c>
      <c r="B451" s="874" t="s">
        <v>4581</v>
      </c>
      <c r="C451" s="874" t="s">
        <v>2853</v>
      </c>
      <c r="D451" s="874" t="s">
        <v>5081</v>
      </c>
      <c r="E451" s="874" t="s">
        <v>5082</v>
      </c>
      <c r="F451" s="884"/>
      <c r="G451" s="884"/>
      <c r="H451" s="884"/>
      <c r="I451" s="884"/>
      <c r="J451" s="884">
        <v>1</v>
      </c>
      <c r="K451" s="884">
        <v>190</v>
      </c>
      <c r="L451" s="884">
        <v>1</v>
      </c>
      <c r="M451" s="884">
        <v>190</v>
      </c>
      <c r="N451" s="884"/>
      <c r="O451" s="884"/>
      <c r="P451" s="875"/>
      <c r="Q451" s="885"/>
    </row>
    <row r="452" spans="1:17" ht="14.4" customHeight="1" x14ac:dyDescent="0.3">
      <c r="A452" s="872" t="s">
        <v>5038</v>
      </c>
      <c r="B452" s="874" t="s">
        <v>4581</v>
      </c>
      <c r="C452" s="874" t="s">
        <v>2853</v>
      </c>
      <c r="D452" s="874" t="s">
        <v>5083</v>
      </c>
      <c r="E452" s="874" t="s">
        <v>5084</v>
      </c>
      <c r="F452" s="884">
        <v>1</v>
      </c>
      <c r="G452" s="884">
        <v>812</v>
      </c>
      <c r="H452" s="884"/>
      <c r="I452" s="884">
        <v>812</v>
      </c>
      <c r="J452" s="884"/>
      <c r="K452" s="884"/>
      <c r="L452" s="884"/>
      <c r="M452" s="884"/>
      <c r="N452" s="884"/>
      <c r="O452" s="884"/>
      <c r="P452" s="875"/>
      <c r="Q452" s="885"/>
    </row>
    <row r="453" spans="1:17" ht="14.4" customHeight="1" x14ac:dyDescent="0.3">
      <c r="A453" s="872" t="s">
        <v>5038</v>
      </c>
      <c r="B453" s="874" t="s">
        <v>4581</v>
      </c>
      <c r="C453" s="874" t="s">
        <v>2853</v>
      </c>
      <c r="D453" s="874" t="s">
        <v>5085</v>
      </c>
      <c r="E453" s="874" t="s">
        <v>5086</v>
      </c>
      <c r="F453" s="884">
        <v>1</v>
      </c>
      <c r="G453" s="884">
        <v>328</v>
      </c>
      <c r="H453" s="884"/>
      <c r="I453" s="884">
        <v>328</v>
      </c>
      <c r="J453" s="884"/>
      <c r="K453" s="884"/>
      <c r="L453" s="884"/>
      <c r="M453" s="884"/>
      <c r="N453" s="884"/>
      <c r="O453" s="884"/>
      <c r="P453" s="875"/>
      <c r="Q453" s="885"/>
    </row>
    <row r="454" spans="1:17" ht="14.4" customHeight="1" x14ac:dyDescent="0.3">
      <c r="A454" s="872" t="s">
        <v>505</v>
      </c>
      <c r="B454" s="874" t="s">
        <v>4042</v>
      </c>
      <c r="C454" s="874" t="s">
        <v>2853</v>
      </c>
      <c r="D454" s="874" t="s">
        <v>4043</v>
      </c>
      <c r="E454" s="874" t="s">
        <v>4044</v>
      </c>
      <c r="F454" s="884">
        <v>1</v>
      </c>
      <c r="G454" s="884">
        <v>259</v>
      </c>
      <c r="H454" s="884">
        <v>0.97735849056603774</v>
      </c>
      <c r="I454" s="884">
        <v>259</v>
      </c>
      <c r="J454" s="884">
        <v>1</v>
      </c>
      <c r="K454" s="884">
        <v>265</v>
      </c>
      <c r="L454" s="884">
        <v>1</v>
      </c>
      <c r="M454" s="884">
        <v>265</v>
      </c>
      <c r="N454" s="884"/>
      <c r="O454" s="884"/>
      <c r="P454" s="875"/>
      <c r="Q454" s="885"/>
    </row>
    <row r="455" spans="1:17" ht="14.4" customHeight="1" x14ac:dyDescent="0.3">
      <c r="A455" s="872" t="s">
        <v>505</v>
      </c>
      <c r="B455" s="874" t="s">
        <v>4042</v>
      </c>
      <c r="C455" s="874" t="s">
        <v>2853</v>
      </c>
      <c r="D455" s="874" t="s">
        <v>4045</v>
      </c>
      <c r="E455" s="874" t="s">
        <v>4046</v>
      </c>
      <c r="F455" s="884"/>
      <c r="G455" s="884"/>
      <c r="H455" s="884"/>
      <c r="I455" s="884"/>
      <c r="J455" s="884">
        <v>2</v>
      </c>
      <c r="K455" s="884">
        <v>698</v>
      </c>
      <c r="L455" s="884">
        <v>1</v>
      </c>
      <c r="M455" s="884">
        <v>349</v>
      </c>
      <c r="N455" s="884"/>
      <c r="O455" s="884"/>
      <c r="P455" s="875"/>
      <c r="Q455" s="885"/>
    </row>
    <row r="456" spans="1:17" ht="14.4" customHeight="1" x14ac:dyDescent="0.3">
      <c r="A456" s="872" t="s">
        <v>505</v>
      </c>
      <c r="B456" s="874" t="s">
        <v>4042</v>
      </c>
      <c r="C456" s="874" t="s">
        <v>2853</v>
      </c>
      <c r="D456" s="874" t="s">
        <v>4047</v>
      </c>
      <c r="E456" s="874" t="s">
        <v>4048</v>
      </c>
      <c r="F456" s="884"/>
      <c r="G456" s="884"/>
      <c r="H456" s="884"/>
      <c r="I456" s="884"/>
      <c r="J456" s="884">
        <v>2</v>
      </c>
      <c r="K456" s="884">
        <v>566</v>
      </c>
      <c r="L456" s="884">
        <v>1</v>
      </c>
      <c r="M456" s="884">
        <v>283</v>
      </c>
      <c r="N456" s="884"/>
      <c r="O456" s="884"/>
      <c r="P456" s="875"/>
      <c r="Q456" s="885"/>
    </row>
    <row r="457" spans="1:17" ht="14.4" customHeight="1" x14ac:dyDescent="0.3">
      <c r="A457" s="872" t="s">
        <v>505</v>
      </c>
      <c r="B457" s="874" t="s">
        <v>4042</v>
      </c>
      <c r="C457" s="874" t="s">
        <v>2853</v>
      </c>
      <c r="D457" s="874" t="s">
        <v>4049</v>
      </c>
      <c r="E457" s="874" t="s">
        <v>4050</v>
      </c>
      <c r="F457" s="884"/>
      <c r="G457" s="884"/>
      <c r="H457" s="884"/>
      <c r="I457" s="884"/>
      <c r="J457" s="884">
        <v>2</v>
      </c>
      <c r="K457" s="884">
        <v>11194</v>
      </c>
      <c r="L457" s="884">
        <v>1</v>
      </c>
      <c r="M457" s="884">
        <v>5597</v>
      </c>
      <c r="N457" s="884"/>
      <c r="O457" s="884"/>
      <c r="P457" s="875"/>
      <c r="Q457" s="885"/>
    </row>
    <row r="458" spans="1:17" ht="14.4" customHeight="1" x14ac:dyDescent="0.3">
      <c r="A458" s="872" t="s">
        <v>5087</v>
      </c>
      <c r="B458" s="874" t="s">
        <v>5088</v>
      </c>
      <c r="C458" s="874" t="s">
        <v>2853</v>
      </c>
      <c r="D458" s="874" t="s">
        <v>5059</v>
      </c>
      <c r="E458" s="874" t="s">
        <v>5060</v>
      </c>
      <c r="F458" s="884">
        <v>15</v>
      </c>
      <c r="G458" s="884">
        <v>7545</v>
      </c>
      <c r="H458" s="884">
        <v>1.6502624671916011</v>
      </c>
      <c r="I458" s="884">
        <v>503</v>
      </c>
      <c r="J458" s="884">
        <v>9</v>
      </c>
      <c r="K458" s="884">
        <v>4572</v>
      </c>
      <c r="L458" s="884">
        <v>1</v>
      </c>
      <c r="M458" s="884">
        <v>508</v>
      </c>
      <c r="N458" s="884">
        <v>6</v>
      </c>
      <c r="O458" s="884">
        <v>3048</v>
      </c>
      <c r="P458" s="875">
        <v>0.66666666666666663</v>
      </c>
      <c r="Q458" s="885">
        <v>508</v>
      </c>
    </row>
    <row r="459" spans="1:17" ht="14.4" customHeight="1" x14ac:dyDescent="0.3">
      <c r="A459" s="872" t="s">
        <v>5087</v>
      </c>
      <c r="B459" s="874" t="s">
        <v>5088</v>
      </c>
      <c r="C459" s="874" t="s">
        <v>2853</v>
      </c>
      <c r="D459" s="874" t="s">
        <v>5089</v>
      </c>
      <c r="E459" s="874" t="s">
        <v>5090</v>
      </c>
      <c r="F459" s="884">
        <v>14</v>
      </c>
      <c r="G459" s="884">
        <v>87976</v>
      </c>
      <c r="H459" s="884">
        <v>1.7177444548578569</v>
      </c>
      <c r="I459" s="884">
        <v>6284</v>
      </c>
      <c r="J459" s="884">
        <v>8</v>
      </c>
      <c r="K459" s="884">
        <v>51216</v>
      </c>
      <c r="L459" s="884">
        <v>1</v>
      </c>
      <c r="M459" s="884">
        <v>6402</v>
      </c>
      <c r="N459" s="884">
        <v>5</v>
      </c>
      <c r="O459" s="884">
        <v>32020</v>
      </c>
      <c r="P459" s="875">
        <v>0.62519525148391131</v>
      </c>
      <c r="Q459" s="885">
        <v>6404</v>
      </c>
    </row>
    <row r="460" spans="1:17" ht="14.4" customHeight="1" x14ac:dyDescent="0.3">
      <c r="A460" s="872" t="s">
        <v>5087</v>
      </c>
      <c r="B460" s="874" t="s">
        <v>5088</v>
      </c>
      <c r="C460" s="874" t="s">
        <v>2853</v>
      </c>
      <c r="D460" s="874" t="s">
        <v>4433</v>
      </c>
      <c r="E460" s="874" t="s">
        <v>4434</v>
      </c>
      <c r="F460" s="884">
        <v>11</v>
      </c>
      <c r="G460" s="884">
        <v>13948</v>
      </c>
      <c r="H460" s="884">
        <v>1.3589243959469992</v>
      </c>
      <c r="I460" s="884">
        <v>1268</v>
      </c>
      <c r="J460" s="884">
        <v>8</v>
      </c>
      <c r="K460" s="884">
        <v>10264</v>
      </c>
      <c r="L460" s="884">
        <v>1</v>
      </c>
      <c r="M460" s="884">
        <v>1283</v>
      </c>
      <c r="N460" s="884">
        <v>8</v>
      </c>
      <c r="O460" s="884">
        <v>10280</v>
      </c>
      <c r="P460" s="875">
        <v>1.0015588464536243</v>
      </c>
      <c r="Q460" s="885">
        <v>1285</v>
      </c>
    </row>
    <row r="461" spans="1:17" ht="14.4" customHeight="1" x14ac:dyDescent="0.3">
      <c r="A461" s="872" t="s">
        <v>5087</v>
      </c>
      <c r="B461" s="874" t="s">
        <v>5088</v>
      </c>
      <c r="C461" s="874" t="s">
        <v>2853</v>
      </c>
      <c r="D461" s="874" t="s">
        <v>5091</v>
      </c>
      <c r="E461" s="874" t="s">
        <v>5092</v>
      </c>
      <c r="F461" s="884"/>
      <c r="G461" s="884"/>
      <c r="H461" s="884"/>
      <c r="I461" s="884"/>
      <c r="J461" s="884">
        <v>16</v>
      </c>
      <c r="K461" s="884">
        <v>156048</v>
      </c>
      <c r="L461" s="884">
        <v>1</v>
      </c>
      <c r="M461" s="884">
        <v>9753</v>
      </c>
      <c r="N461" s="884">
        <v>2</v>
      </c>
      <c r="O461" s="884">
        <v>19524</v>
      </c>
      <c r="P461" s="875">
        <v>0.12511534912334665</v>
      </c>
      <c r="Q461" s="885">
        <v>9762</v>
      </c>
    </row>
    <row r="462" spans="1:17" ht="14.4" customHeight="1" x14ac:dyDescent="0.3">
      <c r="A462" s="872" t="s">
        <v>5087</v>
      </c>
      <c r="B462" s="874" t="s">
        <v>5088</v>
      </c>
      <c r="C462" s="874" t="s">
        <v>2853</v>
      </c>
      <c r="D462" s="874" t="s">
        <v>4944</v>
      </c>
      <c r="E462" s="874" t="s">
        <v>4945</v>
      </c>
      <c r="F462" s="884">
        <v>12</v>
      </c>
      <c r="G462" s="884">
        <v>1992</v>
      </c>
      <c r="H462" s="884">
        <v>1.398876404494382</v>
      </c>
      <c r="I462" s="884">
        <v>166</v>
      </c>
      <c r="J462" s="884">
        <v>8</v>
      </c>
      <c r="K462" s="884">
        <v>1424</v>
      </c>
      <c r="L462" s="884">
        <v>1</v>
      </c>
      <c r="M462" s="884">
        <v>178</v>
      </c>
      <c r="N462" s="884">
        <v>4</v>
      </c>
      <c r="O462" s="884">
        <v>712</v>
      </c>
      <c r="P462" s="875">
        <v>0.5</v>
      </c>
      <c r="Q462" s="885">
        <v>178</v>
      </c>
    </row>
    <row r="463" spans="1:17" ht="14.4" customHeight="1" x14ac:dyDescent="0.3">
      <c r="A463" s="872" t="s">
        <v>5087</v>
      </c>
      <c r="B463" s="874" t="s">
        <v>5088</v>
      </c>
      <c r="C463" s="874" t="s">
        <v>2853</v>
      </c>
      <c r="D463" s="874" t="s">
        <v>4950</v>
      </c>
      <c r="E463" s="874" t="s">
        <v>4951</v>
      </c>
      <c r="F463" s="884">
        <v>3</v>
      </c>
      <c r="G463" s="884">
        <v>510</v>
      </c>
      <c r="H463" s="884"/>
      <c r="I463" s="884">
        <v>170</v>
      </c>
      <c r="J463" s="884"/>
      <c r="K463" s="884"/>
      <c r="L463" s="884"/>
      <c r="M463" s="884"/>
      <c r="N463" s="884"/>
      <c r="O463" s="884"/>
      <c r="P463" s="875"/>
      <c r="Q463" s="885"/>
    </row>
    <row r="464" spans="1:17" ht="14.4" customHeight="1" x14ac:dyDescent="0.3">
      <c r="A464" s="872" t="s">
        <v>5087</v>
      </c>
      <c r="B464" s="874" t="s">
        <v>5088</v>
      </c>
      <c r="C464" s="874" t="s">
        <v>2853</v>
      </c>
      <c r="D464" s="874" t="s">
        <v>4543</v>
      </c>
      <c r="E464" s="874" t="s">
        <v>4544</v>
      </c>
      <c r="F464" s="884"/>
      <c r="G464" s="884"/>
      <c r="H464" s="884"/>
      <c r="I464" s="884"/>
      <c r="J464" s="884"/>
      <c r="K464" s="884"/>
      <c r="L464" s="884"/>
      <c r="M464" s="884"/>
      <c r="N464" s="884">
        <v>20</v>
      </c>
      <c r="O464" s="884">
        <v>45940</v>
      </c>
      <c r="P464" s="875"/>
      <c r="Q464" s="885">
        <v>2297</v>
      </c>
    </row>
    <row r="465" spans="1:17" ht="14.4" customHeight="1" x14ac:dyDescent="0.3">
      <c r="A465" s="872" t="s">
        <v>5087</v>
      </c>
      <c r="B465" s="874" t="s">
        <v>5088</v>
      </c>
      <c r="C465" s="874" t="s">
        <v>2853</v>
      </c>
      <c r="D465" s="874" t="s">
        <v>5093</v>
      </c>
      <c r="E465" s="874" t="s">
        <v>5094</v>
      </c>
      <c r="F465" s="884"/>
      <c r="G465" s="884"/>
      <c r="H465" s="884"/>
      <c r="I465" s="884"/>
      <c r="J465" s="884"/>
      <c r="K465" s="884"/>
      <c r="L465" s="884"/>
      <c r="M465" s="884"/>
      <c r="N465" s="884">
        <v>7</v>
      </c>
      <c r="O465" s="884">
        <v>52892</v>
      </c>
      <c r="P465" s="875"/>
      <c r="Q465" s="885">
        <v>7556</v>
      </c>
    </row>
    <row r="466" spans="1:17" ht="14.4" customHeight="1" x14ac:dyDescent="0.3">
      <c r="A466" s="872" t="s">
        <v>5087</v>
      </c>
      <c r="B466" s="874" t="s">
        <v>5088</v>
      </c>
      <c r="C466" s="874" t="s">
        <v>2853</v>
      </c>
      <c r="D466" s="874" t="s">
        <v>5095</v>
      </c>
      <c r="E466" s="874" t="s">
        <v>5096</v>
      </c>
      <c r="F466" s="884"/>
      <c r="G466" s="884"/>
      <c r="H466" s="884"/>
      <c r="I466" s="884"/>
      <c r="J466" s="884"/>
      <c r="K466" s="884"/>
      <c r="L466" s="884"/>
      <c r="M466" s="884"/>
      <c r="N466" s="884">
        <v>1</v>
      </c>
      <c r="O466" s="884">
        <v>0</v>
      </c>
      <c r="P466" s="875"/>
      <c r="Q466" s="885">
        <v>0</v>
      </c>
    </row>
    <row r="467" spans="1:17" ht="14.4" customHeight="1" x14ac:dyDescent="0.3">
      <c r="A467" s="872" t="s">
        <v>5087</v>
      </c>
      <c r="B467" s="874" t="s">
        <v>5088</v>
      </c>
      <c r="C467" s="874" t="s">
        <v>2853</v>
      </c>
      <c r="D467" s="874" t="s">
        <v>5097</v>
      </c>
      <c r="E467" s="874" t="s">
        <v>5098</v>
      </c>
      <c r="F467" s="884"/>
      <c r="G467" s="884"/>
      <c r="H467" s="884"/>
      <c r="I467" s="884"/>
      <c r="J467" s="884"/>
      <c r="K467" s="884"/>
      <c r="L467" s="884"/>
      <c r="M467" s="884"/>
      <c r="N467" s="884">
        <v>4</v>
      </c>
      <c r="O467" s="884">
        <v>0</v>
      </c>
      <c r="P467" s="875"/>
      <c r="Q467" s="885">
        <v>0</v>
      </c>
    </row>
    <row r="468" spans="1:17" ht="14.4" customHeight="1" thickBot="1" x14ac:dyDescent="0.35">
      <c r="A468" s="877" t="s">
        <v>5087</v>
      </c>
      <c r="B468" s="879" t="s">
        <v>5088</v>
      </c>
      <c r="C468" s="879" t="s">
        <v>2853</v>
      </c>
      <c r="D468" s="879" t="s">
        <v>5099</v>
      </c>
      <c r="E468" s="879" t="s">
        <v>5100</v>
      </c>
      <c r="F468" s="886"/>
      <c r="G468" s="886"/>
      <c r="H468" s="886"/>
      <c r="I468" s="886"/>
      <c r="J468" s="886"/>
      <c r="K468" s="886"/>
      <c r="L468" s="886"/>
      <c r="M468" s="886"/>
      <c r="N468" s="886">
        <v>4</v>
      </c>
      <c r="O468" s="886">
        <v>0</v>
      </c>
      <c r="P468" s="880"/>
      <c r="Q468" s="887">
        <v>0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298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3421</v>
      </c>
      <c r="D3" s="178">
        <f>SUBTOTAL(9,D6:D1048576)</f>
        <v>3574</v>
      </c>
      <c r="E3" s="178">
        <f>SUBTOTAL(9,E6:E1048576)</f>
        <v>3746</v>
      </c>
      <c r="F3" s="179">
        <f>IF(OR(E3=0,D3=0),"",E3/D3)</f>
        <v>1.0481253497481813</v>
      </c>
      <c r="G3" s="365">
        <f>SUBTOTAL(9,G6:G1048576)</f>
        <v>39037.286899999999</v>
      </c>
      <c r="H3" s="366">
        <f>SUBTOTAL(9,H6:H1048576)</f>
        <v>39132.463000000011</v>
      </c>
      <c r="I3" s="366">
        <f>SUBTOTAL(9,I6:I1048576)</f>
        <v>41115.388840000007</v>
      </c>
      <c r="J3" s="179">
        <f>IF(OR(I3=0,H3=0),"",I3/H3)</f>
        <v>1.0506721450167855</v>
      </c>
      <c r="K3" s="365">
        <f>SUBTOTAL(9,K6:K1048576)</f>
        <v>8495</v>
      </c>
      <c r="L3" s="366">
        <f>SUBTOTAL(9,L6:L1048576)</f>
        <v>7969.5</v>
      </c>
      <c r="M3" s="366">
        <f>SUBTOTAL(9,M6:M1048576)</f>
        <v>8435</v>
      </c>
      <c r="N3" s="180">
        <f>IF(OR(M3=0,E3=0),"",M3*1000/E3)</f>
        <v>2251.7351841964764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263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88"/>
      <c r="B5" s="889"/>
      <c r="C5" s="896">
        <v>2015</v>
      </c>
      <c r="D5" s="896">
        <v>2016</v>
      </c>
      <c r="E5" s="896">
        <v>2017</v>
      </c>
      <c r="F5" s="897" t="s">
        <v>2</v>
      </c>
      <c r="G5" s="907">
        <v>2015</v>
      </c>
      <c r="H5" s="896">
        <v>2016</v>
      </c>
      <c r="I5" s="896">
        <v>2017</v>
      </c>
      <c r="J5" s="897" t="s">
        <v>2</v>
      </c>
      <c r="K5" s="907">
        <v>2015</v>
      </c>
      <c r="L5" s="896">
        <v>2016</v>
      </c>
      <c r="M5" s="896">
        <v>2017</v>
      </c>
      <c r="N5" s="908" t="s">
        <v>79</v>
      </c>
    </row>
    <row r="6" spans="1:14" ht="14.4" customHeight="1" x14ac:dyDescent="0.3">
      <c r="A6" s="890" t="s">
        <v>3825</v>
      </c>
      <c r="B6" s="893" t="s">
        <v>5102</v>
      </c>
      <c r="C6" s="898">
        <v>6</v>
      </c>
      <c r="D6" s="899">
        <v>10</v>
      </c>
      <c r="E6" s="899">
        <v>4</v>
      </c>
      <c r="F6" s="904">
        <v>0.4</v>
      </c>
      <c r="G6" s="898">
        <v>172.61640000000003</v>
      </c>
      <c r="H6" s="899">
        <v>287.69400000000002</v>
      </c>
      <c r="I6" s="899">
        <v>115.0776</v>
      </c>
      <c r="J6" s="904">
        <v>0.39999999999999997</v>
      </c>
      <c r="K6" s="898">
        <v>66</v>
      </c>
      <c r="L6" s="899">
        <v>110</v>
      </c>
      <c r="M6" s="899">
        <v>44</v>
      </c>
      <c r="N6" s="909">
        <v>11000</v>
      </c>
    </row>
    <row r="7" spans="1:14" ht="14.4" customHeight="1" x14ac:dyDescent="0.3">
      <c r="A7" s="891" t="s">
        <v>3856</v>
      </c>
      <c r="B7" s="894" t="s">
        <v>5102</v>
      </c>
      <c r="C7" s="900">
        <v>140</v>
      </c>
      <c r="D7" s="901">
        <v>68</v>
      </c>
      <c r="E7" s="901">
        <v>89</v>
      </c>
      <c r="F7" s="905">
        <v>1.3088235294117647</v>
      </c>
      <c r="G7" s="900">
        <v>3523.7159999999994</v>
      </c>
      <c r="H7" s="901">
        <v>1711.5191999999997</v>
      </c>
      <c r="I7" s="901">
        <v>2240.0765999999999</v>
      </c>
      <c r="J7" s="905">
        <v>1.3088235294117649</v>
      </c>
      <c r="K7" s="900">
        <v>1260</v>
      </c>
      <c r="L7" s="901">
        <v>612</v>
      </c>
      <c r="M7" s="901">
        <v>801</v>
      </c>
      <c r="N7" s="910">
        <v>9000</v>
      </c>
    </row>
    <row r="8" spans="1:14" ht="14.4" customHeight="1" x14ac:dyDescent="0.3">
      <c r="A8" s="891" t="s">
        <v>3851</v>
      </c>
      <c r="B8" s="894" t="s">
        <v>5102</v>
      </c>
      <c r="C8" s="900">
        <v>214</v>
      </c>
      <c r="D8" s="901">
        <v>123</v>
      </c>
      <c r="E8" s="901">
        <v>139</v>
      </c>
      <c r="F8" s="905">
        <v>1.1300813008130082</v>
      </c>
      <c r="G8" s="900">
        <v>4615.8516</v>
      </c>
      <c r="H8" s="901">
        <v>2653.0362000000005</v>
      </c>
      <c r="I8" s="901">
        <v>2998.1465999999991</v>
      </c>
      <c r="J8" s="905">
        <v>1.1300813008130075</v>
      </c>
      <c r="K8" s="900">
        <v>1498</v>
      </c>
      <c r="L8" s="901">
        <v>861</v>
      </c>
      <c r="M8" s="901">
        <v>973</v>
      </c>
      <c r="N8" s="910">
        <v>7000</v>
      </c>
    </row>
    <row r="9" spans="1:14" ht="14.4" customHeight="1" x14ac:dyDescent="0.3">
      <c r="A9" s="891" t="s">
        <v>3827</v>
      </c>
      <c r="B9" s="894" t="s">
        <v>5102</v>
      </c>
      <c r="C9" s="900">
        <v>2634</v>
      </c>
      <c r="D9" s="901">
        <v>3033</v>
      </c>
      <c r="E9" s="901">
        <v>3126</v>
      </c>
      <c r="F9" s="905">
        <v>1.0306627101879327</v>
      </c>
      <c r="G9" s="900">
        <v>28211.356100000005</v>
      </c>
      <c r="H9" s="901">
        <v>32478.810000000009</v>
      </c>
      <c r="I9" s="901">
        <v>33471.019800000009</v>
      </c>
      <c r="J9" s="905">
        <v>1.0305494505494506</v>
      </c>
      <c r="K9" s="900">
        <v>5268</v>
      </c>
      <c r="L9" s="901">
        <v>6066</v>
      </c>
      <c r="M9" s="901">
        <v>6252</v>
      </c>
      <c r="N9" s="910">
        <v>2000</v>
      </c>
    </row>
    <row r="10" spans="1:14" ht="14.4" customHeight="1" x14ac:dyDescent="0.3">
      <c r="A10" s="891" t="s">
        <v>3853</v>
      </c>
      <c r="B10" s="894" t="s">
        <v>5102</v>
      </c>
      <c r="C10" s="900">
        <v>379</v>
      </c>
      <c r="D10" s="901">
        <v>301</v>
      </c>
      <c r="E10" s="901">
        <v>342</v>
      </c>
      <c r="F10" s="905">
        <v>1.1362126245847175</v>
      </c>
      <c r="G10" s="900">
        <v>2277.1835999999994</v>
      </c>
      <c r="H10" s="901">
        <v>1809.1959999999997</v>
      </c>
      <c r="I10" s="901">
        <v>2060.7476799999995</v>
      </c>
      <c r="J10" s="905">
        <v>1.139040590405904</v>
      </c>
      <c r="K10" s="900">
        <v>379</v>
      </c>
      <c r="L10" s="901">
        <v>301</v>
      </c>
      <c r="M10" s="901">
        <v>342</v>
      </c>
      <c r="N10" s="910">
        <v>1000</v>
      </c>
    </row>
    <row r="11" spans="1:14" ht="14.4" customHeight="1" thickBot="1" x14ac:dyDescent="0.35">
      <c r="A11" s="892" t="s">
        <v>3847</v>
      </c>
      <c r="B11" s="895" t="s">
        <v>5102</v>
      </c>
      <c r="C11" s="902">
        <v>48</v>
      </c>
      <c r="D11" s="903">
        <v>39</v>
      </c>
      <c r="E11" s="903">
        <v>46</v>
      </c>
      <c r="F11" s="906">
        <v>1.1794871794871795</v>
      </c>
      <c r="G11" s="902">
        <v>236.56319999999994</v>
      </c>
      <c r="H11" s="903">
        <v>192.20759999999996</v>
      </c>
      <c r="I11" s="903">
        <v>230.32055999999997</v>
      </c>
      <c r="J11" s="906">
        <v>1.1982905982905985</v>
      </c>
      <c r="K11" s="902">
        <v>24</v>
      </c>
      <c r="L11" s="903">
        <v>19.5</v>
      </c>
      <c r="M11" s="903">
        <v>23</v>
      </c>
      <c r="N11" s="911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298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2016</v>
      </c>
      <c r="D3" s="11"/>
      <c r="E3" s="488">
        <v>2017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259</v>
      </c>
      <c r="J4" s="406" t="s">
        <v>260</v>
      </c>
    </row>
    <row r="5" spans="1:10" ht="14.4" customHeight="1" x14ac:dyDescent="0.3">
      <c r="A5" s="205" t="str">
        <f>HYPERLINK("#'Léky Žádanky'!A1","Léky (Kč)")</f>
        <v>Léky (Kč)</v>
      </c>
      <c r="B5" s="31">
        <v>8899.9275199999956</v>
      </c>
      <c r="C5" s="33">
        <v>9973.4979400000011</v>
      </c>
      <c r="D5" s="12"/>
      <c r="E5" s="210">
        <v>10842.02096</v>
      </c>
      <c r="F5" s="32">
        <v>11842.420749999999</v>
      </c>
      <c r="G5" s="209">
        <f>E5-F5</f>
        <v>-1000.3997899999995</v>
      </c>
      <c r="H5" s="215">
        <f>IF(F5&lt;0.00000001,"",E5/F5)</f>
        <v>0.91552404604438675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3984.1931200000004</v>
      </c>
      <c r="C6" s="35">
        <v>3747.9295199999988</v>
      </c>
      <c r="D6" s="12"/>
      <c r="E6" s="211">
        <v>4410.9983800000009</v>
      </c>
      <c r="F6" s="34">
        <v>4997.3657373046872</v>
      </c>
      <c r="G6" s="212">
        <f>E6-F6</f>
        <v>-586.36735730468627</v>
      </c>
      <c r="H6" s="216">
        <f>IF(F6&lt;0.00000001,"",E6/F6)</f>
        <v>0.88266471014368031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36337.680039999999</v>
      </c>
      <c r="C7" s="35">
        <v>42785.85441</v>
      </c>
      <c r="D7" s="12"/>
      <c r="E7" s="211">
        <v>47854.796720000006</v>
      </c>
      <c r="F7" s="34">
        <v>43931</v>
      </c>
      <c r="G7" s="212">
        <f>E7-F7</f>
        <v>3923.7967200000057</v>
      </c>
      <c r="H7" s="216">
        <f>IF(F7&lt;0.00000001,"",E7/F7)</f>
        <v>1.0893172638911022</v>
      </c>
    </row>
    <row r="8" spans="1:10" ht="14.4" customHeight="1" thickBot="1" x14ac:dyDescent="0.35">
      <c r="A8" s="1" t="s">
        <v>83</v>
      </c>
      <c r="B8" s="15">
        <v>8862.1590499999929</v>
      </c>
      <c r="C8" s="37">
        <v>11171.133980000021</v>
      </c>
      <c r="D8" s="12"/>
      <c r="E8" s="213">
        <v>8977.5305699999935</v>
      </c>
      <c r="F8" s="36">
        <v>11040.810476074221</v>
      </c>
      <c r="G8" s="214">
        <f>E8-F8</f>
        <v>-2063.2799060742273</v>
      </c>
      <c r="H8" s="217">
        <f>IF(F8&lt;0.00000001,"",E8/F8)</f>
        <v>0.81312242334515039</v>
      </c>
    </row>
    <row r="9" spans="1:10" ht="14.4" customHeight="1" thickBot="1" x14ac:dyDescent="0.35">
      <c r="A9" s="2" t="s">
        <v>84</v>
      </c>
      <c r="B9" s="3">
        <v>58083.959729999988</v>
      </c>
      <c r="C9" s="39">
        <v>67678.415850000019</v>
      </c>
      <c r="D9" s="12"/>
      <c r="E9" s="3">
        <v>72085.34663</v>
      </c>
      <c r="F9" s="38">
        <v>71811.596963378906</v>
      </c>
      <c r="G9" s="38">
        <f>E9-F9</f>
        <v>273.74966662109364</v>
      </c>
      <c r="H9" s="218">
        <f>IF(F9&lt;0.00000001,"",E9/F9)</f>
        <v>1.0038120537377924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14170.470000000001</v>
      </c>
      <c r="C12" s="37">
        <f>IF(ISERROR(VLOOKUP("Celkem",CaseMix!A:D,3,0)),0,VLOOKUP("Celkem",CaseMix!A:D,3,0)*30)</f>
        <v>14414.640000000001</v>
      </c>
      <c r="D12" s="12"/>
      <c r="E12" s="213">
        <f>IF(ISERROR(VLOOKUP("Celkem",CaseMix!A:D,4,0)),0,VLOOKUP("Celkem",CaseMix!A:D,4,0)*30)</f>
        <v>19792.830000000002</v>
      </c>
      <c r="F12" s="36">
        <f>C12</f>
        <v>14414.640000000001</v>
      </c>
      <c r="G12" s="214">
        <f>E12-F12</f>
        <v>5378.1900000000005</v>
      </c>
      <c r="H12" s="217">
        <f>IF(F12&lt;0.00000001,"",E12/F12)</f>
        <v>1.3731060921396581</v>
      </c>
      <c r="I12" s="214">
        <f>E12-B12</f>
        <v>5622.3600000000006</v>
      </c>
      <c r="J12" s="217">
        <f>IF(B12&lt;0.00000001,"",E12/B12)</f>
        <v>1.396765950600086</v>
      </c>
    </row>
    <row r="13" spans="1:10" ht="14.4" customHeight="1" thickBot="1" x14ac:dyDescent="0.35">
      <c r="A13" s="4" t="s">
        <v>87</v>
      </c>
      <c r="B13" s="9">
        <f>SUM(B11:B12)</f>
        <v>14170.470000000001</v>
      </c>
      <c r="C13" s="41">
        <f>SUM(C11:C12)</f>
        <v>14414.640000000001</v>
      </c>
      <c r="D13" s="12"/>
      <c r="E13" s="9">
        <f>SUM(E11:E12)</f>
        <v>19792.830000000002</v>
      </c>
      <c r="F13" s="40">
        <f>SUM(F11:F12)</f>
        <v>14414.640000000001</v>
      </c>
      <c r="G13" s="40">
        <f>E13-F13</f>
        <v>5378.1900000000005</v>
      </c>
      <c r="H13" s="219">
        <f>IF(F13&lt;0.00000001,"",E13/F13)</f>
        <v>1.3731060921396581</v>
      </c>
      <c r="I13" s="40">
        <f>SUM(I11:I12)</f>
        <v>5622.3600000000006</v>
      </c>
      <c r="J13" s="219">
        <f>IF(B13&lt;0.00000001,"",E13/B13)</f>
        <v>1.396765950600086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0.24396528862478783</v>
      </c>
      <c r="C15" s="43">
        <f>IF(C9=0,"",C13/C9)</f>
        <v>0.21298725478368297</v>
      </c>
      <c r="D15" s="12"/>
      <c r="E15" s="10">
        <f>IF(E9=0,"",E13/E9)</f>
        <v>0.27457494380366554</v>
      </c>
      <c r="F15" s="42">
        <f>IF(F9=0,"",F13/F9)</f>
        <v>0.20072858158760765</v>
      </c>
      <c r="G15" s="42">
        <f>IF(ISERROR(F15-E15),"",E15-F15)</f>
        <v>7.3846362216057893E-2</v>
      </c>
      <c r="H15" s="220">
        <f>IF(ISERROR(F15-E15),"",IF(F15&lt;0.00000001,"",E15/F15))</f>
        <v>1.3678916157927803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258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0.10915317801177141</v>
      </c>
      <c r="C4" s="304">
        <f t="shared" ref="C4:M4" si="0">(C10+C8)/C6</f>
        <v>0.13430368277813926</v>
      </c>
      <c r="D4" s="304">
        <f t="shared" si="0"/>
        <v>0.20348249793457474</v>
      </c>
      <c r="E4" s="304">
        <f t="shared" si="0"/>
        <v>0.22362186047169363</v>
      </c>
      <c r="F4" s="304">
        <f t="shared" si="0"/>
        <v>0.24495622115613455</v>
      </c>
      <c r="G4" s="304">
        <f t="shared" si="0"/>
        <v>0.2264454583596435</v>
      </c>
      <c r="H4" s="304">
        <f t="shared" si="0"/>
        <v>0.20033916095057666</v>
      </c>
      <c r="I4" s="304">
        <f t="shared" si="0"/>
        <v>0.20363997481513463</v>
      </c>
      <c r="J4" s="304">
        <f t="shared" si="0"/>
        <v>0.22331254157302152</v>
      </c>
      <c r="K4" s="304">
        <f t="shared" si="0"/>
        <v>0.25712608639719953</v>
      </c>
      <c r="L4" s="304">
        <f t="shared" si="0"/>
        <v>0.25925076317746026</v>
      </c>
      <c r="M4" s="304">
        <f t="shared" si="0"/>
        <v>0.27457494380366543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6290.6093300000002</v>
      </c>
      <c r="C5" s="304">
        <f>IF(ISERROR(VLOOKUP($A5,'Man Tab'!$A:$Q,COLUMN()+2,0)),0,VLOOKUP($A5,'Man Tab'!$A:$Q,COLUMN()+2,0))</f>
        <v>5576.8239899999999</v>
      </c>
      <c r="D5" s="304">
        <f>IF(ISERROR(VLOOKUP($A5,'Man Tab'!$A:$Q,COLUMN()+2,0)),0,VLOOKUP($A5,'Man Tab'!$A:$Q,COLUMN()+2,0))</f>
        <v>5433.9564100000098</v>
      </c>
      <c r="E5" s="304">
        <f>IF(ISERROR(VLOOKUP($A5,'Man Tab'!$A:$Q,COLUMN()+2,0)),0,VLOOKUP($A5,'Man Tab'!$A:$Q,COLUMN()+2,0))</f>
        <v>5903.4078200000004</v>
      </c>
      <c r="F5" s="304">
        <f>IF(ISERROR(VLOOKUP($A5,'Man Tab'!$A:$Q,COLUMN()+2,0)),0,VLOOKUP($A5,'Man Tab'!$A:$Q,COLUMN()+2,0))</f>
        <v>6795.9101899999996</v>
      </c>
      <c r="G5" s="304">
        <f>IF(ISERROR(VLOOKUP($A5,'Man Tab'!$A:$Q,COLUMN()+2,0)),0,VLOOKUP($A5,'Man Tab'!$A:$Q,COLUMN()+2,0))</f>
        <v>5451.0079100000003</v>
      </c>
      <c r="H5" s="304">
        <f>IF(ISERROR(VLOOKUP($A5,'Man Tab'!$A:$Q,COLUMN()+2,0)),0,VLOOKUP($A5,'Man Tab'!$A:$Q,COLUMN()+2,0))</f>
        <v>7003.0892899999999</v>
      </c>
      <c r="I5" s="304">
        <f>IF(ISERROR(VLOOKUP($A5,'Man Tab'!$A:$Q,COLUMN()+2,0)),0,VLOOKUP($A5,'Man Tab'!$A:$Q,COLUMN()+2,0))</f>
        <v>5414.0872500000096</v>
      </c>
      <c r="J5" s="304">
        <f>IF(ISERROR(VLOOKUP($A5,'Man Tab'!$A:$Q,COLUMN()+2,0)),0,VLOOKUP($A5,'Man Tab'!$A:$Q,COLUMN()+2,0))</f>
        <v>5264.9350299999996</v>
      </c>
      <c r="K5" s="304">
        <f>IF(ISERROR(VLOOKUP($A5,'Man Tab'!$A:$Q,COLUMN()+2,0)),0,VLOOKUP($A5,'Man Tab'!$A:$Q,COLUMN()+2,0))</f>
        <v>5920.7409600000001</v>
      </c>
      <c r="L5" s="304">
        <f>IF(ISERROR(VLOOKUP($A5,'Man Tab'!$A:$Q,COLUMN()+2,0)),0,VLOOKUP($A5,'Man Tab'!$A:$Q,COLUMN()+2,0))</f>
        <v>6605.7206899999901</v>
      </c>
      <c r="M5" s="304">
        <f>IF(ISERROR(VLOOKUP($A5,'Man Tab'!$A:$Q,COLUMN()+2,0)),0,VLOOKUP($A5,'Man Tab'!$A:$Q,COLUMN()+2,0))</f>
        <v>6425.0577599999897</v>
      </c>
    </row>
    <row r="6" spans="1:13" ht="14.4" customHeight="1" x14ac:dyDescent="0.3">
      <c r="A6" s="305" t="s">
        <v>84</v>
      </c>
      <c r="B6" s="306">
        <f>B5</f>
        <v>6290.6093300000002</v>
      </c>
      <c r="C6" s="306">
        <f t="shared" ref="C6:M6" si="1">C5+B6</f>
        <v>11867.43332</v>
      </c>
      <c r="D6" s="306">
        <f t="shared" si="1"/>
        <v>17301.38973000001</v>
      </c>
      <c r="E6" s="306">
        <f t="shared" si="1"/>
        <v>23204.79755000001</v>
      </c>
      <c r="F6" s="306">
        <f t="shared" si="1"/>
        <v>30000.707740000009</v>
      </c>
      <c r="G6" s="306">
        <f t="shared" si="1"/>
        <v>35451.715650000013</v>
      </c>
      <c r="H6" s="306">
        <f t="shared" si="1"/>
        <v>42454.804940000016</v>
      </c>
      <c r="I6" s="306">
        <f t="shared" si="1"/>
        <v>47868.892190000028</v>
      </c>
      <c r="J6" s="306">
        <f t="shared" si="1"/>
        <v>53133.827220000028</v>
      </c>
      <c r="K6" s="306">
        <f t="shared" si="1"/>
        <v>59054.568180000031</v>
      </c>
      <c r="L6" s="306">
        <f t="shared" si="1"/>
        <v>65660.288870000019</v>
      </c>
      <c r="M6" s="306">
        <f t="shared" si="1"/>
        <v>72085.346630000015</v>
      </c>
    </row>
    <row r="7" spans="1:13" ht="14.4" customHeight="1" x14ac:dyDescent="0.3">
      <c r="A7" s="305" t="s">
        <v>112</v>
      </c>
      <c r="B7" s="305">
        <v>22.888000000000002</v>
      </c>
      <c r="C7" s="305">
        <v>53.128</v>
      </c>
      <c r="D7" s="305">
        <v>117.351</v>
      </c>
      <c r="E7" s="305">
        <v>172.97</v>
      </c>
      <c r="F7" s="305">
        <v>244.96199999999999</v>
      </c>
      <c r="G7" s="305">
        <v>267.596</v>
      </c>
      <c r="H7" s="305">
        <v>283.512</v>
      </c>
      <c r="I7" s="305">
        <v>324.93400000000003</v>
      </c>
      <c r="J7" s="305">
        <v>395.51499999999999</v>
      </c>
      <c r="K7" s="305">
        <v>506.149</v>
      </c>
      <c r="L7" s="305">
        <v>567.41600000000005</v>
      </c>
      <c r="M7" s="305">
        <v>659.76099999999997</v>
      </c>
    </row>
    <row r="8" spans="1:13" ht="14.4" customHeight="1" x14ac:dyDescent="0.3">
      <c r="A8" s="305" t="s">
        <v>85</v>
      </c>
      <c r="B8" s="306">
        <f>B7*30</f>
        <v>686.6400000000001</v>
      </c>
      <c r="C8" s="306">
        <f t="shared" ref="C8:M8" si="2">C7*30</f>
        <v>1593.84</v>
      </c>
      <c r="D8" s="306">
        <f t="shared" si="2"/>
        <v>3520.5299999999997</v>
      </c>
      <c r="E8" s="306">
        <f t="shared" si="2"/>
        <v>5189.1000000000004</v>
      </c>
      <c r="F8" s="306">
        <f t="shared" si="2"/>
        <v>7348.86</v>
      </c>
      <c r="G8" s="306">
        <f t="shared" si="2"/>
        <v>8027.88</v>
      </c>
      <c r="H8" s="306">
        <f t="shared" si="2"/>
        <v>8505.36</v>
      </c>
      <c r="I8" s="306">
        <f t="shared" si="2"/>
        <v>9748.02</v>
      </c>
      <c r="J8" s="306">
        <f t="shared" si="2"/>
        <v>11865.449999999999</v>
      </c>
      <c r="K8" s="306">
        <f t="shared" si="2"/>
        <v>15184.47</v>
      </c>
      <c r="L8" s="306">
        <f t="shared" si="2"/>
        <v>17022.480000000003</v>
      </c>
      <c r="M8" s="306">
        <f t="shared" si="2"/>
        <v>19792.829999999998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12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0.20072858158760765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0.20072858158760765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300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2017</v>
      </c>
      <c r="C4" s="241" t="s">
        <v>17</v>
      </c>
      <c r="D4" s="380" t="s">
        <v>227</v>
      </c>
      <c r="E4" s="380" t="s">
        <v>228</v>
      </c>
      <c r="F4" s="380" t="s">
        <v>229</v>
      </c>
      <c r="G4" s="380" t="s">
        <v>230</v>
      </c>
      <c r="H4" s="380" t="s">
        <v>231</v>
      </c>
      <c r="I4" s="380" t="s">
        <v>232</v>
      </c>
      <c r="J4" s="380" t="s">
        <v>233</v>
      </c>
      <c r="K4" s="380" t="s">
        <v>234</v>
      </c>
      <c r="L4" s="380" t="s">
        <v>235</v>
      </c>
      <c r="M4" s="380" t="s">
        <v>236</v>
      </c>
      <c r="N4" s="380" t="s">
        <v>237</v>
      </c>
      <c r="O4" s="380" t="s">
        <v>238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299</v>
      </c>
    </row>
    <row r="7" spans="1:17" ht="14.4" customHeight="1" x14ac:dyDescent="0.3">
      <c r="A7" s="19" t="s">
        <v>22</v>
      </c>
      <c r="B7" s="55">
        <v>11842.4208802791</v>
      </c>
      <c r="C7" s="56">
        <v>986.86840668992602</v>
      </c>
      <c r="D7" s="56">
        <v>1471.5908400000001</v>
      </c>
      <c r="E7" s="56">
        <v>937.63559999999995</v>
      </c>
      <c r="F7" s="56">
        <v>867.31410000000096</v>
      </c>
      <c r="G7" s="56">
        <v>764.52490999999998</v>
      </c>
      <c r="H7" s="56">
        <v>1794.7445700000001</v>
      </c>
      <c r="I7" s="56">
        <v>752.09473000000003</v>
      </c>
      <c r="J7" s="56">
        <v>709.28998999999999</v>
      </c>
      <c r="K7" s="56">
        <v>654.83406000000195</v>
      </c>
      <c r="L7" s="56">
        <v>456.78438999999997</v>
      </c>
      <c r="M7" s="56">
        <v>792.15668000000005</v>
      </c>
      <c r="N7" s="56">
        <v>752.61554999999896</v>
      </c>
      <c r="O7" s="56">
        <v>888.43553999999801</v>
      </c>
      <c r="P7" s="57">
        <v>10842.02096</v>
      </c>
      <c r="Q7" s="170">
        <v>0.91552403597200005</v>
      </c>
    </row>
    <row r="8" spans="1:17" ht="14.4" customHeight="1" x14ac:dyDescent="0.3">
      <c r="A8" s="19" t="s">
        <v>23</v>
      </c>
      <c r="B8" s="55">
        <v>6052.8870346389103</v>
      </c>
      <c r="C8" s="56">
        <v>504.40725288657598</v>
      </c>
      <c r="D8" s="56">
        <v>380.01299999999998</v>
      </c>
      <c r="E8" s="56">
        <v>281.10000000000002</v>
      </c>
      <c r="F8" s="56">
        <v>223.89</v>
      </c>
      <c r="G8" s="56">
        <v>299.83999999999997</v>
      </c>
      <c r="H8" s="56">
        <v>349.24</v>
      </c>
      <c r="I8" s="56">
        <v>277.77</v>
      </c>
      <c r="J8" s="56">
        <v>380.03</v>
      </c>
      <c r="K8" s="56">
        <v>313.210000000001</v>
      </c>
      <c r="L8" s="56">
        <v>131.61000000000001</v>
      </c>
      <c r="M8" s="56">
        <v>365.85</v>
      </c>
      <c r="N8" s="56">
        <v>374.36499999999899</v>
      </c>
      <c r="O8" s="56">
        <v>457.354999999999</v>
      </c>
      <c r="P8" s="57">
        <v>3834.2730000000001</v>
      </c>
      <c r="Q8" s="170">
        <v>0.633461846893</v>
      </c>
    </row>
    <row r="9" spans="1:17" ht="14.4" customHeight="1" x14ac:dyDescent="0.3">
      <c r="A9" s="19" t="s">
        <v>24</v>
      </c>
      <c r="B9" s="55">
        <v>4997.3657316012705</v>
      </c>
      <c r="C9" s="56">
        <v>416.44714430010498</v>
      </c>
      <c r="D9" s="56">
        <v>411.25175999999999</v>
      </c>
      <c r="E9" s="56">
        <v>424.17421000000002</v>
      </c>
      <c r="F9" s="56">
        <v>377.67227000000099</v>
      </c>
      <c r="G9" s="56">
        <v>259.42043999999999</v>
      </c>
      <c r="H9" s="56">
        <v>470.69524000000001</v>
      </c>
      <c r="I9" s="56">
        <v>412.74975999999998</v>
      </c>
      <c r="J9" s="56">
        <v>331.56873000000002</v>
      </c>
      <c r="K9" s="56">
        <v>370.988750000001</v>
      </c>
      <c r="L9" s="56">
        <v>300.72507000000002</v>
      </c>
      <c r="M9" s="56">
        <v>345.23525999999998</v>
      </c>
      <c r="N9" s="56">
        <v>386.50402999999898</v>
      </c>
      <c r="O9" s="56">
        <v>320.01285999999902</v>
      </c>
      <c r="P9" s="57">
        <v>4410.99838</v>
      </c>
      <c r="Q9" s="170">
        <v>0.88266471115099998</v>
      </c>
    </row>
    <row r="10" spans="1:17" ht="14.4" customHeight="1" x14ac:dyDescent="0.3">
      <c r="A10" s="19" t="s">
        <v>25</v>
      </c>
      <c r="B10" s="55">
        <v>66.321911945281997</v>
      </c>
      <c r="C10" s="56">
        <v>5.5268259954400003</v>
      </c>
      <c r="D10" s="56">
        <v>7.1603500000000002</v>
      </c>
      <c r="E10" s="56">
        <v>3.4470100000000001</v>
      </c>
      <c r="F10" s="56">
        <v>6.0919600000000003</v>
      </c>
      <c r="G10" s="56">
        <v>8.3977400000000006</v>
      </c>
      <c r="H10" s="56">
        <v>8.1190999999999995</v>
      </c>
      <c r="I10" s="56">
        <v>6.9955400000000001</v>
      </c>
      <c r="J10" s="56">
        <v>6.5125999999999999</v>
      </c>
      <c r="K10" s="56">
        <v>8.0697299999999998</v>
      </c>
      <c r="L10" s="56">
        <v>4.1916399999999996</v>
      </c>
      <c r="M10" s="56">
        <v>7.7981199999999999</v>
      </c>
      <c r="N10" s="56">
        <v>6.779979999999</v>
      </c>
      <c r="O10" s="56">
        <v>5.5863499999990003</v>
      </c>
      <c r="P10" s="57">
        <v>79.150120000000001</v>
      </c>
      <c r="Q10" s="170">
        <v>1.193423375147</v>
      </c>
    </row>
    <row r="11" spans="1:17" ht="14.4" customHeight="1" x14ac:dyDescent="0.3">
      <c r="A11" s="19" t="s">
        <v>26</v>
      </c>
      <c r="B11" s="55">
        <v>482.40369210129899</v>
      </c>
      <c r="C11" s="56">
        <v>40.200307675108</v>
      </c>
      <c r="D11" s="56">
        <v>34.075679999999998</v>
      </c>
      <c r="E11" s="56">
        <v>40.740200000000002</v>
      </c>
      <c r="F11" s="56">
        <v>42.400979999999997</v>
      </c>
      <c r="G11" s="56">
        <v>36.109020000000001</v>
      </c>
      <c r="H11" s="56">
        <v>47.553269999999998</v>
      </c>
      <c r="I11" s="56">
        <v>44.654209999999999</v>
      </c>
      <c r="J11" s="56">
        <v>26.950790000000001</v>
      </c>
      <c r="K11" s="56">
        <v>88.749570000000006</v>
      </c>
      <c r="L11" s="56">
        <v>25.123180000000001</v>
      </c>
      <c r="M11" s="56">
        <v>34.789900000000003</v>
      </c>
      <c r="N11" s="56">
        <v>47.181499999998998</v>
      </c>
      <c r="O11" s="56">
        <v>72.445089999998999</v>
      </c>
      <c r="P11" s="57">
        <v>540.77338999999995</v>
      </c>
      <c r="Q11" s="170">
        <v>1.1209976184970001</v>
      </c>
    </row>
    <row r="12" spans="1:17" ht="14.4" customHeight="1" x14ac:dyDescent="0.3">
      <c r="A12" s="19" t="s">
        <v>27</v>
      </c>
      <c r="B12" s="55">
        <v>260.93503331185599</v>
      </c>
      <c r="C12" s="56">
        <v>21.744586109320998</v>
      </c>
      <c r="D12" s="56">
        <v>3.1919999999999997E-2</v>
      </c>
      <c r="E12" s="56">
        <v>0</v>
      </c>
      <c r="F12" s="56">
        <v>0.70772000000000002</v>
      </c>
      <c r="G12" s="56">
        <v>18.6873</v>
      </c>
      <c r="H12" s="56">
        <v>21.600210000000001</v>
      </c>
      <c r="I12" s="56">
        <v>4.1869999999999997E-2</v>
      </c>
      <c r="J12" s="56">
        <v>6.6600000000000006E-2</v>
      </c>
      <c r="K12" s="56">
        <v>48.424199999999999</v>
      </c>
      <c r="L12" s="56">
        <v>32.71255</v>
      </c>
      <c r="M12" s="56">
        <v>0.14000000000000001</v>
      </c>
      <c r="N12" s="56">
        <v>1.8995299999999999</v>
      </c>
      <c r="O12" s="56">
        <v>2.3413499999999998</v>
      </c>
      <c r="P12" s="57">
        <v>126.65325</v>
      </c>
      <c r="Q12" s="170">
        <v>0.48538231295500001</v>
      </c>
    </row>
    <row r="13" spans="1:17" ht="14.4" customHeight="1" x14ac:dyDescent="0.3">
      <c r="A13" s="19" t="s">
        <v>28</v>
      </c>
      <c r="B13" s="55">
        <v>278.55983442335997</v>
      </c>
      <c r="C13" s="56">
        <v>23.21331953528</v>
      </c>
      <c r="D13" s="56">
        <v>14.18704</v>
      </c>
      <c r="E13" s="56">
        <v>8.4786099999999998</v>
      </c>
      <c r="F13" s="56">
        <v>15.990220000000001</v>
      </c>
      <c r="G13" s="56">
        <v>17.450959999999998</v>
      </c>
      <c r="H13" s="56">
        <v>23.93655</v>
      </c>
      <c r="I13" s="56">
        <v>17.168900000000001</v>
      </c>
      <c r="J13" s="56">
        <v>5.9024299999999998</v>
      </c>
      <c r="K13" s="56">
        <v>10.61448</v>
      </c>
      <c r="L13" s="56">
        <v>21.453499999999998</v>
      </c>
      <c r="M13" s="56">
        <v>16.37642</v>
      </c>
      <c r="N13" s="56">
        <v>12.42868</v>
      </c>
      <c r="O13" s="56">
        <v>36.319909999998998</v>
      </c>
      <c r="P13" s="57">
        <v>200.30770000000001</v>
      </c>
      <c r="Q13" s="170">
        <v>0.71908321030699995</v>
      </c>
    </row>
    <row r="14" spans="1:17" ht="14.4" customHeight="1" x14ac:dyDescent="0.3">
      <c r="A14" s="19" t="s">
        <v>29</v>
      </c>
      <c r="B14" s="55">
        <v>302.25195330528999</v>
      </c>
      <c r="C14" s="56">
        <v>25.18766277544</v>
      </c>
      <c r="D14" s="56">
        <v>39.463000000000001</v>
      </c>
      <c r="E14" s="56">
        <v>31.300999999999998</v>
      </c>
      <c r="F14" s="56">
        <v>28.062000000000001</v>
      </c>
      <c r="G14" s="56">
        <v>24.004000000000001</v>
      </c>
      <c r="H14" s="56">
        <v>20.398</v>
      </c>
      <c r="I14" s="56">
        <v>16.748000000000001</v>
      </c>
      <c r="J14" s="56">
        <v>15.537000000000001</v>
      </c>
      <c r="K14" s="56">
        <v>17.324000000000002</v>
      </c>
      <c r="L14" s="56">
        <v>18.754000000000001</v>
      </c>
      <c r="M14" s="56">
        <v>24.762</v>
      </c>
      <c r="N14" s="56">
        <v>28.679999999999001</v>
      </c>
      <c r="O14" s="56">
        <v>32.488999999999002</v>
      </c>
      <c r="P14" s="57">
        <v>297.52199999999999</v>
      </c>
      <c r="Q14" s="170">
        <v>0.98435095868300004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299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299</v>
      </c>
    </row>
    <row r="17" spans="1:17" ht="14.4" customHeight="1" x14ac:dyDescent="0.3">
      <c r="A17" s="19" t="s">
        <v>32</v>
      </c>
      <c r="B17" s="55">
        <v>746.73813139167498</v>
      </c>
      <c r="C17" s="56">
        <v>62.228177615973003</v>
      </c>
      <c r="D17" s="56">
        <v>44.842010000000002</v>
      </c>
      <c r="E17" s="56">
        <v>83.275400000000005</v>
      </c>
      <c r="F17" s="56">
        <v>129.67277999999999</v>
      </c>
      <c r="G17" s="56">
        <v>75.911299999999997</v>
      </c>
      <c r="H17" s="56">
        <v>60.553759999999997</v>
      </c>
      <c r="I17" s="56">
        <v>143.4879</v>
      </c>
      <c r="J17" s="56">
        <v>61.278170000000003</v>
      </c>
      <c r="K17" s="56">
        <v>68.325190000000006</v>
      </c>
      <c r="L17" s="56">
        <v>36.225670000000001</v>
      </c>
      <c r="M17" s="56">
        <v>76.666520000000006</v>
      </c>
      <c r="N17" s="56">
        <v>31.353959999998999</v>
      </c>
      <c r="O17" s="56">
        <v>31.92642</v>
      </c>
      <c r="P17" s="57">
        <v>843.51908000000003</v>
      </c>
      <c r="Q17" s="170">
        <v>1.129604937179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0.90700000000000003</v>
      </c>
      <c r="E18" s="56">
        <v>38.023000000000003</v>
      </c>
      <c r="F18" s="56">
        <v>9.2569999999999997</v>
      </c>
      <c r="G18" s="56">
        <v>23.472000000000001</v>
      </c>
      <c r="H18" s="56">
        <v>2.1509999999999998</v>
      </c>
      <c r="I18" s="56">
        <v>8.6430000000000007</v>
      </c>
      <c r="J18" s="56">
        <v>0</v>
      </c>
      <c r="K18" s="56">
        <v>0</v>
      </c>
      <c r="L18" s="56">
        <v>13.01854</v>
      </c>
      <c r="M18" s="56">
        <v>2.9569999999999999</v>
      </c>
      <c r="N18" s="56">
        <v>1.079</v>
      </c>
      <c r="O18" s="56">
        <v>6.4399999999990003</v>
      </c>
      <c r="P18" s="57">
        <v>105.94754</v>
      </c>
      <c r="Q18" s="170" t="s">
        <v>299</v>
      </c>
    </row>
    <row r="19" spans="1:17" ht="14.4" customHeight="1" x14ac:dyDescent="0.3">
      <c r="A19" s="19" t="s">
        <v>34</v>
      </c>
      <c r="B19" s="55">
        <v>979.71305093147805</v>
      </c>
      <c r="C19" s="56">
        <v>81.642754244288994</v>
      </c>
      <c r="D19" s="56">
        <v>66.064300000000003</v>
      </c>
      <c r="E19" s="56">
        <v>48.62079</v>
      </c>
      <c r="F19" s="56">
        <v>101.8008</v>
      </c>
      <c r="G19" s="56">
        <v>72.723770000000002</v>
      </c>
      <c r="H19" s="56">
        <v>40.926940000000002</v>
      </c>
      <c r="I19" s="56">
        <v>49.559530000000002</v>
      </c>
      <c r="J19" s="56">
        <v>220.72210999999999</v>
      </c>
      <c r="K19" s="56">
        <v>41.256300000000003</v>
      </c>
      <c r="L19" s="56">
        <v>99.266019999999997</v>
      </c>
      <c r="M19" s="56">
        <v>75.844279999999998</v>
      </c>
      <c r="N19" s="56">
        <v>50.423349999998997</v>
      </c>
      <c r="O19" s="56">
        <v>125.30458</v>
      </c>
      <c r="P19" s="57">
        <v>992.51277000000005</v>
      </c>
      <c r="Q19" s="170">
        <v>1.0130647632550001</v>
      </c>
    </row>
    <row r="20" spans="1:17" ht="14.4" customHeight="1" x14ac:dyDescent="0.3">
      <c r="A20" s="19" t="s">
        <v>35</v>
      </c>
      <c r="B20" s="55">
        <v>43931</v>
      </c>
      <c r="C20" s="56">
        <v>3660.9166666666702</v>
      </c>
      <c r="D20" s="56">
        <v>3669.9090900000001</v>
      </c>
      <c r="E20" s="56">
        <v>3506.4272299999998</v>
      </c>
      <c r="F20" s="56">
        <v>3478.32566000001</v>
      </c>
      <c r="G20" s="56">
        <v>4113.7156400000003</v>
      </c>
      <c r="H20" s="56">
        <v>3810.2137200000002</v>
      </c>
      <c r="I20" s="56">
        <v>3555.44218</v>
      </c>
      <c r="J20" s="56">
        <v>5063.8954100000001</v>
      </c>
      <c r="K20" s="56">
        <v>3645.2805900000099</v>
      </c>
      <c r="L20" s="56">
        <v>3964.6784699999998</v>
      </c>
      <c r="M20" s="56">
        <v>4032.0825300000001</v>
      </c>
      <c r="N20" s="56">
        <v>4720.13165999999</v>
      </c>
      <c r="O20" s="56">
        <v>4294.6945399999904</v>
      </c>
      <c r="P20" s="57">
        <v>47854.796719999998</v>
      </c>
      <c r="Q20" s="170">
        <v>1.089317263891</v>
      </c>
    </row>
    <row r="21" spans="1:17" ht="14.4" customHeight="1" x14ac:dyDescent="0.3">
      <c r="A21" s="20" t="s">
        <v>36</v>
      </c>
      <c r="B21" s="55">
        <v>1884</v>
      </c>
      <c r="C21" s="56">
        <v>157</v>
      </c>
      <c r="D21" s="56">
        <v>151.113</v>
      </c>
      <c r="E21" s="56">
        <v>144.50200000000001</v>
      </c>
      <c r="F21" s="56">
        <v>144.15700000000001</v>
      </c>
      <c r="G21" s="56">
        <v>143.751</v>
      </c>
      <c r="H21" s="56">
        <v>143.751</v>
      </c>
      <c r="I21" s="56">
        <v>143.751</v>
      </c>
      <c r="J21" s="56">
        <v>143.75399999999999</v>
      </c>
      <c r="K21" s="56">
        <v>143.75399999999999</v>
      </c>
      <c r="L21" s="56">
        <v>144.08199999999999</v>
      </c>
      <c r="M21" s="56">
        <v>144.08199999999999</v>
      </c>
      <c r="N21" s="56">
        <v>144.08199999999999</v>
      </c>
      <c r="O21" s="56">
        <v>144.214</v>
      </c>
      <c r="P21" s="57">
        <v>1734.9929999999999</v>
      </c>
      <c r="Q21" s="170">
        <v>0.92090923566799998</v>
      </c>
    </row>
    <row r="22" spans="1:17" ht="14.4" customHeight="1" x14ac:dyDescent="0.3">
      <c r="A22" s="19" t="s">
        <v>37</v>
      </c>
      <c r="B22" s="55">
        <v>7</v>
      </c>
      <c r="C22" s="56">
        <v>0.58333333333299997</v>
      </c>
      <c r="D22" s="56">
        <v>0</v>
      </c>
      <c r="E22" s="56">
        <v>0</v>
      </c>
      <c r="F22" s="56">
        <v>0</v>
      </c>
      <c r="G22" s="56">
        <v>35.87189</v>
      </c>
      <c r="H22" s="56">
        <v>1.5249999999999999</v>
      </c>
      <c r="I22" s="56">
        <v>14.46918</v>
      </c>
      <c r="J22" s="56">
        <v>12.087999999999999</v>
      </c>
      <c r="K22" s="56">
        <v>3.2549000000000001</v>
      </c>
      <c r="L22" s="56">
        <v>0</v>
      </c>
      <c r="M22" s="56">
        <v>0</v>
      </c>
      <c r="N22" s="56">
        <v>5.3118999999990004</v>
      </c>
      <c r="O22" s="56">
        <v>0</v>
      </c>
      <c r="P22" s="57">
        <v>72.520870000000002</v>
      </c>
      <c r="Q22" s="170">
        <v>10.360124285714001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299</v>
      </c>
    </row>
    <row r="24" spans="1:17" ht="14.4" customHeight="1" x14ac:dyDescent="0.3">
      <c r="A24" s="20" t="s">
        <v>39</v>
      </c>
      <c r="B24" s="55">
        <v>-1.45519152283669E-11</v>
      </c>
      <c r="C24" s="56">
        <v>-9.0949470177292804E-13</v>
      </c>
      <c r="D24" s="56">
        <v>3.4000000000000002E-4</v>
      </c>
      <c r="E24" s="56">
        <v>29.098939999997999</v>
      </c>
      <c r="F24" s="56">
        <v>8.6139200000010003</v>
      </c>
      <c r="G24" s="56">
        <v>9.5278500000009991</v>
      </c>
      <c r="H24" s="56">
        <v>0.50183</v>
      </c>
      <c r="I24" s="56">
        <v>7.4321099999999998</v>
      </c>
      <c r="J24" s="56">
        <v>25.493459999999001</v>
      </c>
      <c r="K24" s="56">
        <v>1.479999999E-3</v>
      </c>
      <c r="L24" s="56">
        <v>16.309999999999999</v>
      </c>
      <c r="M24" s="56">
        <v>2.0002499999999999</v>
      </c>
      <c r="N24" s="56">
        <v>42.884549999999003</v>
      </c>
      <c r="O24" s="56">
        <v>7.4931200000000002</v>
      </c>
      <c r="P24" s="57">
        <v>149.357850000003</v>
      </c>
      <c r="Q24" s="170"/>
    </row>
    <row r="25" spans="1:17" ht="14.4" customHeight="1" x14ac:dyDescent="0.3">
      <c r="A25" s="21" t="s">
        <v>40</v>
      </c>
      <c r="B25" s="58">
        <v>71831.597253929503</v>
      </c>
      <c r="C25" s="59">
        <v>5985.9664378274601</v>
      </c>
      <c r="D25" s="59">
        <v>6290.6093300000002</v>
      </c>
      <c r="E25" s="59">
        <v>5576.8239899999999</v>
      </c>
      <c r="F25" s="59">
        <v>5433.9564100000098</v>
      </c>
      <c r="G25" s="59">
        <v>5903.4078200000004</v>
      </c>
      <c r="H25" s="59">
        <v>6795.9101899999996</v>
      </c>
      <c r="I25" s="59">
        <v>5451.0079100000003</v>
      </c>
      <c r="J25" s="59">
        <v>7003.0892899999999</v>
      </c>
      <c r="K25" s="59">
        <v>5414.0872500000096</v>
      </c>
      <c r="L25" s="59">
        <v>5264.9350299999996</v>
      </c>
      <c r="M25" s="59">
        <v>5920.7409600000001</v>
      </c>
      <c r="N25" s="59">
        <v>6605.7206899999901</v>
      </c>
      <c r="O25" s="59">
        <v>6425.0577599999897</v>
      </c>
      <c r="P25" s="60">
        <v>72085.34663</v>
      </c>
      <c r="Q25" s="171">
        <v>1.003532559288</v>
      </c>
    </row>
    <row r="26" spans="1:17" ht="14.4" customHeight="1" x14ac:dyDescent="0.3">
      <c r="A26" s="19" t="s">
        <v>41</v>
      </c>
      <c r="B26" s="55">
        <v>5764.3193937791402</v>
      </c>
      <c r="C26" s="56">
        <v>480.35994948159498</v>
      </c>
      <c r="D26" s="56">
        <v>684.27739999999994</v>
      </c>
      <c r="E26" s="56">
        <v>681.55605000000003</v>
      </c>
      <c r="F26" s="56">
        <v>573.92006000000003</v>
      </c>
      <c r="G26" s="56">
        <v>760.06205999999997</v>
      </c>
      <c r="H26" s="56">
        <v>772.80754000000002</v>
      </c>
      <c r="I26" s="56">
        <v>687.53259000000003</v>
      </c>
      <c r="J26" s="56">
        <v>771.49955999999997</v>
      </c>
      <c r="K26" s="56">
        <v>656.98753999999997</v>
      </c>
      <c r="L26" s="56">
        <v>542.02137000000005</v>
      </c>
      <c r="M26" s="56">
        <v>792.95983999999999</v>
      </c>
      <c r="N26" s="56">
        <v>652.89719000000002</v>
      </c>
      <c r="O26" s="56">
        <v>822.87868000000003</v>
      </c>
      <c r="P26" s="57">
        <v>8399.3998800000008</v>
      </c>
      <c r="Q26" s="170">
        <v>1.457136446856</v>
      </c>
    </row>
    <row r="27" spans="1:17" ht="14.4" customHeight="1" x14ac:dyDescent="0.3">
      <c r="A27" s="22" t="s">
        <v>42</v>
      </c>
      <c r="B27" s="58">
        <v>77595.916647708698</v>
      </c>
      <c r="C27" s="59">
        <v>6466.32638730905</v>
      </c>
      <c r="D27" s="59">
        <v>6974.8867300000002</v>
      </c>
      <c r="E27" s="59">
        <v>6258.38004</v>
      </c>
      <c r="F27" s="59">
        <v>6007.8764700000102</v>
      </c>
      <c r="G27" s="59">
        <v>6663.4698799999996</v>
      </c>
      <c r="H27" s="59">
        <v>7568.7177300000003</v>
      </c>
      <c r="I27" s="59">
        <v>6138.5405000000001</v>
      </c>
      <c r="J27" s="59">
        <v>7774.5888500000001</v>
      </c>
      <c r="K27" s="59">
        <v>6071.0747900000097</v>
      </c>
      <c r="L27" s="59">
        <v>5806.9564</v>
      </c>
      <c r="M27" s="59">
        <v>6713.7007999999996</v>
      </c>
      <c r="N27" s="59">
        <v>7258.6178799999898</v>
      </c>
      <c r="O27" s="59">
        <v>7247.9364399999904</v>
      </c>
      <c r="P27" s="60">
        <v>80484.746509999997</v>
      </c>
      <c r="Q27" s="171">
        <v>1.0372291479639999</v>
      </c>
    </row>
    <row r="28" spans="1:17" ht="14.4" customHeight="1" x14ac:dyDescent="0.3">
      <c r="A28" s="20" t="s">
        <v>43</v>
      </c>
      <c r="B28" s="55">
        <v>0.45669018547099999</v>
      </c>
      <c r="C28" s="56">
        <v>3.8057515455000003E-2</v>
      </c>
      <c r="D28" s="56">
        <v>0</v>
      </c>
      <c r="E28" s="56">
        <v>0.39337</v>
      </c>
      <c r="F28" s="56">
        <v>0</v>
      </c>
      <c r="G28" s="56">
        <v>0</v>
      </c>
      <c r="H28" s="56">
        <v>0</v>
      </c>
      <c r="I28" s="56">
        <v>0.17687</v>
      </c>
      <c r="J28" s="56">
        <v>4.9590000000000002E-2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0.61982999999999999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299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299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239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240</v>
      </c>
      <c r="G4" s="506" t="s">
        <v>51</v>
      </c>
      <c r="H4" s="243" t="s">
        <v>163</v>
      </c>
      <c r="I4" s="504" t="s">
        <v>52</v>
      </c>
      <c r="J4" s="506" t="s">
        <v>250</v>
      </c>
      <c r="K4" s="507" t="s">
        <v>241</v>
      </c>
    </row>
    <row r="5" spans="1:11" ht="42" thickBot="1" x14ac:dyDescent="0.35">
      <c r="A5" s="94"/>
      <c r="B5" s="28" t="s">
        <v>243</v>
      </c>
      <c r="C5" s="29" t="s">
        <v>244</v>
      </c>
      <c r="D5" s="30" t="s">
        <v>245</v>
      </c>
      <c r="E5" s="30" t="s">
        <v>246</v>
      </c>
      <c r="F5" s="505"/>
      <c r="G5" s="505"/>
      <c r="H5" s="29" t="s">
        <v>242</v>
      </c>
      <c r="I5" s="505"/>
      <c r="J5" s="505"/>
      <c r="K5" s="508"/>
    </row>
    <row r="6" spans="1:11" ht="14.4" customHeight="1" thickBot="1" x14ac:dyDescent="0.35">
      <c r="A6" s="666" t="s">
        <v>301</v>
      </c>
      <c r="B6" s="648">
        <v>61301.105177258702</v>
      </c>
      <c r="C6" s="648">
        <v>67678.415850000005</v>
      </c>
      <c r="D6" s="649">
        <v>6377.3106727413297</v>
      </c>
      <c r="E6" s="650">
        <v>1.104032556253</v>
      </c>
      <c r="F6" s="648">
        <v>71831.597253929503</v>
      </c>
      <c r="G6" s="649">
        <v>71831.597253929503</v>
      </c>
      <c r="H6" s="651">
        <v>6425.0577599999897</v>
      </c>
      <c r="I6" s="648">
        <v>72085.34663</v>
      </c>
      <c r="J6" s="649">
        <v>253.74937607049699</v>
      </c>
      <c r="K6" s="652">
        <v>1.003532559288</v>
      </c>
    </row>
    <row r="7" spans="1:11" ht="14.4" customHeight="1" thickBot="1" x14ac:dyDescent="0.35">
      <c r="A7" s="667" t="s">
        <v>302</v>
      </c>
      <c r="B7" s="648">
        <v>18974.7907705006</v>
      </c>
      <c r="C7" s="648">
        <v>20790.69284</v>
      </c>
      <c r="D7" s="649">
        <v>1815.9020694993701</v>
      </c>
      <c r="E7" s="650">
        <v>1.09570076906</v>
      </c>
      <c r="F7" s="648">
        <v>24283.146071606399</v>
      </c>
      <c r="G7" s="649">
        <v>24283.146071606399</v>
      </c>
      <c r="H7" s="651">
        <v>1814.98622</v>
      </c>
      <c r="I7" s="648">
        <v>20331.708579999999</v>
      </c>
      <c r="J7" s="649">
        <v>-3951.4374916063698</v>
      </c>
      <c r="K7" s="652">
        <v>0.83727654234100002</v>
      </c>
    </row>
    <row r="8" spans="1:11" ht="14.4" customHeight="1" thickBot="1" x14ac:dyDescent="0.35">
      <c r="A8" s="668" t="s">
        <v>303</v>
      </c>
      <c r="B8" s="648">
        <v>18670.105127699298</v>
      </c>
      <c r="C8" s="648">
        <v>20491.690839999999</v>
      </c>
      <c r="D8" s="649">
        <v>1821.5857123006699</v>
      </c>
      <c r="E8" s="650">
        <v>1.097566976717</v>
      </c>
      <c r="F8" s="648">
        <v>23980.894118301101</v>
      </c>
      <c r="G8" s="649">
        <v>23980.894118301101</v>
      </c>
      <c r="H8" s="651">
        <v>1782.49722</v>
      </c>
      <c r="I8" s="648">
        <v>20034.186580000001</v>
      </c>
      <c r="J8" s="649">
        <v>-3946.7075383010801</v>
      </c>
      <c r="K8" s="652">
        <v>0.83542283624400004</v>
      </c>
    </row>
    <row r="9" spans="1:11" ht="14.4" customHeight="1" thickBot="1" x14ac:dyDescent="0.35">
      <c r="A9" s="669" t="s">
        <v>304</v>
      </c>
      <c r="B9" s="653">
        <v>0</v>
      </c>
      <c r="C9" s="653">
        <v>8.2100000000000003E-3</v>
      </c>
      <c r="D9" s="654">
        <v>8.2100000000000003E-3</v>
      </c>
      <c r="E9" s="655" t="s">
        <v>299</v>
      </c>
      <c r="F9" s="653">
        <v>0</v>
      </c>
      <c r="G9" s="654">
        <v>0</v>
      </c>
      <c r="H9" s="656">
        <v>1.1199999999999999E-3</v>
      </c>
      <c r="I9" s="653">
        <v>9.7800000000000005E-3</v>
      </c>
      <c r="J9" s="654">
        <v>9.7800000000000005E-3</v>
      </c>
      <c r="K9" s="657" t="s">
        <v>299</v>
      </c>
    </row>
    <row r="10" spans="1:11" ht="14.4" customHeight="1" thickBot="1" x14ac:dyDescent="0.35">
      <c r="A10" s="670" t="s">
        <v>305</v>
      </c>
      <c r="B10" s="648">
        <v>0</v>
      </c>
      <c r="C10" s="648">
        <v>8.2100000000000003E-3</v>
      </c>
      <c r="D10" s="649">
        <v>8.2100000000000003E-3</v>
      </c>
      <c r="E10" s="658" t="s">
        <v>299</v>
      </c>
      <c r="F10" s="648">
        <v>0</v>
      </c>
      <c r="G10" s="649">
        <v>0</v>
      </c>
      <c r="H10" s="651">
        <v>1.1199999999999999E-3</v>
      </c>
      <c r="I10" s="648">
        <v>9.7800000000000005E-3</v>
      </c>
      <c r="J10" s="649">
        <v>9.7800000000000005E-3</v>
      </c>
      <c r="K10" s="659" t="s">
        <v>299</v>
      </c>
    </row>
    <row r="11" spans="1:11" ht="14.4" customHeight="1" thickBot="1" x14ac:dyDescent="0.35">
      <c r="A11" s="669" t="s">
        <v>306</v>
      </c>
      <c r="B11" s="653">
        <v>9400.2891524788192</v>
      </c>
      <c r="C11" s="653">
        <v>9973.4979400000102</v>
      </c>
      <c r="D11" s="654">
        <v>573.20878752118904</v>
      </c>
      <c r="E11" s="660">
        <v>1.060977782515</v>
      </c>
      <c r="F11" s="653">
        <v>11842.4208802791</v>
      </c>
      <c r="G11" s="654">
        <v>11842.4208802791</v>
      </c>
      <c r="H11" s="656">
        <v>888.43553999999801</v>
      </c>
      <c r="I11" s="653">
        <v>10842.02096</v>
      </c>
      <c r="J11" s="654">
        <v>-1000.39992027911</v>
      </c>
      <c r="K11" s="661">
        <v>0.91552403597200005</v>
      </c>
    </row>
    <row r="12" spans="1:11" ht="14.4" customHeight="1" thickBot="1" x14ac:dyDescent="0.35">
      <c r="A12" s="670" t="s">
        <v>307</v>
      </c>
      <c r="B12" s="648">
        <v>3999.8941597153398</v>
      </c>
      <c r="C12" s="648">
        <v>3783.8091599999998</v>
      </c>
      <c r="D12" s="649">
        <v>-216.08499971533999</v>
      </c>
      <c r="E12" s="650">
        <v>0.94597732062700002</v>
      </c>
      <c r="F12" s="648">
        <v>4732.03702298386</v>
      </c>
      <c r="G12" s="649">
        <v>4732.03702298386</v>
      </c>
      <c r="H12" s="651">
        <v>331.38638999999898</v>
      </c>
      <c r="I12" s="648">
        <v>4339.4065499999997</v>
      </c>
      <c r="J12" s="649">
        <v>-392.63047298386402</v>
      </c>
      <c r="K12" s="652">
        <v>0.91702717643999998</v>
      </c>
    </row>
    <row r="13" spans="1:11" ht="14.4" customHeight="1" thickBot="1" x14ac:dyDescent="0.35">
      <c r="A13" s="670" t="s">
        <v>308</v>
      </c>
      <c r="B13" s="648">
        <v>1613.00013183803</v>
      </c>
      <c r="C13" s="648">
        <v>1581.2873</v>
      </c>
      <c r="D13" s="649">
        <v>-31.712831838027</v>
      </c>
      <c r="E13" s="650">
        <v>0.98033922551300001</v>
      </c>
      <c r="F13" s="648">
        <v>1749.6952657913</v>
      </c>
      <c r="G13" s="649">
        <v>1749.6952657913</v>
      </c>
      <c r="H13" s="651">
        <v>151.16754</v>
      </c>
      <c r="I13" s="648">
        <v>1814.7946400000001</v>
      </c>
      <c r="J13" s="649">
        <v>65.099374208699999</v>
      </c>
      <c r="K13" s="652">
        <v>1.037206121249</v>
      </c>
    </row>
    <row r="14" spans="1:11" ht="14.4" customHeight="1" thickBot="1" x14ac:dyDescent="0.35">
      <c r="A14" s="670" t="s">
        <v>309</v>
      </c>
      <c r="B14" s="648">
        <v>343.99993623060999</v>
      </c>
      <c r="C14" s="648">
        <v>172.96305000000001</v>
      </c>
      <c r="D14" s="649">
        <v>-171.03688623061001</v>
      </c>
      <c r="E14" s="650">
        <v>0.50279965715999997</v>
      </c>
      <c r="F14" s="648">
        <v>260.022059268514</v>
      </c>
      <c r="G14" s="649">
        <v>260.022059268514</v>
      </c>
      <c r="H14" s="651">
        <v>10.63003</v>
      </c>
      <c r="I14" s="648">
        <v>258.12396999999999</v>
      </c>
      <c r="J14" s="649">
        <v>-1.898089268513</v>
      </c>
      <c r="K14" s="652">
        <v>0.99270027599199995</v>
      </c>
    </row>
    <row r="15" spans="1:11" ht="14.4" customHeight="1" thickBot="1" x14ac:dyDescent="0.35">
      <c r="A15" s="670" t="s">
        <v>310</v>
      </c>
      <c r="B15" s="648">
        <v>0</v>
      </c>
      <c r="C15" s="648">
        <v>8.8119999999999994</v>
      </c>
      <c r="D15" s="649">
        <v>8.8119999999999994</v>
      </c>
      <c r="E15" s="658" t="s">
        <v>311</v>
      </c>
      <c r="F15" s="648">
        <v>0</v>
      </c>
      <c r="G15" s="649">
        <v>0</v>
      </c>
      <c r="H15" s="651">
        <v>0</v>
      </c>
      <c r="I15" s="648">
        <v>0</v>
      </c>
      <c r="J15" s="649">
        <v>0</v>
      </c>
      <c r="K15" s="659" t="s">
        <v>299</v>
      </c>
    </row>
    <row r="16" spans="1:11" ht="14.4" customHeight="1" thickBot="1" x14ac:dyDescent="0.35">
      <c r="A16" s="670" t="s">
        <v>312</v>
      </c>
      <c r="B16" s="648">
        <v>744.000067167937</v>
      </c>
      <c r="C16" s="648">
        <v>2107.5559600000001</v>
      </c>
      <c r="D16" s="649">
        <v>1363.55589283206</v>
      </c>
      <c r="E16" s="650">
        <v>2.8327362496380002</v>
      </c>
      <c r="F16" s="648">
        <v>2000</v>
      </c>
      <c r="G16" s="649">
        <v>2000</v>
      </c>
      <c r="H16" s="651">
        <v>251.155959999999</v>
      </c>
      <c r="I16" s="648">
        <v>1498.71415</v>
      </c>
      <c r="J16" s="649">
        <v>-501.28585000000101</v>
      </c>
      <c r="K16" s="652">
        <v>0.74935707500000004</v>
      </c>
    </row>
    <row r="17" spans="1:11" ht="14.4" customHeight="1" thickBot="1" x14ac:dyDescent="0.35">
      <c r="A17" s="670" t="s">
        <v>313</v>
      </c>
      <c r="B17" s="648">
        <v>350.00003159782</v>
      </c>
      <c r="C17" s="648">
        <v>21.263470000000002</v>
      </c>
      <c r="D17" s="649">
        <v>-328.73656159782001</v>
      </c>
      <c r="E17" s="650">
        <v>6.0752765942999998E-2</v>
      </c>
      <c r="F17" s="648">
        <v>440</v>
      </c>
      <c r="G17" s="649">
        <v>440</v>
      </c>
      <c r="H17" s="651">
        <v>58.420799999998998</v>
      </c>
      <c r="I17" s="648">
        <v>458.3236</v>
      </c>
      <c r="J17" s="649">
        <v>18.323599999999001</v>
      </c>
      <c r="K17" s="652">
        <v>1.041644545454</v>
      </c>
    </row>
    <row r="18" spans="1:11" ht="14.4" customHeight="1" thickBot="1" x14ac:dyDescent="0.35">
      <c r="A18" s="670" t="s">
        <v>314</v>
      </c>
      <c r="B18" s="648">
        <v>1293.2325199664399</v>
      </c>
      <c r="C18" s="648">
        <v>1164.84041</v>
      </c>
      <c r="D18" s="649">
        <v>-128.392109966443</v>
      </c>
      <c r="E18" s="650">
        <v>0.90072001130099999</v>
      </c>
      <c r="F18" s="648">
        <v>1460.8156791537399</v>
      </c>
      <c r="G18" s="649">
        <v>1460.8156791537399</v>
      </c>
      <c r="H18" s="651">
        <v>71.962439999999006</v>
      </c>
      <c r="I18" s="648">
        <v>1809.7616399999999</v>
      </c>
      <c r="J18" s="649">
        <v>348.94596084626301</v>
      </c>
      <c r="K18" s="652">
        <v>1.2388706294880001</v>
      </c>
    </row>
    <row r="19" spans="1:11" ht="14.4" customHeight="1" thickBot="1" x14ac:dyDescent="0.35">
      <c r="A19" s="670" t="s">
        <v>315</v>
      </c>
      <c r="B19" s="648">
        <v>909.16229269155497</v>
      </c>
      <c r="C19" s="648">
        <v>1004.80948</v>
      </c>
      <c r="D19" s="649">
        <v>95.647187308445993</v>
      </c>
      <c r="E19" s="650">
        <v>1.105203645242</v>
      </c>
      <c r="F19" s="648">
        <v>1069.54991183213</v>
      </c>
      <c r="G19" s="649">
        <v>1069.54991183213</v>
      </c>
      <c r="H19" s="651">
        <v>1.0328999999999999</v>
      </c>
      <c r="I19" s="648">
        <v>533.79881</v>
      </c>
      <c r="J19" s="649">
        <v>-535.75110183213405</v>
      </c>
      <c r="K19" s="652">
        <v>0.499087330188</v>
      </c>
    </row>
    <row r="20" spans="1:11" ht="14.4" customHeight="1" thickBot="1" x14ac:dyDescent="0.35">
      <c r="A20" s="670" t="s">
        <v>316</v>
      </c>
      <c r="B20" s="648">
        <v>147.00001327108501</v>
      </c>
      <c r="C20" s="648">
        <v>128.15710999999999</v>
      </c>
      <c r="D20" s="649">
        <v>-18.842903271084001</v>
      </c>
      <c r="E20" s="650">
        <v>0.87181699612200003</v>
      </c>
      <c r="F20" s="648">
        <v>130.30094124956</v>
      </c>
      <c r="G20" s="649">
        <v>130.30094124956</v>
      </c>
      <c r="H20" s="651">
        <v>12.67948</v>
      </c>
      <c r="I20" s="648">
        <v>129.0976</v>
      </c>
      <c r="J20" s="649">
        <v>-1.20334124956</v>
      </c>
      <c r="K20" s="652">
        <v>0.99076490746699997</v>
      </c>
    </row>
    <row r="21" spans="1:11" ht="14.4" customHeight="1" thickBot="1" x14ac:dyDescent="0.35">
      <c r="A21" s="669" t="s">
        <v>317</v>
      </c>
      <c r="B21" s="653">
        <v>4662.6962705982696</v>
      </c>
      <c r="C21" s="653">
        <v>5841.5079999999998</v>
      </c>
      <c r="D21" s="654">
        <v>1178.81172940173</v>
      </c>
      <c r="E21" s="660">
        <v>1.252817610453</v>
      </c>
      <c r="F21" s="653">
        <v>6052.8870346389103</v>
      </c>
      <c r="G21" s="654">
        <v>6052.8870346389103</v>
      </c>
      <c r="H21" s="656">
        <v>457.354999999999</v>
      </c>
      <c r="I21" s="653">
        <v>3834.2730000000001</v>
      </c>
      <c r="J21" s="654">
        <v>-2218.6140346389102</v>
      </c>
      <c r="K21" s="661">
        <v>0.633461846893</v>
      </c>
    </row>
    <row r="22" spans="1:11" ht="14.4" customHeight="1" thickBot="1" x14ac:dyDescent="0.35">
      <c r="A22" s="670" t="s">
        <v>318</v>
      </c>
      <c r="B22" s="648">
        <v>4101.84861955208</v>
      </c>
      <c r="C22" s="648">
        <v>5196.3580000000002</v>
      </c>
      <c r="D22" s="649">
        <v>1094.50938044792</v>
      </c>
      <c r="E22" s="650">
        <v>1.2668331969219999</v>
      </c>
      <c r="F22" s="648">
        <v>5357.5821639421902</v>
      </c>
      <c r="G22" s="649">
        <v>5357.5821639421902</v>
      </c>
      <c r="H22" s="651">
        <v>406.27499999999901</v>
      </c>
      <c r="I22" s="648">
        <v>3525.415</v>
      </c>
      <c r="J22" s="649">
        <v>-1832.16716394219</v>
      </c>
      <c r="K22" s="652">
        <v>0.65802350614899996</v>
      </c>
    </row>
    <row r="23" spans="1:11" ht="14.4" customHeight="1" thickBot="1" x14ac:dyDescent="0.35">
      <c r="A23" s="670" t="s">
        <v>319</v>
      </c>
      <c r="B23" s="648">
        <v>560.84765104618896</v>
      </c>
      <c r="C23" s="648">
        <v>645.15</v>
      </c>
      <c r="D23" s="649">
        <v>84.302348953809997</v>
      </c>
      <c r="E23" s="650">
        <v>1.15031238661</v>
      </c>
      <c r="F23" s="648">
        <v>695.30487069672199</v>
      </c>
      <c r="G23" s="649">
        <v>695.30487069672199</v>
      </c>
      <c r="H23" s="651">
        <v>51.079999999999004</v>
      </c>
      <c r="I23" s="648">
        <v>308.858</v>
      </c>
      <c r="J23" s="649">
        <v>-386.44687069672199</v>
      </c>
      <c r="K23" s="652">
        <v>0.44420514369500003</v>
      </c>
    </row>
    <row r="24" spans="1:11" ht="14.4" customHeight="1" thickBot="1" x14ac:dyDescent="0.35">
      <c r="A24" s="669" t="s">
        <v>320</v>
      </c>
      <c r="B24" s="653">
        <v>3910.0003529927899</v>
      </c>
      <c r="C24" s="653">
        <v>3747.9295200000001</v>
      </c>
      <c r="D24" s="654">
        <v>-162.07083299278401</v>
      </c>
      <c r="E24" s="660">
        <v>0.95854966282300003</v>
      </c>
      <c r="F24" s="653">
        <v>4997.3657316012705</v>
      </c>
      <c r="G24" s="654">
        <v>4997.3657316012705</v>
      </c>
      <c r="H24" s="656">
        <v>320.01285999999902</v>
      </c>
      <c r="I24" s="653">
        <v>4410.99838</v>
      </c>
      <c r="J24" s="654">
        <v>-586.36735160126602</v>
      </c>
      <c r="K24" s="661">
        <v>0.88266471115099998</v>
      </c>
    </row>
    <row r="25" spans="1:11" ht="14.4" customHeight="1" thickBot="1" x14ac:dyDescent="0.35">
      <c r="A25" s="670" t="s">
        <v>321</v>
      </c>
      <c r="B25" s="648">
        <v>600.00005416769102</v>
      </c>
      <c r="C25" s="648">
        <v>578.27327000000105</v>
      </c>
      <c r="D25" s="649">
        <v>-21.726784167689999</v>
      </c>
      <c r="E25" s="650">
        <v>0.96378869632200004</v>
      </c>
      <c r="F25" s="648">
        <v>520.37806580690403</v>
      </c>
      <c r="G25" s="649">
        <v>520.37806580690403</v>
      </c>
      <c r="H25" s="651">
        <v>40.040329999999003</v>
      </c>
      <c r="I25" s="648">
        <v>483.67182000000003</v>
      </c>
      <c r="J25" s="649">
        <v>-36.706245806904001</v>
      </c>
      <c r="K25" s="652">
        <v>0.92946235012800005</v>
      </c>
    </row>
    <row r="26" spans="1:11" ht="14.4" customHeight="1" thickBot="1" x14ac:dyDescent="0.35">
      <c r="A26" s="670" t="s">
        <v>322</v>
      </c>
      <c r="B26" s="648">
        <v>1.0000000902790001</v>
      </c>
      <c r="C26" s="648">
        <v>0.24743999999999999</v>
      </c>
      <c r="D26" s="649">
        <v>-0.75256009027899995</v>
      </c>
      <c r="E26" s="650">
        <v>0.24743997766100001</v>
      </c>
      <c r="F26" s="648">
        <v>1</v>
      </c>
      <c r="G26" s="649">
        <v>1</v>
      </c>
      <c r="H26" s="651">
        <v>0</v>
      </c>
      <c r="I26" s="648">
        <v>0.76831000000000005</v>
      </c>
      <c r="J26" s="649">
        <v>-0.231689999999</v>
      </c>
      <c r="K26" s="652">
        <v>0.76831000000000005</v>
      </c>
    </row>
    <row r="27" spans="1:11" ht="14.4" customHeight="1" thickBot="1" x14ac:dyDescent="0.35">
      <c r="A27" s="670" t="s">
        <v>323</v>
      </c>
      <c r="B27" s="648">
        <v>380.00003430620399</v>
      </c>
      <c r="C27" s="648">
        <v>390.47676000000001</v>
      </c>
      <c r="D27" s="649">
        <v>10.476725693796</v>
      </c>
      <c r="E27" s="650">
        <v>1.0275703282840001</v>
      </c>
      <c r="F27" s="648">
        <v>556.35228309926299</v>
      </c>
      <c r="G27" s="649">
        <v>556.35228309926299</v>
      </c>
      <c r="H27" s="651">
        <v>27.06457</v>
      </c>
      <c r="I27" s="648">
        <v>423.44695000000002</v>
      </c>
      <c r="J27" s="649">
        <v>-132.905333099263</v>
      </c>
      <c r="K27" s="652">
        <v>0.76111299056899995</v>
      </c>
    </row>
    <row r="28" spans="1:11" ht="14.4" customHeight="1" thickBot="1" x14ac:dyDescent="0.35">
      <c r="A28" s="670" t="s">
        <v>324</v>
      </c>
      <c r="B28" s="648">
        <v>2253.0002033996798</v>
      </c>
      <c r="C28" s="648">
        <v>2071.8252699999998</v>
      </c>
      <c r="D28" s="649">
        <v>-181.174933399678</v>
      </c>
      <c r="E28" s="650">
        <v>0.91958503460100005</v>
      </c>
      <c r="F28" s="648">
        <v>2765.2847697694101</v>
      </c>
      <c r="G28" s="649">
        <v>2765.2847697694101</v>
      </c>
      <c r="H28" s="651">
        <v>186.74453</v>
      </c>
      <c r="I28" s="648">
        <v>2648.7423399999998</v>
      </c>
      <c r="J28" s="649">
        <v>-116.542429769408</v>
      </c>
      <c r="K28" s="652">
        <v>0.95785517967400002</v>
      </c>
    </row>
    <row r="29" spans="1:11" ht="14.4" customHeight="1" thickBot="1" x14ac:dyDescent="0.35">
      <c r="A29" s="670" t="s">
        <v>325</v>
      </c>
      <c r="B29" s="648">
        <v>90.000008125153002</v>
      </c>
      <c r="C29" s="648">
        <v>116.51282</v>
      </c>
      <c r="D29" s="649">
        <v>26.512811874846001</v>
      </c>
      <c r="E29" s="650">
        <v>1.2945867720140001</v>
      </c>
      <c r="F29" s="648">
        <v>205.20152863258801</v>
      </c>
      <c r="G29" s="649">
        <v>205.20152863258801</v>
      </c>
      <c r="H29" s="651">
        <v>16.335000000000001</v>
      </c>
      <c r="I29" s="648">
        <v>187.33112</v>
      </c>
      <c r="J29" s="649">
        <v>-17.870408632587001</v>
      </c>
      <c r="K29" s="652">
        <v>0.91291288738599996</v>
      </c>
    </row>
    <row r="30" spans="1:11" ht="14.4" customHeight="1" thickBot="1" x14ac:dyDescent="0.35">
      <c r="A30" s="670" t="s">
        <v>326</v>
      </c>
      <c r="B30" s="648">
        <v>20.000001805589001</v>
      </c>
      <c r="C30" s="648">
        <v>17.433129999999998</v>
      </c>
      <c r="D30" s="649">
        <v>-2.5668718055889999</v>
      </c>
      <c r="E30" s="650">
        <v>0.87165642130700005</v>
      </c>
      <c r="F30" s="648">
        <v>30.451505057039</v>
      </c>
      <c r="G30" s="649">
        <v>30.451505057039</v>
      </c>
      <c r="H30" s="651">
        <v>3.3525999999990002</v>
      </c>
      <c r="I30" s="648">
        <v>20.584779999999999</v>
      </c>
      <c r="J30" s="649">
        <v>-9.8667250570389999</v>
      </c>
      <c r="K30" s="652">
        <v>0.67598563556799995</v>
      </c>
    </row>
    <row r="31" spans="1:11" ht="14.4" customHeight="1" thickBot="1" x14ac:dyDescent="0.35">
      <c r="A31" s="670" t="s">
        <v>327</v>
      </c>
      <c r="B31" s="648">
        <v>25.000002256986999</v>
      </c>
      <c r="C31" s="648">
        <v>29.179569999999998</v>
      </c>
      <c r="D31" s="649">
        <v>4.179567743012</v>
      </c>
      <c r="E31" s="650">
        <v>1.1671826946270001</v>
      </c>
      <c r="F31" s="648">
        <v>60.262671133044996</v>
      </c>
      <c r="G31" s="649">
        <v>60.262671133044996</v>
      </c>
      <c r="H31" s="651">
        <v>3.2475899999990001</v>
      </c>
      <c r="I31" s="648">
        <v>26.305240000000001</v>
      </c>
      <c r="J31" s="649">
        <v>-33.957431133044999</v>
      </c>
      <c r="K31" s="652">
        <v>0.43650969174400001</v>
      </c>
    </row>
    <row r="32" spans="1:11" ht="14.4" customHeight="1" thickBot="1" x14ac:dyDescent="0.35">
      <c r="A32" s="670" t="s">
        <v>328</v>
      </c>
      <c r="B32" s="648">
        <v>180.000016250307</v>
      </c>
      <c r="C32" s="648">
        <v>190.00629000000001</v>
      </c>
      <c r="D32" s="649">
        <v>10.006273749691999</v>
      </c>
      <c r="E32" s="650">
        <v>1.0555904047010001</v>
      </c>
      <c r="F32" s="648">
        <v>364.76608864449503</v>
      </c>
      <c r="G32" s="649">
        <v>364.76608864449503</v>
      </c>
      <c r="H32" s="651">
        <v>17.343499999999999</v>
      </c>
      <c r="I32" s="648">
        <v>225.77780000000001</v>
      </c>
      <c r="J32" s="649">
        <v>-138.98828864449499</v>
      </c>
      <c r="K32" s="652">
        <v>0.61896598129199998</v>
      </c>
    </row>
    <row r="33" spans="1:11" ht="14.4" customHeight="1" thickBot="1" x14ac:dyDescent="0.35">
      <c r="A33" s="670" t="s">
        <v>329</v>
      </c>
      <c r="B33" s="648">
        <v>200.00001805589699</v>
      </c>
      <c r="C33" s="648">
        <v>160.16390999999999</v>
      </c>
      <c r="D33" s="649">
        <v>-39.836108055895998</v>
      </c>
      <c r="E33" s="650">
        <v>0.80081947770200002</v>
      </c>
      <c r="F33" s="648">
        <v>209.93351122917301</v>
      </c>
      <c r="G33" s="649">
        <v>209.93351122917301</v>
      </c>
      <c r="H33" s="651">
        <v>11.91662</v>
      </c>
      <c r="I33" s="648">
        <v>181.68794</v>
      </c>
      <c r="J33" s="649">
        <v>-28.245571229172999</v>
      </c>
      <c r="K33" s="652">
        <v>0.86545468103699996</v>
      </c>
    </row>
    <row r="34" spans="1:11" ht="14.4" customHeight="1" thickBot="1" x14ac:dyDescent="0.35">
      <c r="A34" s="670" t="s">
        <v>330</v>
      </c>
      <c r="B34" s="648">
        <v>157.00001417387901</v>
      </c>
      <c r="C34" s="648">
        <v>190.39203000000001</v>
      </c>
      <c r="D34" s="649">
        <v>33.392015826121003</v>
      </c>
      <c r="E34" s="650">
        <v>1.212687979691</v>
      </c>
      <c r="F34" s="648">
        <v>275.04118619689899</v>
      </c>
      <c r="G34" s="649">
        <v>275.04118619689899</v>
      </c>
      <c r="H34" s="651">
        <v>13.968120000000001</v>
      </c>
      <c r="I34" s="648">
        <v>212.30967999999999</v>
      </c>
      <c r="J34" s="649">
        <v>-62.731506196898003</v>
      </c>
      <c r="K34" s="652">
        <v>0.77191959115499997</v>
      </c>
    </row>
    <row r="35" spans="1:11" ht="14.4" customHeight="1" thickBot="1" x14ac:dyDescent="0.35">
      <c r="A35" s="670" t="s">
        <v>331</v>
      </c>
      <c r="B35" s="648">
        <v>4.0000003611170003</v>
      </c>
      <c r="C35" s="648">
        <v>3.4190299999999998</v>
      </c>
      <c r="D35" s="649">
        <v>-0.58097036111699996</v>
      </c>
      <c r="E35" s="650">
        <v>0.85475742283199996</v>
      </c>
      <c r="F35" s="648">
        <v>8.6941220324510002</v>
      </c>
      <c r="G35" s="649">
        <v>8.6941220324510002</v>
      </c>
      <c r="H35" s="651">
        <v>0</v>
      </c>
      <c r="I35" s="648">
        <v>0.37240000000000001</v>
      </c>
      <c r="J35" s="649">
        <v>-8.3217220324509995</v>
      </c>
      <c r="K35" s="652">
        <v>4.2833537257000003E-2</v>
      </c>
    </row>
    <row r="36" spans="1:11" ht="14.4" customHeight="1" thickBot="1" x14ac:dyDescent="0.35">
      <c r="A36" s="669" t="s">
        <v>332</v>
      </c>
      <c r="B36" s="653">
        <v>65.408991560133998</v>
      </c>
      <c r="C36" s="653">
        <v>71.293369999999996</v>
      </c>
      <c r="D36" s="654">
        <v>5.8843784398650003</v>
      </c>
      <c r="E36" s="660">
        <v>1.0899628369050001</v>
      </c>
      <c r="F36" s="653">
        <v>66.321911945281997</v>
      </c>
      <c r="G36" s="654">
        <v>66.321911945281997</v>
      </c>
      <c r="H36" s="656">
        <v>5.5863499999990003</v>
      </c>
      <c r="I36" s="653">
        <v>79.150120000000001</v>
      </c>
      <c r="J36" s="654">
        <v>12.828208054717001</v>
      </c>
      <c r="K36" s="661">
        <v>1.193423375147</v>
      </c>
    </row>
    <row r="37" spans="1:11" ht="14.4" customHeight="1" thickBot="1" x14ac:dyDescent="0.35">
      <c r="A37" s="670" t="s">
        <v>333</v>
      </c>
      <c r="B37" s="648">
        <v>48.967497144989999</v>
      </c>
      <c r="C37" s="648">
        <v>46.453159999999997</v>
      </c>
      <c r="D37" s="649">
        <v>-2.5143371449899998</v>
      </c>
      <c r="E37" s="650">
        <v>0.94865293732300005</v>
      </c>
      <c r="F37" s="648">
        <v>59.227171949540001</v>
      </c>
      <c r="G37" s="649">
        <v>59.227171949540001</v>
      </c>
      <c r="H37" s="651">
        <v>3.5134499999990001</v>
      </c>
      <c r="I37" s="648">
        <v>49.54618</v>
      </c>
      <c r="J37" s="649">
        <v>-9.6809919495399992</v>
      </c>
      <c r="K37" s="652">
        <v>0.83654475419100005</v>
      </c>
    </row>
    <row r="38" spans="1:11" ht="14.4" customHeight="1" thickBot="1" x14ac:dyDescent="0.35">
      <c r="A38" s="670" t="s">
        <v>334</v>
      </c>
      <c r="B38" s="648">
        <v>16.441494415143001</v>
      </c>
      <c r="C38" s="648">
        <v>24.840209999999999</v>
      </c>
      <c r="D38" s="649">
        <v>8.3987155848559993</v>
      </c>
      <c r="E38" s="650">
        <v>1.5108243431399999</v>
      </c>
      <c r="F38" s="648">
        <v>7.0947399957409996</v>
      </c>
      <c r="G38" s="649">
        <v>7.0947399957409996</v>
      </c>
      <c r="H38" s="651">
        <v>2.0729000000000002</v>
      </c>
      <c r="I38" s="648">
        <v>29.603940000000001</v>
      </c>
      <c r="J38" s="649">
        <v>22.509200004257998</v>
      </c>
      <c r="K38" s="652">
        <v>4.1726603114090004</v>
      </c>
    </row>
    <row r="39" spans="1:11" ht="14.4" customHeight="1" thickBot="1" x14ac:dyDescent="0.35">
      <c r="A39" s="669" t="s">
        <v>335</v>
      </c>
      <c r="B39" s="653">
        <v>378.481903829185</v>
      </c>
      <c r="C39" s="653">
        <v>403.56081999999998</v>
      </c>
      <c r="D39" s="654">
        <v>25.078916170814999</v>
      </c>
      <c r="E39" s="660">
        <v>1.066261863294</v>
      </c>
      <c r="F39" s="653">
        <v>482.40369210129899</v>
      </c>
      <c r="G39" s="654">
        <v>482.40369210129899</v>
      </c>
      <c r="H39" s="656">
        <v>72.445089999998999</v>
      </c>
      <c r="I39" s="653">
        <v>540.77338999999995</v>
      </c>
      <c r="J39" s="654">
        <v>58.369697898700998</v>
      </c>
      <c r="K39" s="661">
        <v>1.1209976184970001</v>
      </c>
    </row>
    <row r="40" spans="1:11" ht="14.4" customHeight="1" thickBot="1" x14ac:dyDescent="0.35">
      <c r="A40" s="670" t="s">
        <v>336</v>
      </c>
      <c r="B40" s="648">
        <v>19.697506190725001</v>
      </c>
      <c r="C40" s="648">
        <v>-1.4210854715202001E-14</v>
      </c>
      <c r="D40" s="649">
        <v>-19.697506190725001</v>
      </c>
      <c r="E40" s="650">
        <v>-7.2145451193681099E-16</v>
      </c>
      <c r="F40" s="648">
        <v>0</v>
      </c>
      <c r="G40" s="649">
        <v>0</v>
      </c>
      <c r="H40" s="651">
        <v>29.8</v>
      </c>
      <c r="I40" s="648">
        <v>77.530600000000007</v>
      </c>
      <c r="J40" s="649">
        <v>77.530600000000007</v>
      </c>
      <c r="K40" s="659" t="s">
        <v>299</v>
      </c>
    </row>
    <row r="41" spans="1:11" ht="14.4" customHeight="1" thickBot="1" x14ac:dyDescent="0.35">
      <c r="A41" s="670" t="s">
        <v>337</v>
      </c>
      <c r="B41" s="648">
        <v>8.3343548604290003</v>
      </c>
      <c r="C41" s="648">
        <v>16.172930000000001</v>
      </c>
      <c r="D41" s="649">
        <v>7.8385751395699996</v>
      </c>
      <c r="E41" s="650">
        <v>1.940513725517</v>
      </c>
      <c r="F41" s="648">
        <v>118</v>
      </c>
      <c r="G41" s="649">
        <v>118</v>
      </c>
      <c r="H41" s="651">
        <v>3.5742699999990002</v>
      </c>
      <c r="I41" s="648">
        <v>49.705880000000001</v>
      </c>
      <c r="J41" s="649">
        <v>-68.294120000000007</v>
      </c>
      <c r="K41" s="652">
        <v>0.42123627118599999</v>
      </c>
    </row>
    <row r="42" spans="1:11" ht="14.4" customHeight="1" thickBot="1" x14ac:dyDescent="0.35">
      <c r="A42" s="670" t="s">
        <v>338</v>
      </c>
      <c r="B42" s="648">
        <v>191.80018709975499</v>
      </c>
      <c r="C42" s="648">
        <v>214.85581999999999</v>
      </c>
      <c r="D42" s="649">
        <v>23.055632900245001</v>
      </c>
      <c r="E42" s="650">
        <v>1.120206519341</v>
      </c>
      <c r="F42" s="648">
        <v>199.04881379336899</v>
      </c>
      <c r="G42" s="649">
        <v>199.04881379336899</v>
      </c>
      <c r="H42" s="651">
        <v>10.9969</v>
      </c>
      <c r="I42" s="648">
        <v>214.80898999999999</v>
      </c>
      <c r="J42" s="649">
        <v>15.76017620663</v>
      </c>
      <c r="K42" s="652">
        <v>1.0791774434929999</v>
      </c>
    </row>
    <row r="43" spans="1:11" ht="14.4" customHeight="1" thickBot="1" x14ac:dyDescent="0.35">
      <c r="A43" s="670" t="s">
        <v>339</v>
      </c>
      <c r="B43" s="648">
        <v>55.601336356822998</v>
      </c>
      <c r="C43" s="648">
        <v>48.626390000000001</v>
      </c>
      <c r="D43" s="649">
        <v>-6.9749463568229997</v>
      </c>
      <c r="E43" s="650">
        <v>0.874554339628</v>
      </c>
      <c r="F43" s="648">
        <v>50</v>
      </c>
      <c r="G43" s="649">
        <v>50</v>
      </c>
      <c r="H43" s="651">
        <v>8.8010199999989993</v>
      </c>
      <c r="I43" s="648">
        <v>56.064999999999998</v>
      </c>
      <c r="J43" s="649">
        <v>6.0649999999990003</v>
      </c>
      <c r="K43" s="652">
        <v>1.1213</v>
      </c>
    </row>
    <row r="44" spans="1:11" ht="14.4" customHeight="1" thickBot="1" x14ac:dyDescent="0.35">
      <c r="A44" s="670" t="s">
        <v>340</v>
      </c>
      <c r="B44" s="648">
        <v>7.2183597543599998</v>
      </c>
      <c r="C44" s="648">
        <v>11.74446</v>
      </c>
      <c r="D44" s="649">
        <v>4.5261002456390003</v>
      </c>
      <c r="E44" s="650">
        <v>1.6270261388539999</v>
      </c>
      <c r="F44" s="648">
        <v>12.480089223275</v>
      </c>
      <c r="G44" s="649">
        <v>12.480089223275</v>
      </c>
      <c r="H44" s="651">
        <v>2.2869999999999999</v>
      </c>
      <c r="I44" s="648">
        <v>3.6673399999999998</v>
      </c>
      <c r="J44" s="649">
        <v>-8.8127492232750004</v>
      </c>
      <c r="K44" s="652">
        <v>0.29385527093500002</v>
      </c>
    </row>
    <row r="45" spans="1:11" ht="14.4" customHeight="1" thickBot="1" x14ac:dyDescent="0.35">
      <c r="A45" s="670" t="s">
        <v>341</v>
      </c>
      <c r="B45" s="648">
        <v>0</v>
      </c>
      <c r="C45" s="648">
        <v>0</v>
      </c>
      <c r="D45" s="649">
        <v>0</v>
      </c>
      <c r="E45" s="650">
        <v>1</v>
      </c>
      <c r="F45" s="648">
        <v>0</v>
      </c>
      <c r="G45" s="649">
        <v>0</v>
      </c>
      <c r="H45" s="651">
        <v>0</v>
      </c>
      <c r="I45" s="648">
        <v>2.7849999999000001E-2</v>
      </c>
      <c r="J45" s="649">
        <v>2.7849999999000001E-2</v>
      </c>
      <c r="K45" s="659" t="s">
        <v>311</v>
      </c>
    </row>
    <row r="46" spans="1:11" ht="14.4" customHeight="1" thickBot="1" x14ac:dyDescent="0.35">
      <c r="A46" s="670" t="s">
        <v>342</v>
      </c>
      <c r="B46" s="648">
        <v>0</v>
      </c>
      <c r="C46" s="648">
        <v>0.27224999999999999</v>
      </c>
      <c r="D46" s="649">
        <v>0.27224999999999999</v>
      </c>
      <c r="E46" s="658" t="s">
        <v>311</v>
      </c>
      <c r="F46" s="648">
        <v>0</v>
      </c>
      <c r="G46" s="649">
        <v>0</v>
      </c>
      <c r="H46" s="651">
        <v>1.4142999999999999</v>
      </c>
      <c r="I46" s="648">
        <v>16.991070000000001</v>
      </c>
      <c r="J46" s="649">
        <v>16.991070000000001</v>
      </c>
      <c r="K46" s="659" t="s">
        <v>299</v>
      </c>
    </row>
    <row r="47" spans="1:11" ht="14.4" customHeight="1" thickBot="1" x14ac:dyDescent="0.35">
      <c r="A47" s="670" t="s">
        <v>343</v>
      </c>
      <c r="B47" s="648">
        <v>19.466272473231999</v>
      </c>
      <c r="C47" s="648">
        <v>8.3102400000000003</v>
      </c>
      <c r="D47" s="649">
        <v>-11.156032473232001</v>
      </c>
      <c r="E47" s="650">
        <v>0.42690453508300003</v>
      </c>
      <c r="F47" s="648">
        <v>11</v>
      </c>
      <c r="G47" s="649">
        <v>11</v>
      </c>
      <c r="H47" s="651">
        <v>0</v>
      </c>
      <c r="I47" s="648">
        <v>0</v>
      </c>
      <c r="J47" s="649">
        <v>-11</v>
      </c>
      <c r="K47" s="652">
        <v>0</v>
      </c>
    </row>
    <row r="48" spans="1:11" ht="14.4" customHeight="1" thickBot="1" x14ac:dyDescent="0.35">
      <c r="A48" s="670" t="s">
        <v>344</v>
      </c>
      <c r="B48" s="648">
        <v>13.300507797807001</v>
      </c>
      <c r="C48" s="648">
        <v>21.898250000000001</v>
      </c>
      <c r="D48" s="649">
        <v>8.5977422021920002</v>
      </c>
      <c r="E48" s="650">
        <v>1.6464221015380001</v>
      </c>
      <c r="F48" s="648">
        <v>16.874789084652999</v>
      </c>
      <c r="G48" s="649">
        <v>16.874789084652999</v>
      </c>
      <c r="H48" s="651">
        <v>0.42512999999899997</v>
      </c>
      <c r="I48" s="648">
        <v>20.953720000000001</v>
      </c>
      <c r="J48" s="649">
        <v>4.0789309153459996</v>
      </c>
      <c r="K48" s="652">
        <v>1.241717445763</v>
      </c>
    </row>
    <row r="49" spans="1:11" ht="14.4" customHeight="1" thickBot="1" x14ac:dyDescent="0.35">
      <c r="A49" s="670" t="s">
        <v>345</v>
      </c>
      <c r="B49" s="648">
        <v>0</v>
      </c>
      <c r="C49" s="648">
        <v>2.9039999999999999</v>
      </c>
      <c r="D49" s="649">
        <v>2.9039999999999999</v>
      </c>
      <c r="E49" s="658" t="s">
        <v>311</v>
      </c>
      <c r="F49" s="648">
        <v>0</v>
      </c>
      <c r="G49" s="649">
        <v>0</v>
      </c>
      <c r="H49" s="651">
        <v>0</v>
      </c>
      <c r="I49" s="648">
        <v>3.5760000000000001</v>
      </c>
      <c r="J49" s="649">
        <v>3.5760000000000001</v>
      </c>
      <c r="K49" s="659" t="s">
        <v>299</v>
      </c>
    </row>
    <row r="50" spans="1:11" ht="14.4" customHeight="1" thickBot="1" x14ac:dyDescent="0.35">
      <c r="A50" s="670" t="s">
        <v>346</v>
      </c>
      <c r="B50" s="648">
        <v>0</v>
      </c>
      <c r="C50" s="648">
        <v>2.67</v>
      </c>
      <c r="D50" s="649">
        <v>2.67</v>
      </c>
      <c r="E50" s="658" t="s">
        <v>311</v>
      </c>
      <c r="F50" s="648">
        <v>0</v>
      </c>
      <c r="G50" s="649">
        <v>0</v>
      </c>
      <c r="H50" s="651">
        <v>0</v>
      </c>
      <c r="I50" s="648">
        <v>0</v>
      </c>
      <c r="J50" s="649">
        <v>0</v>
      </c>
      <c r="K50" s="659" t="s">
        <v>299</v>
      </c>
    </row>
    <row r="51" spans="1:11" ht="14.4" customHeight="1" thickBot="1" x14ac:dyDescent="0.35">
      <c r="A51" s="670" t="s">
        <v>347</v>
      </c>
      <c r="B51" s="648">
        <v>63.063379296050996</v>
      </c>
      <c r="C51" s="648">
        <v>76.106480000000005</v>
      </c>
      <c r="D51" s="649">
        <v>13.043100703947999</v>
      </c>
      <c r="E51" s="650">
        <v>1.2068252740259999</v>
      </c>
      <c r="F51" s="648">
        <v>75</v>
      </c>
      <c r="G51" s="649">
        <v>75</v>
      </c>
      <c r="H51" s="651">
        <v>15.146470000000001</v>
      </c>
      <c r="I51" s="648">
        <v>97.446939999999998</v>
      </c>
      <c r="J51" s="649">
        <v>22.446940000000001</v>
      </c>
      <c r="K51" s="652">
        <v>1.2992925333330001</v>
      </c>
    </row>
    <row r="52" spans="1:11" ht="14.4" customHeight="1" thickBot="1" x14ac:dyDescent="0.35">
      <c r="A52" s="669" t="s">
        <v>348</v>
      </c>
      <c r="B52" s="653">
        <v>111.10826860548801</v>
      </c>
      <c r="C52" s="653">
        <v>234.63054</v>
      </c>
      <c r="D52" s="654">
        <v>123.522271394512</v>
      </c>
      <c r="E52" s="660">
        <v>2.1117288834110002</v>
      </c>
      <c r="F52" s="653">
        <v>260.93503331185599</v>
      </c>
      <c r="G52" s="654">
        <v>260.93503331185599</v>
      </c>
      <c r="H52" s="656">
        <v>2.3413499999999998</v>
      </c>
      <c r="I52" s="653">
        <v>126.65325</v>
      </c>
      <c r="J52" s="654">
        <v>-134.281783311856</v>
      </c>
      <c r="K52" s="661">
        <v>0.48538231295500001</v>
      </c>
    </row>
    <row r="53" spans="1:11" ht="14.4" customHeight="1" thickBot="1" x14ac:dyDescent="0.35">
      <c r="A53" s="670" t="s">
        <v>349</v>
      </c>
      <c r="B53" s="648">
        <v>0</v>
      </c>
      <c r="C53" s="648">
        <v>18.774000000000001</v>
      </c>
      <c r="D53" s="649">
        <v>18.774000000000001</v>
      </c>
      <c r="E53" s="658" t="s">
        <v>311</v>
      </c>
      <c r="F53" s="648">
        <v>24.480147409762001</v>
      </c>
      <c r="G53" s="649">
        <v>24.480147409762001</v>
      </c>
      <c r="H53" s="651">
        <v>0</v>
      </c>
      <c r="I53" s="648">
        <v>15.8994</v>
      </c>
      <c r="J53" s="649">
        <v>-8.5807474097619991</v>
      </c>
      <c r="K53" s="652">
        <v>0.64948138317399995</v>
      </c>
    </row>
    <row r="54" spans="1:11" ht="14.4" customHeight="1" thickBot="1" x14ac:dyDescent="0.35">
      <c r="A54" s="670" t="s">
        <v>350</v>
      </c>
      <c r="B54" s="648">
        <v>105.258731244354</v>
      </c>
      <c r="C54" s="648">
        <v>207.90558999999999</v>
      </c>
      <c r="D54" s="649">
        <v>102.64685875564599</v>
      </c>
      <c r="E54" s="650">
        <v>1.9751861678560001</v>
      </c>
      <c r="F54" s="648">
        <v>228.02309124639601</v>
      </c>
      <c r="G54" s="649">
        <v>228.02309124639601</v>
      </c>
      <c r="H54" s="651">
        <v>2.3413499999999998</v>
      </c>
      <c r="I54" s="648">
        <v>107.99679999999999</v>
      </c>
      <c r="J54" s="649">
        <v>-120.026291246396</v>
      </c>
      <c r="K54" s="652">
        <v>0.47362220821399997</v>
      </c>
    </row>
    <row r="55" spans="1:11" ht="14.4" customHeight="1" thickBot="1" x14ac:dyDescent="0.35">
      <c r="A55" s="670" t="s">
        <v>351</v>
      </c>
      <c r="B55" s="648">
        <v>5.8495373611329997</v>
      </c>
      <c r="C55" s="648">
        <v>7.9509499999999997</v>
      </c>
      <c r="D55" s="649">
        <v>2.1014126388659999</v>
      </c>
      <c r="E55" s="650">
        <v>1.359244246019</v>
      </c>
      <c r="F55" s="648">
        <v>8.4317946556980008</v>
      </c>
      <c r="G55" s="649">
        <v>8.4317946556980008</v>
      </c>
      <c r="H55" s="651">
        <v>0</v>
      </c>
      <c r="I55" s="648">
        <v>2.75705</v>
      </c>
      <c r="J55" s="649">
        <v>-5.6747446556980004</v>
      </c>
      <c r="K55" s="652">
        <v>0.32698258349199999</v>
      </c>
    </row>
    <row r="56" spans="1:11" ht="14.4" customHeight="1" thickBot="1" x14ac:dyDescent="0.35">
      <c r="A56" s="669" t="s">
        <v>352</v>
      </c>
      <c r="B56" s="653">
        <v>142.120187634671</v>
      </c>
      <c r="C56" s="653">
        <v>219.26244</v>
      </c>
      <c r="D56" s="654">
        <v>77.142252365329</v>
      </c>
      <c r="E56" s="660">
        <v>1.542795880368</v>
      </c>
      <c r="F56" s="653">
        <v>278.55983442335997</v>
      </c>
      <c r="G56" s="654">
        <v>278.55983442335997</v>
      </c>
      <c r="H56" s="656">
        <v>36.319909999998998</v>
      </c>
      <c r="I56" s="653">
        <v>200.30770000000001</v>
      </c>
      <c r="J56" s="654">
        <v>-78.252134423360005</v>
      </c>
      <c r="K56" s="661">
        <v>0.71908321030699995</v>
      </c>
    </row>
    <row r="57" spans="1:11" ht="14.4" customHeight="1" thickBot="1" x14ac:dyDescent="0.35">
      <c r="A57" s="670" t="s">
        <v>353</v>
      </c>
      <c r="B57" s="648">
        <v>0</v>
      </c>
      <c r="C57" s="648">
        <v>0</v>
      </c>
      <c r="D57" s="649">
        <v>0</v>
      </c>
      <c r="E57" s="650">
        <v>1</v>
      </c>
      <c r="F57" s="648">
        <v>20</v>
      </c>
      <c r="G57" s="649">
        <v>20</v>
      </c>
      <c r="H57" s="651">
        <v>8.4218399999989995</v>
      </c>
      <c r="I57" s="648">
        <v>22.43329</v>
      </c>
      <c r="J57" s="649">
        <v>2.4332899999989999</v>
      </c>
      <c r="K57" s="652">
        <v>1.1216645000000001</v>
      </c>
    </row>
    <row r="58" spans="1:11" ht="14.4" customHeight="1" thickBot="1" x14ac:dyDescent="0.35">
      <c r="A58" s="670" t="s">
        <v>354</v>
      </c>
      <c r="B58" s="648">
        <v>0</v>
      </c>
      <c r="C58" s="648">
        <v>8.9540699999999998</v>
      </c>
      <c r="D58" s="649">
        <v>8.9540699999999998</v>
      </c>
      <c r="E58" s="658" t="s">
        <v>299</v>
      </c>
      <c r="F58" s="648">
        <v>10</v>
      </c>
      <c r="G58" s="649">
        <v>10</v>
      </c>
      <c r="H58" s="651">
        <v>8.041569999999</v>
      </c>
      <c r="I58" s="648">
        <v>14.83455</v>
      </c>
      <c r="J58" s="649">
        <v>4.834549999999</v>
      </c>
      <c r="K58" s="652">
        <v>1.483455</v>
      </c>
    </row>
    <row r="59" spans="1:11" ht="14.4" customHeight="1" thickBot="1" x14ac:dyDescent="0.35">
      <c r="A59" s="670" t="s">
        <v>355</v>
      </c>
      <c r="B59" s="648">
        <v>4.540210264673</v>
      </c>
      <c r="C59" s="648">
        <v>6.1095300000000003</v>
      </c>
      <c r="D59" s="649">
        <v>1.569319735326</v>
      </c>
      <c r="E59" s="650">
        <v>1.3456491316129999</v>
      </c>
      <c r="F59" s="648">
        <v>0</v>
      </c>
      <c r="G59" s="649">
        <v>0</v>
      </c>
      <c r="H59" s="651">
        <v>0</v>
      </c>
      <c r="I59" s="648">
        <v>5.8624499999999999</v>
      </c>
      <c r="J59" s="649">
        <v>5.8624499999999999</v>
      </c>
      <c r="K59" s="659" t="s">
        <v>299</v>
      </c>
    </row>
    <row r="60" spans="1:11" ht="14.4" customHeight="1" thickBot="1" x14ac:dyDescent="0.35">
      <c r="A60" s="670" t="s">
        <v>356</v>
      </c>
      <c r="B60" s="648">
        <v>0</v>
      </c>
      <c r="C60" s="648">
        <v>10.1477</v>
      </c>
      <c r="D60" s="649">
        <v>10.1477</v>
      </c>
      <c r="E60" s="658" t="s">
        <v>299</v>
      </c>
      <c r="F60" s="648">
        <v>0</v>
      </c>
      <c r="G60" s="649">
        <v>0</v>
      </c>
      <c r="H60" s="651">
        <v>0</v>
      </c>
      <c r="I60" s="648">
        <v>0</v>
      </c>
      <c r="J60" s="649">
        <v>0</v>
      </c>
      <c r="K60" s="659" t="s">
        <v>299</v>
      </c>
    </row>
    <row r="61" spans="1:11" ht="14.4" customHeight="1" thickBot="1" x14ac:dyDescent="0.35">
      <c r="A61" s="670" t="s">
        <v>357</v>
      </c>
      <c r="B61" s="648">
        <v>18.787730906566001</v>
      </c>
      <c r="C61" s="648">
        <v>23.82281</v>
      </c>
      <c r="D61" s="649">
        <v>5.0350790934329996</v>
      </c>
      <c r="E61" s="650">
        <v>1.2679982547369999</v>
      </c>
      <c r="F61" s="648">
        <v>73.734175836877</v>
      </c>
      <c r="G61" s="649">
        <v>73.734175836877</v>
      </c>
      <c r="H61" s="651">
        <v>2.9864700000000002</v>
      </c>
      <c r="I61" s="648">
        <v>33.889710000000001</v>
      </c>
      <c r="J61" s="649">
        <v>-39.844465836876999</v>
      </c>
      <c r="K61" s="652">
        <v>0.45962010987899998</v>
      </c>
    </row>
    <row r="62" spans="1:11" ht="14.4" customHeight="1" thickBot="1" x14ac:dyDescent="0.35">
      <c r="A62" s="670" t="s">
        <v>358</v>
      </c>
      <c r="B62" s="648">
        <v>6.0700633676519997</v>
      </c>
      <c r="C62" s="648">
        <v>10.051410000000001</v>
      </c>
      <c r="D62" s="649">
        <v>3.9813466323469999</v>
      </c>
      <c r="E62" s="650">
        <v>1.6558986935060001</v>
      </c>
      <c r="F62" s="648">
        <v>59.825658586482</v>
      </c>
      <c r="G62" s="649">
        <v>59.825658586482</v>
      </c>
      <c r="H62" s="651">
        <v>7.1095699999989996</v>
      </c>
      <c r="I62" s="648">
        <v>14.643370000000001</v>
      </c>
      <c r="J62" s="649">
        <v>-45.182288586482002</v>
      </c>
      <c r="K62" s="652">
        <v>0.24476738486399999</v>
      </c>
    </row>
    <row r="63" spans="1:11" ht="14.4" customHeight="1" thickBot="1" x14ac:dyDescent="0.35">
      <c r="A63" s="670" t="s">
        <v>359</v>
      </c>
      <c r="B63" s="648">
        <v>112.722183095779</v>
      </c>
      <c r="C63" s="648">
        <v>160.17692</v>
      </c>
      <c r="D63" s="649">
        <v>47.454736904221001</v>
      </c>
      <c r="E63" s="650">
        <v>1.420988447889</v>
      </c>
      <c r="F63" s="648">
        <v>115</v>
      </c>
      <c r="G63" s="649">
        <v>115</v>
      </c>
      <c r="H63" s="651">
        <v>9.760459999999</v>
      </c>
      <c r="I63" s="648">
        <v>108.64433</v>
      </c>
      <c r="J63" s="649">
        <v>-6.3556699999999999</v>
      </c>
      <c r="K63" s="652">
        <v>0.94473330434699998</v>
      </c>
    </row>
    <row r="64" spans="1:11" ht="14.4" customHeight="1" thickBot="1" x14ac:dyDescent="0.35">
      <c r="A64" s="668" t="s">
        <v>29</v>
      </c>
      <c r="B64" s="648">
        <v>304.68564280130101</v>
      </c>
      <c r="C64" s="648">
        <v>299.00200000000001</v>
      </c>
      <c r="D64" s="649">
        <v>-5.6836428013000004</v>
      </c>
      <c r="E64" s="650">
        <v>0.981345879152</v>
      </c>
      <c r="F64" s="648">
        <v>302.25195330528999</v>
      </c>
      <c r="G64" s="649">
        <v>302.25195330528999</v>
      </c>
      <c r="H64" s="651">
        <v>32.488999999999002</v>
      </c>
      <c r="I64" s="648">
        <v>297.52199999999999</v>
      </c>
      <c r="J64" s="649">
        <v>-4.7299533052890004</v>
      </c>
      <c r="K64" s="652">
        <v>0.98435095868300004</v>
      </c>
    </row>
    <row r="65" spans="1:11" ht="14.4" customHeight="1" thickBot="1" x14ac:dyDescent="0.35">
      <c r="A65" s="669" t="s">
        <v>360</v>
      </c>
      <c r="B65" s="653">
        <v>304.68564280130101</v>
      </c>
      <c r="C65" s="653">
        <v>299.00200000000001</v>
      </c>
      <c r="D65" s="654">
        <v>-5.6836428013000004</v>
      </c>
      <c r="E65" s="660">
        <v>0.981345879152</v>
      </c>
      <c r="F65" s="653">
        <v>302.25195330528999</v>
      </c>
      <c r="G65" s="654">
        <v>302.25195330528999</v>
      </c>
      <c r="H65" s="656">
        <v>32.488999999999002</v>
      </c>
      <c r="I65" s="653">
        <v>297.52199999999999</v>
      </c>
      <c r="J65" s="654">
        <v>-4.7299533052890004</v>
      </c>
      <c r="K65" s="661">
        <v>0.98435095868300004</v>
      </c>
    </row>
    <row r="66" spans="1:11" ht="14.4" customHeight="1" thickBot="1" x14ac:dyDescent="0.35">
      <c r="A66" s="670" t="s">
        <v>361</v>
      </c>
      <c r="B66" s="648">
        <v>104.655162717577</v>
      </c>
      <c r="C66" s="648">
        <v>95.093999999999994</v>
      </c>
      <c r="D66" s="649">
        <v>-9.561162717577</v>
      </c>
      <c r="E66" s="650">
        <v>0.90864127034599995</v>
      </c>
      <c r="F66" s="648">
        <v>97.999999999999005</v>
      </c>
      <c r="G66" s="649">
        <v>97.999999999999005</v>
      </c>
      <c r="H66" s="651">
        <v>8.672999999999</v>
      </c>
      <c r="I66" s="648">
        <v>99.936999999999998</v>
      </c>
      <c r="J66" s="649">
        <v>1.9370000000000001</v>
      </c>
      <c r="K66" s="652">
        <v>1.019765306122</v>
      </c>
    </row>
    <row r="67" spans="1:11" ht="14.4" customHeight="1" thickBot="1" x14ac:dyDescent="0.35">
      <c r="A67" s="670" t="s">
        <v>362</v>
      </c>
      <c r="B67" s="648">
        <v>25.940625280494999</v>
      </c>
      <c r="C67" s="648">
        <v>27.087</v>
      </c>
      <c r="D67" s="649">
        <v>1.1463747195039999</v>
      </c>
      <c r="E67" s="650">
        <v>1.0441922547010001</v>
      </c>
      <c r="F67" s="648">
        <v>29.251953305290002</v>
      </c>
      <c r="G67" s="649">
        <v>29.251953305290002</v>
      </c>
      <c r="H67" s="651">
        <v>1.81</v>
      </c>
      <c r="I67" s="648">
        <v>26.594000000000001</v>
      </c>
      <c r="J67" s="649">
        <v>-2.65795330529</v>
      </c>
      <c r="K67" s="652">
        <v>0.90913586940500002</v>
      </c>
    </row>
    <row r="68" spans="1:11" ht="14.4" customHeight="1" thickBot="1" x14ac:dyDescent="0.35">
      <c r="A68" s="670" t="s">
        <v>363</v>
      </c>
      <c r="B68" s="648">
        <v>174.08985480322801</v>
      </c>
      <c r="C68" s="648">
        <v>176.821</v>
      </c>
      <c r="D68" s="649">
        <v>2.7311451967720002</v>
      </c>
      <c r="E68" s="650">
        <v>1.0156881353010001</v>
      </c>
      <c r="F68" s="648">
        <v>174.99999999999901</v>
      </c>
      <c r="G68" s="649">
        <v>174.99999999999901</v>
      </c>
      <c r="H68" s="651">
        <v>22.006</v>
      </c>
      <c r="I68" s="648">
        <v>170.99100000000001</v>
      </c>
      <c r="J68" s="649">
        <v>-4.0089999999990003</v>
      </c>
      <c r="K68" s="652">
        <v>0.97709142857099995</v>
      </c>
    </row>
    <row r="69" spans="1:11" ht="14.4" customHeight="1" thickBot="1" x14ac:dyDescent="0.35">
      <c r="A69" s="671" t="s">
        <v>364</v>
      </c>
      <c r="B69" s="653">
        <v>1546.9264129926</v>
      </c>
      <c r="C69" s="653">
        <v>1838.4109599999999</v>
      </c>
      <c r="D69" s="654">
        <v>291.48454700740399</v>
      </c>
      <c r="E69" s="660">
        <v>1.188428191903</v>
      </c>
      <c r="F69" s="653">
        <v>1726.4511823231501</v>
      </c>
      <c r="G69" s="654">
        <v>1726.4511823231501</v>
      </c>
      <c r="H69" s="656">
        <v>163.67099999999999</v>
      </c>
      <c r="I69" s="653">
        <v>1941.97939</v>
      </c>
      <c r="J69" s="654">
        <v>215.52820767684699</v>
      </c>
      <c r="K69" s="661">
        <v>1.1248388659249999</v>
      </c>
    </row>
    <row r="70" spans="1:11" ht="14.4" customHeight="1" thickBot="1" x14ac:dyDescent="0.35">
      <c r="A70" s="668" t="s">
        <v>32</v>
      </c>
      <c r="B70" s="648">
        <v>578.10704015763395</v>
      </c>
      <c r="C70" s="648">
        <v>628.76692000000003</v>
      </c>
      <c r="D70" s="649">
        <v>50.659879842366003</v>
      </c>
      <c r="E70" s="650">
        <v>1.087630622572</v>
      </c>
      <c r="F70" s="648">
        <v>746.73813139167498</v>
      </c>
      <c r="G70" s="649">
        <v>746.73813139167498</v>
      </c>
      <c r="H70" s="651">
        <v>31.92642</v>
      </c>
      <c r="I70" s="648">
        <v>843.51908000000003</v>
      </c>
      <c r="J70" s="649">
        <v>96.780948608323996</v>
      </c>
      <c r="K70" s="652">
        <v>1.129604937179</v>
      </c>
    </row>
    <row r="71" spans="1:11" ht="14.4" customHeight="1" thickBot="1" x14ac:dyDescent="0.35">
      <c r="A71" s="672" t="s">
        <v>365</v>
      </c>
      <c r="B71" s="648">
        <v>578.10704015763395</v>
      </c>
      <c r="C71" s="648">
        <v>628.76692000000003</v>
      </c>
      <c r="D71" s="649">
        <v>50.659879842366003</v>
      </c>
      <c r="E71" s="650">
        <v>1.087630622572</v>
      </c>
      <c r="F71" s="648">
        <v>746.73813139167498</v>
      </c>
      <c r="G71" s="649">
        <v>746.73813139167498</v>
      </c>
      <c r="H71" s="651">
        <v>31.92642</v>
      </c>
      <c r="I71" s="648">
        <v>843.51908000000003</v>
      </c>
      <c r="J71" s="649">
        <v>96.780948608323996</v>
      </c>
      <c r="K71" s="652">
        <v>1.129604937179</v>
      </c>
    </row>
    <row r="72" spans="1:11" ht="14.4" customHeight="1" thickBot="1" x14ac:dyDescent="0.35">
      <c r="A72" s="670" t="s">
        <v>366</v>
      </c>
      <c r="B72" s="648">
        <v>524.76082482663401</v>
      </c>
      <c r="C72" s="648">
        <v>497.05614000000003</v>
      </c>
      <c r="D72" s="649">
        <v>-27.704684826634001</v>
      </c>
      <c r="E72" s="650">
        <v>0.94720511990199996</v>
      </c>
      <c r="F72" s="648">
        <v>612.73151418735301</v>
      </c>
      <c r="G72" s="649">
        <v>612.73151418735301</v>
      </c>
      <c r="H72" s="651">
        <v>28.701329999999999</v>
      </c>
      <c r="I72" s="648">
        <v>725.95955000000004</v>
      </c>
      <c r="J72" s="649">
        <v>113.22803581264699</v>
      </c>
      <c r="K72" s="652">
        <v>1.1847922510769999</v>
      </c>
    </row>
    <row r="73" spans="1:11" ht="14.4" customHeight="1" thickBot="1" x14ac:dyDescent="0.35">
      <c r="A73" s="670" t="s">
        <v>367</v>
      </c>
      <c r="B73" s="648">
        <v>0</v>
      </c>
      <c r="C73" s="648">
        <v>6.1201299999999996</v>
      </c>
      <c r="D73" s="649">
        <v>6.1201299999999996</v>
      </c>
      <c r="E73" s="658" t="s">
        <v>299</v>
      </c>
      <c r="F73" s="648">
        <v>3.782589646425</v>
      </c>
      <c r="G73" s="649">
        <v>3.782589646425</v>
      </c>
      <c r="H73" s="651">
        <v>0.58288999999900004</v>
      </c>
      <c r="I73" s="648">
        <v>14.96705</v>
      </c>
      <c r="J73" s="649">
        <v>11.184460353574</v>
      </c>
      <c r="K73" s="652">
        <v>3.9568262484250001</v>
      </c>
    </row>
    <row r="74" spans="1:11" ht="14.4" customHeight="1" thickBot="1" x14ac:dyDescent="0.35">
      <c r="A74" s="670" t="s">
        <v>368</v>
      </c>
      <c r="B74" s="648">
        <v>23.684919065047001</v>
      </c>
      <c r="C74" s="648">
        <v>95.282449999999997</v>
      </c>
      <c r="D74" s="649">
        <v>71.597530934952999</v>
      </c>
      <c r="E74" s="650">
        <v>4.0229164278890002</v>
      </c>
      <c r="F74" s="648">
        <v>98.224027557895994</v>
      </c>
      <c r="G74" s="649">
        <v>98.224027557895994</v>
      </c>
      <c r="H74" s="651">
        <v>2.42</v>
      </c>
      <c r="I74" s="648">
        <v>74.42465</v>
      </c>
      <c r="J74" s="649">
        <v>-23.799377557896001</v>
      </c>
      <c r="K74" s="652">
        <v>0.75770309821699999</v>
      </c>
    </row>
    <row r="75" spans="1:11" ht="14.4" customHeight="1" thickBot="1" x14ac:dyDescent="0.35">
      <c r="A75" s="670" t="s">
        <v>369</v>
      </c>
      <c r="B75" s="648">
        <v>29.661296265952</v>
      </c>
      <c r="C75" s="648">
        <v>30.308199999999999</v>
      </c>
      <c r="D75" s="649">
        <v>0.64690373404699997</v>
      </c>
      <c r="E75" s="650">
        <v>1.021809691938</v>
      </c>
      <c r="F75" s="648">
        <v>31.999999999999002</v>
      </c>
      <c r="G75" s="649">
        <v>31.999999999999002</v>
      </c>
      <c r="H75" s="651">
        <v>0.22220000000000001</v>
      </c>
      <c r="I75" s="648">
        <v>22.336849999999998</v>
      </c>
      <c r="J75" s="649">
        <v>-9.6631499999989998</v>
      </c>
      <c r="K75" s="652">
        <v>0.69802656249999995</v>
      </c>
    </row>
    <row r="76" spans="1:11" ht="14.4" customHeight="1" thickBot="1" x14ac:dyDescent="0.35">
      <c r="A76" s="670" t="s">
        <v>370</v>
      </c>
      <c r="B76" s="648">
        <v>0</v>
      </c>
      <c r="C76" s="648">
        <v>0</v>
      </c>
      <c r="D76" s="649">
        <v>0</v>
      </c>
      <c r="E76" s="650">
        <v>1</v>
      </c>
      <c r="F76" s="648">
        <v>0</v>
      </c>
      <c r="G76" s="649">
        <v>0</v>
      </c>
      <c r="H76" s="651">
        <v>0</v>
      </c>
      <c r="I76" s="648">
        <v>5.8309800000000003</v>
      </c>
      <c r="J76" s="649">
        <v>5.8309800000000003</v>
      </c>
      <c r="K76" s="659" t="s">
        <v>311</v>
      </c>
    </row>
    <row r="77" spans="1:11" ht="14.4" customHeight="1" thickBot="1" x14ac:dyDescent="0.35">
      <c r="A77" s="673" t="s">
        <v>33</v>
      </c>
      <c r="B77" s="653">
        <v>0</v>
      </c>
      <c r="C77" s="653">
        <v>198.92202</v>
      </c>
      <c r="D77" s="654">
        <v>198.92202</v>
      </c>
      <c r="E77" s="655" t="s">
        <v>299</v>
      </c>
      <c r="F77" s="653">
        <v>0</v>
      </c>
      <c r="G77" s="654">
        <v>0</v>
      </c>
      <c r="H77" s="656">
        <v>6.4399999999990003</v>
      </c>
      <c r="I77" s="653">
        <v>105.94754</v>
      </c>
      <c r="J77" s="654">
        <v>105.94754</v>
      </c>
      <c r="K77" s="657" t="s">
        <v>299</v>
      </c>
    </row>
    <row r="78" spans="1:11" ht="14.4" customHeight="1" thickBot="1" x14ac:dyDescent="0.35">
      <c r="A78" s="669" t="s">
        <v>371</v>
      </c>
      <c r="B78" s="653">
        <v>0</v>
      </c>
      <c r="C78" s="653">
        <v>164.571</v>
      </c>
      <c r="D78" s="654">
        <v>164.571</v>
      </c>
      <c r="E78" s="655" t="s">
        <v>299</v>
      </c>
      <c r="F78" s="653">
        <v>0</v>
      </c>
      <c r="G78" s="654">
        <v>0</v>
      </c>
      <c r="H78" s="656">
        <v>6.4399999999990003</v>
      </c>
      <c r="I78" s="653">
        <v>59.673000000000002</v>
      </c>
      <c r="J78" s="654">
        <v>59.673000000000002</v>
      </c>
      <c r="K78" s="657" t="s">
        <v>299</v>
      </c>
    </row>
    <row r="79" spans="1:11" ht="14.4" customHeight="1" thickBot="1" x14ac:dyDescent="0.35">
      <c r="A79" s="670" t="s">
        <v>372</v>
      </c>
      <c r="B79" s="648">
        <v>0</v>
      </c>
      <c r="C79" s="648">
        <v>77.301000000000002</v>
      </c>
      <c r="D79" s="649">
        <v>77.301000000000002</v>
      </c>
      <c r="E79" s="658" t="s">
        <v>299</v>
      </c>
      <c r="F79" s="648">
        <v>0</v>
      </c>
      <c r="G79" s="649">
        <v>0</v>
      </c>
      <c r="H79" s="651">
        <v>0</v>
      </c>
      <c r="I79" s="648">
        <v>29.992999999999999</v>
      </c>
      <c r="J79" s="649">
        <v>29.992999999999999</v>
      </c>
      <c r="K79" s="659" t="s">
        <v>299</v>
      </c>
    </row>
    <row r="80" spans="1:11" ht="14.4" customHeight="1" thickBot="1" x14ac:dyDescent="0.35">
      <c r="A80" s="670" t="s">
        <v>373</v>
      </c>
      <c r="B80" s="648">
        <v>0</v>
      </c>
      <c r="C80" s="648">
        <v>87.27</v>
      </c>
      <c r="D80" s="649">
        <v>87.27</v>
      </c>
      <c r="E80" s="658" t="s">
        <v>299</v>
      </c>
      <c r="F80" s="648">
        <v>0</v>
      </c>
      <c r="G80" s="649">
        <v>0</v>
      </c>
      <c r="H80" s="651">
        <v>6.4399999999990003</v>
      </c>
      <c r="I80" s="648">
        <v>29.68</v>
      </c>
      <c r="J80" s="649">
        <v>29.68</v>
      </c>
      <c r="K80" s="659" t="s">
        <v>299</v>
      </c>
    </row>
    <row r="81" spans="1:11" ht="14.4" customHeight="1" thickBot="1" x14ac:dyDescent="0.35">
      <c r="A81" s="669" t="s">
        <v>374</v>
      </c>
      <c r="B81" s="653">
        <v>0</v>
      </c>
      <c r="C81" s="653">
        <v>34.351019999999998</v>
      </c>
      <c r="D81" s="654">
        <v>34.351019999999998</v>
      </c>
      <c r="E81" s="655" t="s">
        <v>299</v>
      </c>
      <c r="F81" s="653">
        <v>0</v>
      </c>
      <c r="G81" s="654">
        <v>0</v>
      </c>
      <c r="H81" s="656">
        <v>0</v>
      </c>
      <c r="I81" s="653">
        <v>46.274540000000002</v>
      </c>
      <c r="J81" s="654">
        <v>46.274540000000002</v>
      </c>
      <c r="K81" s="657" t="s">
        <v>299</v>
      </c>
    </row>
    <row r="82" spans="1:11" ht="14.4" customHeight="1" thickBot="1" x14ac:dyDescent="0.35">
      <c r="A82" s="670" t="s">
        <v>375</v>
      </c>
      <c r="B82" s="648">
        <v>0</v>
      </c>
      <c r="C82" s="648">
        <v>17.568000000000001</v>
      </c>
      <c r="D82" s="649">
        <v>17.568000000000001</v>
      </c>
      <c r="E82" s="658" t="s">
        <v>299</v>
      </c>
      <c r="F82" s="648">
        <v>0</v>
      </c>
      <c r="G82" s="649">
        <v>0</v>
      </c>
      <c r="H82" s="651">
        <v>0</v>
      </c>
      <c r="I82" s="648">
        <v>37.838000000000001</v>
      </c>
      <c r="J82" s="649">
        <v>37.838000000000001</v>
      </c>
      <c r="K82" s="659" t="s">
        <v>299</v>
      </c>
    </row>
    <row r="83" spans="1:11" ht="14.4" customHeight="1" thickBot="1" x14ac:dyDescent="0.35">
      <c r="A83" s="670" t="s">
        <v>376</v>
      </c>
      <c r="B83" s="648">
        <v>0</v>
      </c>
      <c r="C83" s="648">
        <v>16.78302</v>
      </c>
      <c r="D83" s="649">
        <v>16.78302</v>
      </c>
      <c r="E83" s="658" t="s">
        <v>311</v>
      </c>
      <c r="F83" s="648">
        <v>0</v>
      </c>
      <c r="G83" s="649">
        <v>0</v>
      </c>
      <c r="H83" s="651">
        <v>0</v>
      </c>
      <c r="I83" s="648">
        <v>8.4365400000000008</v>
      </c>
      <c r="J83" s="649">
        <v>8.4365400000000008</v>
      </c>
      <c r="K83" s="659" t="s">
        <v>299</v>
      </c>
    </row>
    <row r="84" spans="1:11" ht="14.4" customHeight="1" thickBot="1" x14ac:dyDescent="0.35">
      <c r="A84" s="668" t="s">
        <v>34</v>
      </c>
      <c r="B84" s="648">
        <v>968.81937283496302</v>
      </c>
      <c r="C84" s="648">
        <v>1010.72202</v>
      </c>
      <c r="D84" s="649">
        <v>41.902647165037003</v>
      </c>
      <c r="E84" s="650">
        <v>1.0432512482089999</v>
      </c>
      <c r="F84" s="648">
        <v>979.71305093147805</v>
      </c>
      <c r="G84" s="649">
        <v>979.71305093147805</v>
      </c>
      <c r="H84" s="651">
        <v>125.30458</v>
      </c>
      <c r="I84" s="648">
        <v>992.51277000000005</v>
      </c>
      <c r="J84" s="649">
        <v>12.799719068522</v>
      </c>
      <c r="K84" s="652">
        <v>1.0130647632550001</v>
      </c>
    </row>
    <row r="85" spans="1:11" ht="14.4" customHeight="1" thickBot="1" x14ac:dyDescent="0.35">
      <c r="A85" s="669" t="s">
        <v>377</v>
      </c>
      <c r="B85" s="653">
        <v>5.2766745769999996</v>
      </c>
      <c r="C85" s="653">
        <v>0</v>
      </c>
      <c r="D85" s="654">
        <v>-5.2766745769999996</v>
      </c>
      <c r="E85" s="660">
        <v>0</v>
      </c>
      <c r="F85" s="653">
        <v>0</v>
      </c>
      <c r="G85" s="654">
        <v>0</v>
      </c>
      <c r="H85" s="656">
        <v>0</v>
      </c>
      <c r="I85" s="653">
        <v>0</v>
      </c>
      <c r="J85" s="654">
        <v>0</v>
      </c>
      <c r="K85" s="661">
        <v>0</v>
      </c>
    </row>
    <row r="86" spans="1:11" ht="14.4" customHeight="1" thickBot="1" x14ac:dyDescent="0.35">
      <c r="A86" s="670" t="s">
        <v>378</v>
      </c>
      <c r="B86" s="648">
        <v>5.2766745769999996</v>
      </c>
      <c r="C86" s="648">
        <v>0</v>
      </c>
      <c r="D86" s="649">
        <v>-5.2766745769999996</v>
      </c>
      <c r="E86" s="650">
        <v>0</v>
      </c>
      <c r="F86" s="648">
        <v>0</v>
      </c>
      <c r="G86" s="649">
        <v>0</v>
      </c>
      <c r="H86" s="651">
        <v>0</v>
      </c>
      <c r="I86" s="648">
        <v>0</v>
      </c>
      <c r="J86" s="649">
        <v>0</v>
      </c>
      <c r="K86" s="652">
        <v>0</v>
      </c>
    </row>
    <row r="87" spans="1:11" ht="14.4" customHeight="1" thickBot="1" x14ac:dyDescent="0.35">
      <c r="A87" s="669" t="s">
        <v>379</v>
      </c>
      <c r="B87" s="653">
        <v>5.8516966701799999</v>
      </c>
      <c r="C87" s="653">
        <v>5.7067899999999998</v>
      </c>
      <c r="D87" s="654">
        <v>-0.14490667018</v>
      </c>
      <c r="E87" s="660">
        <v>0.97523681107399995</v>
      </c>
      <c r="F87" s="653">
        <v>6.088952058446</v>
      </c>
      <c r="G87" s="654">
        <v>6.088952058446</v>
      </c>
      <c r="H87" s="656">
        <v>0.60951999999899997</v>
      </c>
      <c r="I87" s="653">
        <v>5.0972200000000001</v>
      </c>
      <c r="J87" s="654">
        <v>-0.99173205844599999</v>
      </c>
      <c r="K87" s="661">
        <v>0.837125986717</v>
      </c>
    </row>
    <row r="88" spans="1:11" ht="14.4" customHeight="1" thickBot="1" x14ac:dyDescent="0.35">
      <c r="A88" s="670" t="s">
        <v>380</v>
      </c>
      <c r="B88" s="648">
        <v>0.73088596033300002</v>
      </c>
      <c r="C88" s="648">
        <v>1.2236</v>
      </c>
      <c r="D88" s="649">
        <v>0.49271403966600003</v>
      </c>
      <c r="E88" s="650">
        <v>1.674132582108</v>
      </c>
      <c r="F88" s="648">
        <v>1.100716192493</v>
      </c>
      <c r="G88" s="649">
        <v>1.100716192493</v>
      </c>
      <c r="H88" s="651">
        <v>0.23269999999999999</v>
      </c>
      <c r="I88" s="648">
        <v>0.92179999999999995</v>
      </c>
      <c r="J88" s="649">
        <v>-0.178916192493</v>
      </c>
      <c r="K88" s="652">
        <v>0.83745474654200003</v>
      </c>
    </row>
    <row r="89" spans="1:11" ht="14.4" customHeight="1" thickBot="1" x14ac:dyDescent="0.35">
      <c r="A89" s="670" t="s">
        <v>381</v>
      </c>
      <c r="B89" s="648">
        <v>5.1208107098470004</v>
      </c>
      <c r="C89" s="648">
        <v>4.4831899999999996</v>
      </c>
      <c r="D89" s="649">
        <v>-0.63762070984700003</v>
      </c>
      <c r="E89" s="650">
        <v>0.87548442112400005</v>
      </c>
      <c r="F89" s="648">
        <v>4.9882358659520003</v>
      </c>
      <c r="G89" s="649">
        <v>4.9882358659520003</v>
      </c>
      <c r="H89" s="651">
        <v>0.37681999999900001</v>
      </c>
      <c r="I89" s="648">
        <v>4.1754199999999999</v>
      </c>
      <c r="J89" s="649">
        <v>-0.81281586595199995</v>
      </c>
      <c r="K89" s="652">
        <v>0.83705344177800001</v>
      </c>
    </row>
    <row r="90" spans="1:11" ht="14.4" customHeight="1" thickBot="1" x14ac:dyDescent="0.35">
      <c r="A90" s="669" t="s">
        <v>382</v>
      </c>
      <c r="B90" s="653">
        <v>35.893306920904003</v>
      </c>
      <c r="C90" s="653">
        <v>34.533819999999999</v>
      </c>
      <c r="D90" s="654">
        <v>-1.3594869209039999</v>
      </c>
      <c r="E90" s="660">
        <v>0.96212422210299997</v>
      </c>
      <c r="F90" s="653">
        <v>33</v>
      </c>
      <c r="G90" s="654">
        <v>33</v>
      </c>
      <c r="H90" s="656">
        <v>0</v>
      </c>
      <c r="I90" s="653">
        <v>34.314599999999999</v>
      </c>
      <c r="J90" s="654">
        <v>1.3145999999989999</v>
      </c>
      <c r="K90" s="661">
        <v>1.039836363636</v>
      </c>
    </row>
    <row r="91" spans="1:11" ht="14.4" customHeight="1" thickBot="1" x14ac:dyDescent="0.35">
      <c r="A91" s="670" t="s">
        <v>383</v>
      </c>
      <c r="B91" s="648">
        <v>12.999979310038</v>
      </c>
      <c r="C91" s="648">
        <v>12.96</v>
      </c>
      <c r="D91" s="649">
        <v>-3.9979310038000003E-2</v>
      </c>
      <c r="E91" s="650">
        <v>0.996924663564</v>
      </c>
      <c r="F91" s="648">
        <v>11</v>
      </c>
      <c r="G91" s="649">
        <v>11</v>
      </c>
      <c r="H91" s="651">
        <v>0</v>
      </c>
      <c r="I91" s="648">
        <v>12.824999999999999</v>
      </c>
      <c r="J91" s="649">
        <v>1.8249999999990001</v>
      </c>
      <c r="K91" s="652">
        <v>1.165909090909</v>
      </c>
    </row>
    <row r="92" spans="1:11" ht="14.4" customHeight="1" thickBot="1" x14ac:dyDescent="0.35">
      <c r="A92" s="670" t="s">
        <v>384</v>
      </c>
      <c r="B92" s="648">
        <v>22.893327610865999</v>
      </c>
      <c r="C92" s="648">
        <v>21.573820000000001</v>
      </c>
      <c r="D92" s="649">
        <v>-1.319507610866</v>
      </c>
      <c r="E92" s="650">
        <v>0.94236278651600003</v>
      </c>
      <c r="F92" s="648">
        <v>22</v>
      </c>
      <c r="G92" s="649">
        <v>22</v>
      </c>
      <c r="H92" s="651">
        <v>0</v>
      </c>
      <c r="I92" s="648">
        <v>21.489599999999999</v>
      </c>
      <c r="J92" s="649">
        <v>-0.51039999999999996</v>
      </c>
      <c r="K92" s="652">
        <v>0.97679999999900002</v>
      </c>
    </row>
    <row r="93" spans="1:11" ht="14.4" customHeight="1" thickBot="1" x14ac:dyDescent="0.35">
      <c r="A93" s="669" t="s">
        <v>385</v>
      </c>
      <c r="B93" s="653">
        <v>448.06023074944898</v>
      </c>
      <c r="C93" s="653">
        <v>455.68596000000002</v>
      </c>
      <c r="D93" s="654">
        <v>7.6257292505510001</v>
      </c>
      <c r="E93" s="660">
        <v>1.0170194289229999</v>
      </c>
      <c r="F93" s="653">
        <v>428.22825453617202</v>
      </c>
      <c r="G93" s="654">
        <v>428.22825453617202</v>
      </c>
      <c r="H93" s="656">
        <v>38.078519999999003</v>
      </c>
      <c r="I93" s="653">
        <v>454.20632000000001</v>
      </c>
      <c r="J93" s="654">
        <v>25.978065463827999</v>
      </c>
      <c r="K93" s="661">
        <v>1.060664062187</v>
      </c>
    </row>
    <row r="94" spans="1:11" ht="14.4" customHeight="1" thickBot="1" x14ac:dyDescent="0.35">
      <c r="A94" s="670" t="s">
        <v>386</v>
      </c>
      <c r="B94" s="648">
        <v>448.06023074944898</v>
      </c>
      <c r="C94" s="648">
        <v>405.51229999999998</v>
      </c>
      <c r="D94" s="649">
        <v>-42.547930749448</v>
      </c>
      <c r="E94" s="650">
        <v>0.90503970709799997</v>
      </c>
      <c r="F94" s="648">
        <v>421</v>
      </c>
      <c r="G94" s="649">
        <v>421</v>
      </c>
      <c r="H94" s="651">
        <v>38.078519999999003</v>
      </c>
      <c r="I94" s="648">
        <v>423.99525999999997</v>
      </c>
      <c r="J94" s="649">
        <v>2.9952599999989999</v>
      </c>
      <c r="K94" s="652">
        <v>1.007114631828</v>
      </c>
    </row>
    <row r="95" spans="1:11" ht="14.4" customHeight="1" thickBot="1" x14ac:dyDescent="0.35">
      <c r="A95" s="670" t="s">
        <v>387</v>
      </c>
      <c r="B95" s="648">
        <v>0</v>
      </c>
      <c r="C95" s="648">
        <v>43.736660000000001</v>
      </c>
      <c r="D95" s="649">
        <v>43.736660000000001</v>
      </c>
      <c r="E95" s="658" t="s">
        <v>311</v>
      </c>
      <c r="F95" s="648">
        <v>0</v>
      </c>
      <c r="G95" s="649">
        <v>0</v>
      </c>
      <c r="H95" s="651">
        <v>0</v>
      </c>
      <c r="I95" s="648">
        <v>30.21106</v>
      </c>
      <c r="J95" s="649">
        <v>30.21106</v>
      </c>
      <c r="K95" s="659" t="s">
        <v>299</v>
      </c>
    </row>
    <row r="96" spans="1:11" ht="14.4" customHeight="1" thickBot="1" x14ac:dyDescent="0.35">
      <c r="A96" s="670" t="s">
        <v>388</v>
      </c>
      <c r="B96" s="648">
        <v>0</v>
      </c>
      <c r="C96" s="648">
        <v>6.4370000000000003</v>
      </c>
      <c r="D96" s="649">
        <v>6.4370000000000003</v>
      </c>
      <c r="E96" s="658" t="s">
        <v>311</v>
      </c>
      <c r="F96" s="648">
        <v>7.2282545361709998</v>
      </c>
      <c r="G96" s="649">
        <v>7.2282545361709998</v>
      </c>
      <c r="H96" s="651">
        <v>0</v>
      </c>
      <c r="I96" s="648">
        <v>0</v>
      </c>
      <c r="J96" s="649">
        <v>-7.2282545361709998</v>
      </c>
      <c r="K96" s="652">
        <v>0</v>
      </c>
    </row>
    <row r="97" spans="1:11" ht="14.4" customHeight="1" thickBot="1" x14ac:dyDescent="0.35">
      <c r="A97" s="669" t="s">
        <v>389</v>
      </c>
      <c r="B97" s="653">
        <v>473.73746391742799</v>
      </c>
      <c r="C97" s="653">
        <v>514.79544999999996</v>
      </c>
      <c r="D97" s="654">
        <v>41.057986082570999</v>
      </c>
      <c r="E97" s="660">
        <v>1.0866682270450001</v>
      </c>
      <c r="F97" s="653">
        <v>512.39584433686002</v>
      </c>
      <c r="G97" s="654">
        <v>512.39584433686002</v>
      </c>
      <c r="H97" s="656">
        <v>86.616539999999006</v>
      </c>
      <c r="I97" s="653">
        <v>498.89463000000001</v>
      </c>
      <c r="J97" s="654">
        <v>-13.501214336859</v>
      </c>
      <c r="K97" s="661">
        <v>0.973650812187</v>
      </c>
    </row>
    <row r="98" spans="1:11" ht="14.4" customHeight="1" thickBot="1" x14ac:dyDescent="0.35">
      <c r="A98" s="670" t="s">
        <v>390</v>
      </c>
      <c r="B98" s="648">
        <v>0.99999840846400001</v>
      </c>
      <c r="C98" s="648">
        <v>0.90500000000000003</v>
      </c>
      <c r="D98" s="649">
        <v>-9.4998408463999998E-2</v>
      </c>
      <c r="E98" s="650">
        <v>0.90500144034100005</v>
      </c>
      <c r="F98" s="648">
        <v>14.103999999998999</v>
      </c>
      <c r="G98" s="649">
        <v>14.103999999998999</v>
      </c>
      <c r="H98" s="651">
        <v>0</v>
      </c>
      <c r="I98" s="648">
        <v>14.103999999999999</v>
      </c>
      <c r="J98" s="649">
        <v>6.0396132539608503E-14</v>
      </c>
      <c r="K98" s="652">
        <v>1</v>
      </c>
    </row>
    <row r="99" spans="1:11" ht="14.4" customHeight="1" thickBot="1" x14ac:dyDescent="0.35">
      <c r="A99" s="670" t="s">
        <v>391</v>
      </c>
      <c r="B99" s="648">
        <v>380.53282531032397</v>
      </c>
      <c r="C99" s="648">
        <v>458.89452999999997</v>
      </c>
      <c r="D99" s="649">
        <v>78.361704689674994</v>
      </c>
      <c r="E99" s="650">
        <v>1.20592626832</v>
      </c>
      <c r="F99" s="648">
        <v>414.07075081599601</v>
      </c>
      <c r="G99" s="649">
        <v>414.07075081599601</v>
      </c>
      <c r="H99" s="651">
        <v>83.120689999999001</v>
      </c>
      <c r="I99" s="648">
        <v>446.38337000000001</v>
      </c>
      <c r="J99" s="649">
        <v>32.312619184002997</v>
      </c>
      <c r="K99" s="652">
        <v>1.078036468696</v>
      </c>
    </row>
    <row r="100" spans="1:11" ht="14.4" customHeight="1" thickBot="1" x14ac:dyDescent="0.35">
      <c r="A100" s="670" t="s">
        <v>392</v>
      </c>
      <c r="B100" s="648">
        <v>5.999990450786</v>
      </c>
      <c r="C100" s="648">
        <v>4.2519999999999998</v>
      </c>
      <c r="D100" s="649">
        <v>-1.747990450786</v>
      </c>
      <c r="E100" s="650">
        <v>0.70866779453600004</v>
      </c>
      <c r="F100" s="648">
        <v>5</v>
      </c>
      <c r="G100" s="649">
        <v>5</v>
      </c>
      <c r="H100" s="651">
        <v>0</v>
      </c>
      <c r="I100" s="648">
        <v>0</v>
      </c>
      <c r="J100" s="649">
        <v>-5</v>
      </c>
      <c r="K100" s="652">
        <v>0</v>
      </c>
    </row>
    <row r="101" spans="1:11" ht="14.4" customHeight="1" thickBot="1" x14ac:dyDescent="0.35">
      <c r="A101" s="670" t="s">
        <v>393</v>
      </c>
      <c r="B101" s="648">
        <v>1.7826979080700001</v>
      </c>
      <c r="C101" s="648">
        <v>0.77439999999999998</v>
      </c>
      <c r="D101" s="649">
        <v>-1.0082979080700001</v>
      </c>
      <c r="E101" s="650">
        <v>0.43439777232799998</v>
      </c>
      <c r="F101" s="648">
        <v>1.3958282360259999</v>
      </c>
      <c r="G101" s="649">
        <v>1.3958282360259999</v>
      </c>
      <c r="H101" s="651">
        <v>0.19359999999999999</v>
      </c>
      <c r="I101" s="648">
        <v>0.19359999999999999</v>
      </c>
      <c r="J101" s="649">
        <v>-1.2022282360259999</v>
      </c>
      <c r="K101" s="652">
        <v>0.138699013963</v>
      </c>
    </row>
    <row r="102" spans="1:11" ht="14.4" customHeight="1" thickBot="1" x14ac:dyDescent="0.35">
      <c r="A102" s="670" t="s">
        <v>394</v>
      </c>
      <c r="B102" s="648">
        <v>84.421951839781997</v>
      </c>
      <c r="C102" s="648">
        <v>49.969520000000003</v>
      </c>
      <c r="D102" s="649">
        <v>-34.452431839782001</v>
      </c>
      <c r="E102" s="650">
        <v>0.59190197467600003</v>
      </c>
      <c r="F102" s="648">
        <v>77.825265284835993</v>
      </c>
      <c r="G102" s="649">
        <v>77.825265284835993</v>
      </c>
      <c r="H102" s="651">
        <v>3.3022499999989998</v>
      </c>
      <c r="I102" s="648">
        <v>38.213659999999997</v>
      </c>
      <c r="J102" s="649">
        <v>-39.611605284836003</v>
      </c>
      <c r="K102" s="652">
        <v>0.49101869245300001</v>
      </c>
    </row>
    <row r="103" spans="1:11" ht="14.4" customHeight="1" thickBot="1" x14ac:dyDescent="0.35">
      <c r="A103" s="667" t="s">
        <v>35</v>
      </c>
      <c r="B103" s="648">
        <v>38949.383767820298</v>
      </c>
      <c r="C103" s="648">
        <v>42785.85441</v>
      </c>
      <c r="D103" s="649">
        <v>3836.47064217969</v>
      </c>
      <c r="E103" s="650">
        <v>1.098498879084</v>
      </c>
      <c r="F103" s="648">
        <v>43931</v>
      </c>
      <c r="G103" s="649">
        <v>43931</v>
      </c>
      <c r="H103" s="651">
        <v>4294.6945399999904</v>
      </c>
      <c r="I103" s="648">
        <v>47854.796719999998</v>
      </c>
      <c r="J103" s="649">
        <v>3923.7967199999898</v>
      </c>
      <c r="K103" s="652">
        <v>1.089317263891</v>
      </c>
    </row>
    <row r="104" spans="1:11" ht="14.4" customHeight="1" thickBot="1" x14ac:dyDescent="0.35">
      <c r="A104" s="673" t="s">
        <v>395</v>
      </c>
      <c r="B104" s="653">
        <v>28782.183045425601</v>
      </c>
      <c r="C104" s="653">
        <v>31677.327000000001</v>
      </c>
      <c r="D104" s="654">
        <v>2895.1439545743801</v>
      </c>
      <c r="E104" s="660">
        <v>1.1005880599810001</v>
      </c>
      <c r="F104" s="653">
        <v>32345</v>
      </c>
      <c r="G104" s="654">
        <v>32345</v>
      </c>
      <c r="H104" s="656">
        <v>3236.3809999999899</v>
      </c>
      <c r="I104" s="653">
        <v>35297.701999999997</v>
      </c>
      <c r="J104" s="654">
        <v>2952.7019999999802</v>
      </c>
      <c r="K104" s="661">
        <v>1.0912877415360001</v>
      </c>
    </row>
    <row r="105" spans="1:11" ht="14.4" customHeight="1" thickBot="1" x14ac:dyDescent="0.35">
      <c r="A105" s="669" t="s">
        <v>396</v>
      </c>
      <c r="B105" s="653">
        <v>28640.0020342934</v>
      </c>
      <c r="C105" s="653">
        <v>31543.356</v>
      </c>
      <c r="D105" s="654">
        <v>2903.3539657065799</v>
      </c>
      <c r="E105" s="660">
        <v>1.1013740837799999</v>
      </c>
      <c r="F105" s="653">
        <v>32185</v>
      </c>
      <c r="G105" s="654">
        <v>32185</v>
      </c>
      <c r="H105" s="656">
        <v>3224.5929999999898</v>
      </c>
      <c r="I105" s="653">
        <v>35136.427000000003</v>
      </c>
      <c r="J105" s="654">
        <v>2951.4269999999801</v>
      </c>
      <c r="K105" s="661">
        <v>1.0917019418980001</v>
      </c>
    </row>
    <row r="106" spans="1:11" ht="14.4" customHeight="1" thickBot="1" x14ac:dyDescent="0.35">
      <c r="A106" s="670" t="s">
        <v>397</v>
      </c>
      <c r="B106" s="648">
        <v>28640.0020342934</v>
      </c>
      <c r="C106" s="648">
        <v>31543.356</v>
      </c>
      <c r="D106" s="649">
        <v>2903.3539657065799</v>
      </c>
      <c r="E106" s="650">
        <v>1.1013740837799999</v>
      </c>
      <c r="F106" s="648">
        <v>32185</v>
      </c>
      <c r="G106" s="649">
        <v>32185</v>
      </c>
      <c r="H106" s="651">
        <v>3224.5929999999898</v>
      </c>
      <c r="I106" s="648">
        <v>35136.427000000003</v>
      </c>
      <c r="J106" s="649">
        <v>2951.4269999999801</v>
      </c>
      <c r="K106" s="652">
        <v>1.0917019418980001</v>
      </c>
    </row>
    <row r="107" spans="1:11" ht="14.4" customHeight="1" thickBot="1" x14ac:dyDescent="0.35">
      <c r="A107" s="669" t="s">
        <v>398</v>
      </c>
      <c r="B107" s="653">
        <v>60.000005416769</v>
      </c>
      <c r="C107" s="653">
        <v>67.2</v>
      </c>
      <c r="D107" s="654">
        <v>7.1999945832299996</v>
      </c>
      <c r="E107" s="660">
        <v>1.119999898886</v>
      </c>
      <c r="F107" s="653">
        <v>69.999999999999005</v>
      </c>
      <c r="G107" s="654">
        <v>69.999999999999005</v>
      </c>
      <c r="H107" s="656">
        <v>0</v>
      </c>
      <c r="I107" s="653">
        <v>60</v>
      </c>
      <c r="J107" s="654">
        <v>-9.9999999999989999</v>
      </c>
      <c r="K107" s="661">
        <v>0.857142857142</v>
      </c>
    </row>
    <row r="108" spans="1:11" ht="14.4" customHeight="1" thickBot="1" x14ac:dyDescent="0.35">
      <c r="A108" s="670" t="s">
        <v>399</v>
      </c>
      <c r="B108" s="648">
        <v>60.000005416769</v>
      </c>
      <c r="C108" s="648">
        <v>67.2</v>
      </c>
      <c r="D108" s="649">
        <v>7.1999945832299996</v>
      </c>
      <c r="E108" s="650">
        <v>1.119999898886</v>
      </c>
      <c r="F108" s="648">
        <v>69.999999999999005</v>
      </c>
      <c r="G108" s="649">
        <v>69.999999999999005</v>
      </c>
      <c r="H108" s="651">
        <v>0</v>
      </c>
      <c r="I108" s="648">
        <v>60</v>
      </c>
      <c r="J108" s="649">
        <v>-9.9999999999989999</v>
      </c>
      <c r="K108" s="652">
        <v>0.857142857142</v>
      </c>
    </row>
    <row r="109" spans="1:11" ht="14.4" customHeight="1" thickBot="1" x14ac:dyDescent="0.35">
      <c r="A109" s="669" t="s">
        <v>400</v>
      </c>
      <c r="B109" s="653">
        <v>82.181005715430999</v>
      </c>
      <c r="C109" s="653">
        <v>66.771000000000001</v>
      </c>
      <c r="D109" s="654">
        <v>-15.410005715431</v>
      </c>
      <c r="E109" s="660">
        <v>0.81248701471399998</v>
      </c>
      <c r="F109" s="653">
        <v>90</v>
      </c>
      <c r="G109" s="654">
        <v>90</v>
      </c>
      <c r="H109" s="656">
        <v>11.038</v>
      </c>
      <c r="I109" s="653">
        <v>71.775000000000006</v>
      </c>
      <c r="J109" s="654">
        <v>-18.225000000000001</v>
      </c>
      <c r="K109" s="661">
        <v>0.79749999999900001</v>
      </c>
    </row>
    <row r="110" spans="1:11" ht="14.4" customHeight="1" thickBot="1" x14ac:dyDescent="0.35">
      <c r="A110" s="670" t="s">
        <v>401</v>
      </c>
      <c r="B110" s="648">
        <v>82.181005715430999</v>
      </c>
      <c r="C110" s="648">
        <v>66.771000000000001</v>
      </c>
      <c r="D110" s="649">
        <v>-15.410005715431</v>
      </c>
      <c r="E110" s="650">
        <v>0.81248701471399998</v>
      </c>
      <c r="F110" s="648">
        <v>90</v>
      </c>
      <c r="G110" s="649">
        <v>90</v>
      </c>
      <c r="H110" s="651">
        <v>11.038</v>
      </c>
      <c r="I110" s="648">
        <v>71.775000000000006</v>
      </c>
      <c r="J110" s="649">
        <v>-18.225000000000001</v>
      </c>
      <c r="K110" s="652">
        <v>0.79749999999900001</v>
      </c>
    </row>
    <row r="111" spans="1:11" ht="14.4" customHeight="1" thickBot="1" x14ac:dyDescent="0.35">
      <c r="A111" s="672" t="s">
        <v>402</v>
      </c>
      <c r="B111" s="648">
        <v>0</v>
      </c>
      <c r="C111" s="648">
        <v>0</v>
      </c>
      <c r="D111" s="649">
        <v>0</v>
      </c>
      <c r="E111" s="650">
        <v>1</v>
      </c>
      <c r="F111" s="648">
        <v>0</v>
      </c>
      <c r="G111" s="649">
        <v>0</v>
      </c>
      <c r="H111" s="651">
        <v>0.74999999999900002</v>
      </c>
      <c r="I111" s="648">
        <v>29.5</v>
      </c>
      <c r="J111" s="649">
        <v>29.5</v>
      </c>
      <c r="K111" s="659" t="s">
        <v>311</v>
      </c>
    </row>
    <row r="112" spans="1:11" ht="14.4" customHeight="1" thickBot="1" x14ac:dyDescent="0.35">
      <c r="A112" s="670" t="s">
        <v>403</v>
      </c>
      <c r="B112" s="648">
        <v>0</v>
      </c>
      <c r="C112" s="648">
        <v>0</v>
      </c>
      <c r="D112" s="649">
        <v>0</v>
      </c>
      <c r="E112" s="650">
        <v>1</v>
      </c>
      <c r="F112" s="648">
        <v>0</v>
      </c>
      <c r="G112" s="649">
        <v>0</v>
      </c>
      <c r="H112" s="651">
        <v>0.74999999999900002</v>
      </c>
      <c r="I112" s="648">
        <v>29.5</v>
      </c>
      <c r="J112" s="649">
        <v>29.5</v>
      </c>
      <c r="K112" s="659" t="s">
        <v>311</v>
      </c>
    </row>
    <row r="113" spans="1:11" ht="14.4" customHeight="1" thickBot="1" x14ac:dyDescent="0.35">
      <c r="A113" s="668" t="s">
        <v>404</v>
      </c>
      <c r="B113" s="648">
        <v>9737.6006917700306</v>
      </c>
      <c r="C113" s="648">
        <v>10634.37478</v>
      </c>
      <c r="D113" s="649">
        <v>896.77408822997302</v>
      </c>
      <c r="E113" s="650">
        <v>1.0920939476380001</v>
      </c>
      <c r="F113" s="648">
        <v>10942</v>
      </c>
      <c r="G113" s="649">
        <v>10942</v>
      </c>
      <c r="H113" s="651">
        <v>993.59974999999804</v>
      </c>
      <c r="I113" s="648">
        <v>11852.9267</v>
      </c>
      <c r="J113" s="649">
        <v>910.92670000001499</v>
      </c>
      <c r="K113" s="652">
        <v>1.0832504752330001</v>
      </c>
    </row>
    <row r="114" spans="1:11" ht="14.4" customHeight="1" thickBot="1" x14ac:dyDescent="0.35">
      <c r="A114" s="669" t="s">
        <v>405</v>
      </c>
      <c r="B114" s="653">
        <v>2577.6001831966701</v>
      </c>
      <c r="C114" s="653">
        <v>2838.89878</v>
      </c>
      <c r="D114" s="654">
        <v>261.29859680332999</v>
      </c>
      <c r="E114" s="660">
        <v>1.1013728189909999</v>
      </c>
      <c r="F114" s="653">
        <v>2895.99999999999</v>
      </c>
      <c r="G114" s="654">
        <v>2895.99999999999</v>
      </c>
      <c r="H114" s="656">
        <v>290.28199999999902</v>
      </c>
      <c r="I114" s="653">
        <v>3164.92695</v>
      </c>
      <c r="J114" s="654">
        <v>268.92695000001203</v>
      </c>
      <c r="K114" s="661">
        <v>1.092861515883</v>
      </c>
    </row>
    <row r="115" spans="1:11" ht="14.4" customHeight="1" thickBot="1" x14ac:dyDescent="0.35">
      <c r="A115" s="670" t="s">
        <v>406</v>
      </c>
      <c r="B115" s="648">
        <v>2577.6001831966701</v>
      </c>
      <c r="C115" s="648">
        <v>2838.89878</v>
      </c>
      <c r="D115" s="649">
        <v>261.29859680332999</v>
      </c>
      <c r="E115" s="650">
        <v>1.1013728189909999</v>
      </c>
      <c r="F115" s="648">
        <v>2895.99999999999</v>
      </c>
      <c r="G115" s="649">
        <v>2895.99999999999</v>
      </c>
      <c r="H115" s="651">
        <v>290.28199999999902</v>
      </c>
      <c r="I115" s="648">
        <v>3164.92695</v>
      </c>
      <c r="J115" s="649">
        <v>268.92695000001203</v>
      </c>
      <c r="K115" s="652">
        <v>1.092861515883</v>
      </c>
    </row>
    <row r="116" spans="1:11" ht="14.4" customHeight="1" thickBot="1" x14ac:dyDescent="0.35">
      <c r="A116" s="669" t="s">
        <v>407</v>
      </c>
      <c r="B116" s="653">
        <v>7160.0005085733601</v>
      </c>
      <c r="C116" s="653">
        <v>7795.4759999999997</v>
      </c>
      <c r="D116" s="654">
        <v>635.475491426644</v>
      </c>
      <c r="E116" s="660">
        <v>1.08875355395</v>
      </c>
      <c r="F116" s="653">
        <v>8046</v>
      </c>
      <c r="G116" s="654">
        <v>8046</v>
      </c>
      <c r="H116" s="656">
        <v>703.31774999999902</v>
      </c>
      <c r="I116" s="653">
        <v>8687.9997500000009</v>
      </c>
      <c r="J116" s="654">
        <v>641.99975000000302</v>
      </c>
      <c r="K116" s="661">
        <v>1.079791169525</v>
      </c>
    </row>
    <row r="117" spans="1:11" ht="14.4" customHeight="1" thickBot="1" x14ac:dyDescent="0.35">
      <c r="A117" s="670" t="s">
        <v>408</v>
      </c>
      <c r="B117" s="648">
        <v>7160.0005085733601</v>
      </c>
      <c r="C117" s="648">
        <v>7795.4759999999997</v>
      </c>
      <c r="D117" s="649">
        <v>635.475491426644</v>
      </c>
      <c r="E117" s="650">
        <v>1.08875355395</v>
      </c>
      <c r="F117" s="648">
        <v>8046</v>
      </c>
      <c r="G117" s="649">
        <v>8046</v>
      </c>
      <c r="H117" s="651">
        <v>703.31774999999902</v>
      </c>
      <c r="I117" s="648">
        <v>8687.9997500000009</v>
      </c>
      <c r="J117" s="649">
        <v>641.99975000000302</v>
      </c>
      <c r="K117" s="652">
        <v>1.079791169525</v>
      </c>
    </row>
    <row r="118" spans="1:11" ht="14.4" customHeight="1" thickBot="1" x14ac:dyDescent="0.35">
      <c r="A118" s="668" t="s">
        <v>409</v>
      </c>
      <c r="B118" s="648">
        <v>429.60003062466399</v>
      </c>
      <c r="C118" s="648">
        <v>474.15262999999999</v>
      </c>
      <c r="D118" s="649">
        <v>44.552599375336001</v>
      </c>
      <c r="E118" s="650">
        <v>1.1037071606119999</v>
      </c>
      <c r="F118" s="648">
        <v>644.00000000000102</v>
      </c>
      <c r="G118" s="649">
        <v>644.00000000000102</v>
      </c>
      <c r="H118" s="651">
        <v>64.713789999998994</v>
      </c>
      <c r="I118" s="648">
        <v>704.16801999999996</v>
      </c>
      <c r="J118" s="649">
        <v>60.168019999998997</v>
      </c>
      <c r="K118" s="652">
        <v>1.0934286024840001</v>
      </c>
    </row>
    <row r="119" spans="1:11" ht="14.4" customHeight="1" thickBot="1" x14ac:dyDescent="0.35">
      <c r="A119" s="669" t="s">
        <v>410</v>
      </c>
      <c r="B119" s="653">
        <v>429.60003062466399</v>
      </c>
      <c r="C119" s="653">
        <v>474.15262999999999</v>
      </c>
      <c r="D119" s="654">
        <v>44.552599375336001</v>
      </c>
      <c r="E119" s="660">
        <v>1.1037071606119999</v>
      </c>
      <c r="F119" s="653">
        <v>644.00000000000102</v>
      </c>
      <c r="G119" s="654">
        <v>644.00000000000102</v>
      </c>
      <c r="H119" s="656">
        <v>64.713789999998994</v>
      </c>
      <c r="I119" s="653">
        <v>704.16801999999996</v>
      </c>
      <c r="J119" s="654">
        <v>60.168019999998997</v>
      </c>
      <c r="K119" s="661">
        <v>1.0934286024840001</v>
      </c>
    </row>
    <row r="120" spans="1:11" ht="14.4" customHeight="1" thickBot="1" x14ac:dyDescent="0.35">
      <c r="A120" s="670" t="s">
        <v>411</v>
      </c>
      <c r="B120" s="648">
        <v>429.60003062466399</v>
      </c>
      <c r="C120" s="648">
        <v>474.15262999999999</v>
      </c>
      <c r="D120" s="649">
        <v>44.552599375336001</v>
      </c>
      <c r="E120" s="650">
        <v>1.1037071606119999</v>
      </c>
      <c r="F120" s="648">
        <v>644.00000000000102</v>
      </c>
      <c r="G120" s="649">
        <v>644.00000000000102</v>
      </c>
      <c r="H120" s="651">
        <v>64.713789999998994</v>
      </c>
      <c r="I120" s="648">
        <v>704.16801999999996</v>
      </c>
      <c r="J120" s="649">
        <v>60.168019999998997</v>
      </c>
      <c r="K120" s="652">
        <v>1.0934286024840001</v>
      </c>
    </row>
    <row r="121" spans="1:11" ht="14.4" customHeight="1" thickBot="1" x14ac:dyDescent="0.35">
      <c r="A121" s="667" t="s">
        <v>412</v>
      </c>
      <c r="B121" s="648">
        <v>0</v>
      </c>
      <c r="C121" s="648">
        <v>327.65883000000002</v>
      </c>
      <c r="D121" s="649">
        <v>327.65883000000002</v>
      </c>
      <c r="E121" s="658" t="s">
        <v>299</v>
      </c>
      <c r="F121" s="648">
        <v>0</v>
      </c>
      <c r="G121" s="649">
        <v>0</v>
      </c>
      <c r="H121" s="651">
        <v>7.4919999999989999</v>
      </c>
      <c r="I121" s="648">
        <v>149.14931999999999</v>
      </c>
      <c r="J121" s="649">
        <v>149.14931999999999</v>
      </c>
      <c r="K121" s="659" t="s">
        <v>299</v>
      </c>
    </row>
    <row r="122" spans="1:11" ht="14.4" customHeight="1" thickBot="1" x14ac:dyDescent="0.35">
      <c r="A122" s="668" t="s">
        <v>413</v>
      </c>
      <c r="B122" s="648">
        <v>0</v>
      </c>
      <c r="C122" s="648">
        <v>327.65883000000002</v>
      </c>
      <c r="D122" s="649">
        <v>327.65883000000002</v>
      </c>
      <c r="E122" s="658" t="s">
        <v>299</v>
      </c>
      <c r="F122" s="648">
        <v>0</v>
      </c>
      <c r="G122" s="649">
        <v>0</v>
      </c>
      <c r="H122" s="651">
        <v>7.4919999999989999</v>
      </c>
      <c r="I122" s="648">
        <v>149.14931999999999</v>
      </c>
      <c r="J122" s="649">
        <v>149.14931999999999</v>
      </c>
      <c r="K122" s="659" t="s">
        <v>299</v>
      </c>
    </row>
    <row r="123" spans="1:11" ht="14.4" customHeight="1" thickBot="1" x14ac:dyDescent="0.35">
      <c r="A123" s="669" t="s">
        <v>414</v>
      </c>
      <c r="B123" s="653">
        <v>0</v>
      </c>
      <c r="C123" s="653">
        <v>0</v>
      </c>
      <c r="D123" s="654">
        <v>0</v>
      </c>
      <c r="E123" s="660">
        <v>1</v>
      </c>
      <c r="F123" s="653">
        <v>0</v>
      </c>
      <c r="G123" s="654">
        <v>0</v>
      </c>
      <c r="H123" s="656">
        <v>0</v>
      </c>
      <c r="I123" s="653">
        <v>25.492270000000001</v>
      </c>
      <c r="J123" s="654">
        <v>25.492270000000001</v>
      </c>
      <c r="K123" s="657" t="s">
        <v>311</v>
      </c>
    </row>
    <row r="124" spans="1:11" ht="14.4" customHeight="1" thickBot="1" x14ac:dyDescent="0.35">
      <c r="A124" s="670" t="s">
        <v>415</v>
      </c>
      <c r="B124" s="648">
        <v>0</v>
      </c>
      <c r="C124" s="648">
        <v>0</v>
      </c>
      <c r="D124" s="649">
        <v>0</v>
      </c>
      <c r="E124" s="650">
        <v>1</v>
      </c>
      <c r="F124" s="648">
        <v>0</v>
      </c>
      <c r="G124" s="649">
        <v>0</v>
      </c>
      <c r="H124" s="651">
        <v>0</v>
      </c>
      <c r="I124" s="648">
        <v>25.492270000000001</v>
      </c>
      <c r="J124" s="649">
        <v>25.492270000000001</v>
      </c>
      <c r="K124" s="659" t="s">
        <v>311</v>
      </c>
    </row>
    <row r="125" spans="1:11" ht="14.4" customHeight="1" thickBot="1" x14ac:dyDescent="0.35">
      <c r="A125" s="669" t="s">
        <v>416</v>
      </c>
      <c r="B125" s="653">
        <v>0</v>
      </c>
      <c r="C125" s="653">
        <v>298.55883</v>
      </c>
      <c r="D125" s="654">
        <v>298.55883</v>
      </c>
      <c r="E125" s="655" t="s">
        <v>299</v>
      </c>
      <c r="F125" s="653">
        <v>0</v>
      </c>
      <c r="G125" s="654">
        <v>0</v>
      </c>
      <c r="H125" s="656">
        <v>7.4919999999989999</v>
      </c>
      <c r="I125" s="653">
        <v>72.373050000000006</v>
      </c>
      <c r="J125" s="654">
        <v>72.373050000000006</v>
      </c>
      <c r="K125" s="657" t="s">
        <v>299</v>
      </c>
    </row>
    <row r="126" spans="1:11" ht="14.4" customHeight="1" thickBot="1" x14ac:dyDescent="0.35">
      <c r="A126" s="670" t="s">
        <v>417</v>
      </c>
      <c r="B126" s="648">
        <v>0</v>
      </c>
      <c r="C126" s="648">
        <v>1.88083</v>
      </c>
      <c r="D126" s="649">
        <v>1.88083</v>
      </c>
      <c r="E126" s="658" t="s">
        <v>299</v>
      </c>
      <c r="F126" s="648">
        <v>0</v>
      </c>
      <c r="G126" s="649">
        <v>0</v>
      </c>
      <c r="H126" s="651">
        <v>0</v>
      </c>
      <c r="I126" s="648">
        <v>0.85304999999999997</v>
      </c>
      <c r="J126" s="649">
        <v>0.85304999999999997</v>
      </c>
      <c r="K126" s="659" t="s">
        <v>299</v>
      </c>
    </row>
    <row r="127" spans="1:11" ht="14.4" customHeight="1" thickBot="1" x14ac:dyDescent="0.35">
      <c r="A127" s="670" t="s">
        <v>418</v>
      </c>
      <c r="B127" s="648">
        <v>0</v>
      </c>
      <c r="C127" s="648">
        <v>5</v>
      </c>
      <c r="D127" s="649">
        <v>5</v>
      </c>
      <c r="E127" s="658" t="s">
        <v>299</v>
      </c>
      <c r="F127" s="648">
        <v>0</v>
      </c>
      <c r="G127" s="649">
        <v>0</v>
      </c>
      <c r="H127" s="651">
        <v>0</v>
      </c>
      <c r="I127" s="648">
        <v>0</v>
      </c>
      <c r="J127" s="649">
        <v>0</v>
      </c>
      <c r="K127" s="659" t="s">
        <v>299</v>
      </c>
    </row>
    <row r="128" spans="1:11" ht="14.4" customHeight="1" thickBot="1" x14ac:dyDescent="0.35">
      <c r="A128" s="670" t="s">
        <v>419</v>
      </c>
      <c r="B128" s="648">
        <v>0</v>
      </c>
      <c r="C128" s="648">
        <v>194.39699999999999</v>
      </c>
      <c r="D128" s="649">
        <v>194.39699999999999</v>
      </c>
      <c r="E128" s="658" t="s">
        <v>299</v>
      </c>
      <c r="F128" s="648">
        <v>0</v>
      </c>
      <c r="G128" s="649">
        <v>0</v>
      </c>
      <c r="H128" s="651">
        <v>7.4919999999989999</v>
      </c>
      <c r="I128" s="648">
        <v>71.52</v>
      </c>
      <c r="J128" s="649">
        <v>71.52</v>
      </c>
      <c r="K128" s="659" t="s">
        <v>299</v>
      </c>
    </row>
    <row r="129" spans="1:11" ht="14.4" customHeight="1" thickBot="1" x14ac:dyDescent="0.35">
      <c r="A129" s="670" t="s">
        <v>420</v>
      </c>
      <c r="B129" s="648">
        <v>0</v>
      </c>
      <c r="C129" s="648">
        <v>97.281000000000006</v>
      </c>
      <c r="D129" s="649">
        <v>97.281000000000006</v>
      </c>
      <c r="E129" s="658" t="s">
        <v>299</v>
      </c>
      <c r="F129" s="648">
        <v>0</v>
      </c>
      <c r="G129" s="649">
        <v>0</v>
      </c>
      <c r="H129" s="651">
        <v>0</v>
      </c>
      <c r="I129" s="648">
        <v>0</v>
      </c>
      <c r="J129" s="649">
        <v>0</v>
      </c>
      <c r="K129" s="659" t="s">
        <v>299</v>
      </c>
    </row>
    <row r="130" spans="1:11" ht="14.4" customHeight="1" thickBot="1" x14ac:dyDescent="0.35">
      <c r="A130" s="672" t="s">
        <v>421</v>
      </c>
      <c r="B130" s="648">
        <v>0</v>
      </c>
      <c r="C130" s="648">
        <v>0</v>
      </c>
      <c r="D130" s="649">
        <v>0</v>
      </c>
      <c r="E130" s="650">
        <v>1</v>
      </c>
      <c r="F130" s="648">
        <v>0</v>
      </c>
      <c r="G130" s="649">
        <v>0</v>
      </c>
      <c r="H130" s="651">
        <v>0</v>
      </c>
      <c r="I130" s="648">
        <v>42.883999999998998</v>
      </c>
      <c r="J130" s="649">
        <v>42.883999999998998</v>
      </c>
      <c r="K130" s="659" t="s">
        <v>311</v>
      </c>
    </row>
    <row r="131" spans="1:11" ht="14.4" customHeight="1" thickBot="1" x14ac:dyDescent="0.35">
      <c r="A131" s="670" t="s">
        <v>422</v>
      </c>
      <c r="B131" s="648">
        <v>0</v>
      </c>
      <c r="C131" s="648">
        <v>0</v>
      </c>
      <c r="D131" s="649">
        <v>0</v>
      </c>
      <c r="E131" s="650">
        <v>1</v>
      </c>
      <c r="F131" s="648">
        <v>0</v>
      </c>
      <c r="G131" s="649">
        <v>0</v>
      </c>
      <c r="H131" s="651">
        <v>0</v>
      </c>
      <c r="I131" s="648">
        <v>42.883999999998998</v>
      </c>
      <c r="J131" s="649">
        <v>42.883999999998998</v>
      </c>
      <c r="K131" s="659" t="s">
        <v>311</v>
      </c>
    </row>
    <row r="132" spans="1:11" ht="14.4" customHeight="1" thickBot="1" x14ac:dyDescent="0.35">
      <c r="A132" s="672" t="s">
        <v>423</v>
      </c>
      <c r="B132" s="648">
        <v>0</v>
      </c>
      <c r="C132" s="648">
        <v>27.6</v>
      </c>
      <c r="D132" s="649">
        <v>27.6</v>
      </c>
      <c r="E132" s="658" t="s">
        <v>299</v>
      </c>
      <c r="F132" s="648">
        <v>0</v>
      </c>
      <c r="G132" s="649">
        <v>0</v>
      </c>
      <c r="H132" s="651">
        <v>0</v>
      </c>
      <c r="I132" s="648">
        <v>8.4</v>
      </c>
      <c r="J132" s="649">
        <v>8.4</v>
      </c>
      <c r="K132" s="659" t="s">
        <v>299</v>
      </c>
    </row>
    <row r="133" spans="1:11" ht="14.4" customHeight="1" thickBot="1" x14ac:dyDescent="0.35">
      <c r="A133" s="670" t="s">
        <v>424</v>
      </c>
      <c r="B133" s="648">
        <v>0</v>
      </c>
      <c r="C133" s="648">
        <v>27.6</v>
      </c>
      <c r="D133" s="649">
        <v>27.6</v>
      </c>
      <c r="E133" s="658" t="s">
        <v>299</v>
      </c>
      <c r="F133" s="648">
        <v>0</v>
      </c>
      <c r="G133" s="649">
        <v>0</v>
      </c>
      <c r="H133" s="651">
        <v>0</v>
      </c>
      <c r="I133" s="648">
        <v>8.4</v>
      </c>
      <c r="J133" s="649">
        <v>8.4</v>
      </c>
      <c r="K133" s="659" t="s">
        <v>299</v>
      </c>
    </row>
    <row r="134" spans="1:11" ht="14.4" customHeight="1" thickBot="1" x14ac:dyDescent="0.35">
      <c r="A134" s="672" t="s">
        <v>425</v>
      </c>
      <c r="B134" s="648">
        <v>0</v>
      </c>
      <c r="C134" s="648">
        <v>1.5</v>
      </c>
      <c r="D134" s="649">
        <v>1.5</v>
      </c>
      <c r="E134" s="658" t="s">
        <v>311</v>
      </c>
      <c r="F134" s="648">
        <v>0</v>
      </c>
      <c r="G134" s="649">
        <v>0</v>
      </c>
      <c r="H134" s="651">
        <v>0</v>
      </c>
      <c r="I134" s="648">
        <v>0</v>
      </c>
      <c r="J134" s="649">
        <v>0</v>
      </c>
      <c r="K134" s="659" t="s">
        <v>299</v>
      </c>
    </row>
    <row r="135" spans="1:11" ht="14.4" customHeight="1" thickBot="1" x14ac:dyDescent="0.35">
      <c r="A135" s="670" t="s">
        <v>426</v>
      </c>
      <c r="B135" s="648">
        <v>0</v>
      </c>
      <c r="C135" s="648">
        <v>1.5</v>
      </c>
      <c r="D135" s="649">
        <v>1.5</v>
      </c>
      <c r="E135" s="658" t="s">
        <v>311</v>
      </c>
      <c r="F135" s="648">
        <v>0</v>
      </c>
      <c r="G135" s="649">
        <v>0</v>
      </c>
      <c r="H135" s="651">
        <v>0</v>
      </c>
      <c r="I135" s="648">
        <v>0</v>
      </c>
      <c r="J135" s="649">
        <v>0</v>
      </c>
      <c r="K135" s="659" t="s">
        <v>299</v>
      </c>
    </row>
    <row r="136" spans="1:11" ht="14.4" customHeight="1" thickBot="1" x14ac:dyDescent="0.35">
      <c r="A136" s="667" t="s">
        <v>427</v>
      </c>
      <c r="B136" s="648">
        <v>1830.00422594517</v>
      </c>
      <c r="C136" s="648">
        <v>1932.9524899999999</v>
      </c>
      <c r="D136" s="649">
        <v>102.948264054834</v>
      </c>
      <c r="E136" s="650">
        <v>1.056255752088</v>
      </c>
      <c r="F136" s="648">
        <v>1891</v>
      </c>
      <c r="G136" s="649">
        <v>1891</v>
      </c>
      <c r="H136" s="651">
        <v>144.214</v>
      </c>
      <c r="I136" s="648">
        <v>1807.51387</v>
      </c>
      <c r="J136" s="649">
        <v>-83.486130000003001</v>
      </c>
      <c r="K136" s="652">
        <v>0.95585080380700005</v>
      </c>
    </row>
    <row r="137" spans="1:11" ht="14.4" customHeight="1" thickBot="1" x14ac:dyDescent="0.35">
      <c r="A137" s="668" t="s">
        <v>428</v>
      </c>
      <c r="B137" s="648">
        <v>1830.00422594517</v>
      </c>
      <c r="C137" s="648">
        <v>1836.3420000000001</v>
      </c>
      <c r="D137" s="649">
        <v>6.3377740548329999</v>
      </c>
      <c r="E137" s="650">
        <v>1.0034632565129999</v>
      </c>
      <c r="F137" s="648">
        <v>1884</v>
      </c>
      <c r="G137" s="649">
        <v>1884</v>
      </c>
      <c r="H137" s="651">
        <v>144.214</v>
      </c>
      <c r="I137" s="648">
        <v>1734.9929999999999</v>
      </c>
      <c r="J137" s="649">
        <v>-149.00700000000299</v>
      </c>
      <c r="K137" s="652">
        <v>0.92090923566799998</v>
      </c>
    </row>
    <row r="138" spans="1:11" ht="14.4" customHeight="1" thickBot="1" x14ac:dyDescent="0.35">
      <c r="A138" s="669" t="s">
        <v>429</v>
      </c>
      <c r="B138" s="653">
        <v>1830.00422594517</v>
      </c>
      <c r="C138" s="653">
        <v>1836.3420000000001</v>
      </c>
      <c r="D138" s="654">
        <v>6.3377740548329999</v>
      </c>
      <c r="E138" s="660">
        <v>1.0034632565129999</v>
      </c>
      <c r="F138" s="653">
        <v>1884</v>
      </c>
      <c r="G138" s="654">
        <v>1884</v>
      </c>
      <c r="H138" s="656">
        <v>144.214</v>
      </c>
      <c r="I138" s="653">
        <v>1734.9929999999999</v>
      </c>
      <c r="J138" s="654">
        <v>-149.00700000000299</v>
      </c>
      <c r="K138" s="661">
        <v>0.92090923566799998</v>
      </c>
    </row>
    <row r="139" spans="1:11" ht="14.4" customHeight="1" thickBot="1" x14ac:dyDescent="0.35">
      <c r="A139" s="670" t="s">
        <v>430</v>
      </c>
      <c r="B139" s="648">
        <v>73.000168575954007</v>
      </c>
      <c r="C139" s="648">
        <v>74.475999999999999</v>
      </c>
      <c r="D139" s="649">
        <v>1.4758314240449999</v>
      </c>
      <c r="E139" s="650">
        <v>1.020216822136</v>
      </c>
      <c r="F139" s="648">
        <v>78</v>
      </c>
      <c r="G139" s="649">
        <v>78</v>
      </c>
      <c r="H139" s="651">
        <v>6.8409999999990001</v>
      </c>
      <c r="I139" s="648">
        <v>78.736999999999995</v>
      </c>
      <c r="J139" s="649">
        <v>0.73699999999900001</v>
      </c>
      <c r="K139" s="652">
        <v>1.0094487179480001</v>
      </c>
    </row>
    <row r="140" spans="1:11" ht="14.4" customHeight="1" thickBot="1" x14ac:dyDescent="0.35">
      <c r="A140" s="670" t="s">
        <v>431</v>
      </c>
      <c r="B140" s="648">
        <v>1061.00245012449</v>
      </c>
      <c r="C140" s="648">
        <v>1067.693</v>
      </c>
      <c r="D140" s="649">
        <v>6.6905498755070001</v>
      </c>
      <c r="E140" s="650">
        <v>1.006305875989</v>
      </c>
      <c r="F140" s="648">
        <v>1193</v>
      </c>
      <c r="G140" s="649">
        <v>1193</v>
      </c>
      <c r="H140" s="651">
        <v>86.942999999999003</v>
      </c>
      <c r="I140" s="648">
        <v>1043.3309999999999</v>
      </c>
      <c r="J140" s="649">
        <v>-149.669000000002</v>
      </c>
      <c r="K140" s="652">
        <v>0.87454400670499999</v>
      </c>
    </row>
    <row r="141" spans="1:11" ht="14.4" customHeight="1" thickBot="1" x14ac:dyDescent="0.35">
      <c r="A141" s="670" t="s">
        <v>432</v>
      </c>
      <c r="B141" s="648">
        <v>593.00136939097501</v>
      </c>
      <c r="C141" s="648">
        <v>596.52800000000002</v>
      </c>
      <c r="D141" s="649">
        <v>3.5266306090250001</v>
      </c>
      <c r="E141" s="650">
        <v>1.005947086787</v>
      </c>
      <c r="F141" s="648">
        <v>604.00000000000102</v>
      </c>
      <c r="G141" s="649">
        <v>604.00000000000102</v>
      </c>
      <c r="H141" s="651">
        <v>50.429999999998998</v>
      </c>
      <c r="I141" s="648">
        <v>604.41499999999996</v>
      </c>
      <c r="J141" s="649">
        <v>0.414999999999</v>
      </c>
      <c r="K141" s="652">
        <v>1.0006870860920001</v>
      </c>
    </row>
    <row r="142" spans="1:11" ht="14.4" customHeight="1" thickBot="1" x14ac:dyDescent="0.35">
      <c r="A142" s="670" t="s">
        <v>433</v>
      </c>
      <c r="B142" s="648">
        <v>103.000237853744</v>
      </c>
      <c r="C142" s="648">
        <v>97.644999999999996</v>
      </c>
      <c r="D142" s="649">
        <v>-5.3552378537439997</v>
      </c>
      <c r="E142" s="650">
        <v>0.94800751954200002</v>
      </c>
      <c r="F142" s="648">
        <v>9</v>
      </c>
      <c r="G142" s="649">
        <v>9</v>
      </c>
      <c r="H142" s="651">
        <v>0</v>
      </c>
      <c r="I142" s="648">
        <v>8.51</v>
      </c>
      <c r="J142" s="649">
        <v>-0.49</v>
      </c>
      <c r="K142" s="652">
        <v>0.94555555555500004</v>
      </c>
    </row>
    <row r="143" spans="1:11" ht="14.4" customHeight="1" thickBot="1" x14ac:dyDescent="0.35">
      <c r="A143" s="668" t="s">
        <v>434</v>
      </c>
      <c r="B143" s="648">
        <v>0</v>
      </c>
      <c r="C143" s="648">
        <v>96.610489999999999</v>
      </c>
      <c r="D143" s="649">
        <v>96.610489999999999</v>
      </c>
      <c r="E143" s="658" t="s">
        <v>299</v>
      </c>
      <c r="F143" s="648">
        <v>7</v>
      </c>
      <c r="G143" s="649">
        <v>7</v>
      </c>
      <c r="H143" s="651">
        <v>0</v>
      </c>
      <c r="I143" s="648">
        <v>72.520870000000002</v>
      </c>
      <c r="J143" s="649">
        <v>65.520870000000002</v>
      </c>
      <c r="K143" s="652">
        <v>10.360124285714001</v>
      </c>
    </row>
    <row r="144" spans="1:11" ht="14.4" customHeight="1" thickBot="1" x14ac:dyDescent="0.35">
      <c r="A144" s="669" t="s">
        <v>435</v>
      </c>
      <c r="B144" s="653">
        <v>0</v>
      </c>
      <c r="C144" s="653">
        <v>92.042490000000001</v>
      </c>
      <c r="D144" s="654">
        <v>92.042490000000001</v>
      </c>
      <c r="E144" s="655" t="s">
        <v>299</v>
      </c>
      <c r="F144" s="653">
        <v>7</v>
      </c>
      <c r="G144" s="654">
        <v>7</v>
      </c>
      <c r="H144" s="656">
        <v>0</v>
      </c>
      <c r="I144" s="653">
        <v>3.2549000000000001</v>
      </c>
      <c r="J144" s="654">
        <v>-3.7450999999989998</v>
      </c>
      <c r="K144" s="661">
        <v>0.46498571428500002</v>
      </c>
    </row>
    <row r="145" spans="1:11" ht="14.4" customHeight="1" thickBot="1" x14ac:dyDescent="0.35">
      <c r="A145" s="670" t="s">
        <v>436</v>
      </c>
      <c r="B145" s="648">
        <v>0</v>
      </c>
      <c r="C145" s="648">
        <v>92.042490000000001</v>
      </c>
      <c r="D145" s="649">
        <v>92.042490000000001</v>
      </c>
      <c r="E145" s="658" t="s">
        <v>299</v>
      </c>
      <c r="F145" s="648">
        <v>7</v>
      </c>
      <c r="G145" s="649">
        <v>7</v>
      </c>
      <c r="H145" s="651">
        <v>0</v>
      </c>
      <c r="I145" s="648">
        <v>3.2549000000000001</v>
      </c>
      <c r="J145" s="649">
        <v>-3.7450999999989998</v>
      </c>
      <c r="K145" s="652">
        <v>0.46498571428500002</v>
      </c>
    </row>
    <row r="146" spans="1:11" ht="14.4" customHeight="1" thickBot="1" x14ac:dyDescent="0.35">
      <c r="A146" s="669" t="s">
        <v>437</v>
      </c>
      <c r="B146" s="653">
        <v>0</v>
      </c>
      <c r="C146" s="653">
        <v>4.5679999999999996</v>
      </c>
      <c r="D146" s="654">
        <v>4.5679999999999996</v>
      </c>
      <c r="E146" s="655" t="s">
        <v>299</v>
      </c>
      <c r="F146" s="653">
        <v>0</v>
      </c>
      <c r="G146" s="654">
        <v>0</v>
      </c>
      <c r="H146" s="656">
        <v>0</v>
      </c>
      <c r="I146" s="653">
        <v>31.86908</v>
      </c>
      <c r="J146" s="654">
        <v>31.86908</v>
      </c>
      <c r="K146" s="657" t="s">
        <v>299</v>
      </c>
    </row>
    <row r="147" spans="1:11" ht="14.4" customHeight="1" thickBot="1" x14ac:dyDescent="0.35">
      <c r="A147" s="670" t="s">
        <v>438</v>
      </c>
      <c r="B147" s="648">
        <v>0</v>
      </c>
      <c r="C147" s="648">
        <v>4.5679999999999996</v>
      </c>
      <c r="D147" s="649">
        <v>4.5679999999999996</v>
      </c>
      <c r="E147" s="658" t="s">
        <v>311</v>
      </c>
      <c r="F147" s="648">
        <v>0</v>
      </c>
      <c r="G147" s="649">
        <v>0</v>
      </c>
      <c r="H147" s="651">
        <v>0</v>
      </c>
      <c r="I147" s="648">
        <v>12.087999999999999</v>
      </c>
      <c r="J147" s="649">
        <v>12.087999999999999</v>
      </c>
      <c r="K147" s="659" t="s">
        <v>299</v>
      </c>
    </row>
    <row r="148" spans="1:11" ht="14.4" customHeight="1" thickBot="1" x14ac:dyDescent="0.35">
      <c r="A148" s="670" t="s">
        <v>439</v>
      </c>
      <c r="B148" s="648">
        <v>0</v>
      </c>
      <c r="C148" s="648">
        <v>0</v>
      </c>
      <c r="D148" s="649">
        <v>0</v>
      </c>
      <c r="E148" s="650">
        <v>1</v>
      </c>
      <c r="F148" s="648">
        <v>0</v>
      </c>
      <c r="G148" s="649">
        <v>0</v>
      </c>
      <c r="H148" s="651">
        <v>0</v>
      </c>
      <c r="I148" s="648">
        <v>19.781079999999999</v>
      </c>
      <c r="J148" s="649">
        <v>19.781079999999999</v>
      </c>
      <c r="K148" s="659" t="s">
        <v>311</v>
      </c>
    </row>
    <row r="149" spans="1:11" ht="14.4" customHeight="1" thickBot="1" x14ac:dyDescent="0.35">
      <c r="A149" s="669" t="s">
        <v>440</v>
      </c>
      <c r="B149" s="653">
        <v>0</v>
      </c>
      <c r="C149" s="653">
        <v>0</v>
      </c>
      <c r="D149" s="654">
        <v>0</v>
      </c>
      <c r="E149" s="655" t="s">
        <v>299</v>
      </c>
      <c r="F149" s="653">
        <v>0</v>
      </c>
      <c r="G149" s="654">
        <v>0</v>
      </c>
      <c r="H149" s="656">
        <v>0</v>
      </c>
      <c r="I149" s="653">
        <v>16.299330000000001</v>
      </c>
      <c r="J149" s="654">
        <v>16.299330000000001</v>
      </c>
      <c r="K149" s="657" t="s">
        <v>311</v>
      </c>
    </row>
    <row r="150" spans="1:11" ht="14.4" customHeight="1" thickBot="1" x14ac:dyDescent="0.35">
      <c r="A150" s="670" t="s">
        <v>441</v>
      </c>
      <c r="B150" s="648">
        <v>0</v>
      </c>
      <c r="C150" s="648">
        <v>0</v>
      </c>
      <c r="D150" s="649">
        <v>0</v>
      </c>
      <c r="E150" s="658" t="s">
        <v>299</v>
      </c>
      <c r="F150" s="648">
        <v>0</v>
      </c>
      <c r="G150" s="649">
        <v>0</v>
      </c>
      <c r="H150" s="651">
        <v>0</v>
      </c>
      <c r="I150" s="648">
        <v>16.299330000000001</v>
      </c>
      <c r="J150" s="649">
        <v>16.299330000000001</v>
      </c>
      <c r="K150" s="659" t="s">
        <v>311</v>
      </c>
    </row>
    <row r="151" spans="1:11" ht="14.4" customHeight="1" thickBot="1" x14ac:dyDescent="0.35">
      <c r="A151" s="669" t="s">
        <v>442</v>
      </c>
      <c r="B151" s="653">
        <v>0</v>
      </c>
      <c r="C151" s="653">
        <v>0</v>
      </c>
      <c r="D151" s="654">
        <v>0</v>
      </c>
      <c r="E151" s="660">
        <v>1</v>
      </c>
      <c r="F151" s="653">
        <v>0</v>
      </c>
      <c r="G151" s="654">
        <v>0</v>
      </c>
      <c r="H151" s="656">
        <v>0</v>
      </c>
      <c r="I151" s="653">
        <v>21.097560000000001</v>
      </c>
      <c r="J151" s="654">
        <v>21.097560000000001</v>
      </c>
      <c r="K151" s="657" t="s">
        <v>311</v>
      </c>
    </row>
    <row r="152" spans="1:11" ht="14.4" customHeight="1" thickBot="1" x14ac:dyDescent="0.35">
      <c r="A152" s="670" t="s">
        <v>443</v>
      </c>
      <c r="B152" s="648">
        <v>0</v>
      </c>
      <c r="C152" s="648">
        <v>0</v>
      </c>
      <c r="D152" s="649">
        <v>0</v>
      </c>
      <c r="E152" s="650">
        <v>1</v>
      </c>
      <c r="F152" s="648">
        <v>0</v>
      </c>
      <c r="G152" s="649">
        <v>0</v>
      </c>
      <c r="H152" s="651">
        <v>0</v>
      </c>
      <c r="I152" s="648">
        <v>21.097560000000001</v>
      </c>
      <c r="J152" s="649">
        <v>21.097560000000001</v>
      </c>
      <c r="K152" s="659" t="s">
        <v>311</v>
      </c>
    </row>
    <row r="153" spans="1:11" ht="14.4" customHeight="1" thickBot="1" x14ac:dyDescent="0.35">
      <c r="A153" s="667" t="s">
        <v>444</v>
      </c>
      <c r="B153" s="648">
        <v>0</v>
      </c>
      <c r="C153" s="648">
        <v>2.84632</v>
      </c>
      <c r="D153" s="649">
        <v>2.84632</v>
      </c>
      <c r="E153" s="658" t="s">
        <v>299</v>
      </c>
      <c r="F153" s="648">
        <v>0</v>
      </c>
      <c r="G153" s="649">
        <v>0</v>
      </c>
      <c r="H153" s="651">
        <v>0</v>
      </c>
      <c r="I153" s="648">
        <v>0.19875000000000001</v>
      </c>
      <c r="J153" s="649">
        <v>0.19875000000000001</v>
      </c>
      <c r="K153" s="659" t="s">
        <v>299</v>
      </c>
    </row>
    <row r="154" spans="1:11" ht="14.4" customHeight="1" thickBot="1" x14ac:dyDescent="0.35">
      <c r="A154" s="668" t="s">
        <v>445</v>
      </c>
      <c r="B154" s="648">
        <v>0</v>
      </c>
      <c r="C154" s="648">
        <v>2.84632</v>
      </c>
      <c r="D154" s="649">
        <v>2.84632</v>
      </c>
      <c r="E154" s="658" t="s">
        <v>299</v>
      </c>
      <c r="F154" s="648">
        <v>0</v>
      </c>
      <c r="G154" s="649">
        <v>0</v>
      </c>
      <c r="H154" s="651">
        <v>0</v>
      </c>
      <c r="I154" s="648">
        <v>0.19875000000000001</v>
      </c>
      <c r="J154" s="649">
        <v>0.19875000000000001</v>
      </c>
      <c r="K154" s="659" t="s">
        <v>299</v>
      </c>
    </row>
    <row r="155" spans="1:11" ht="14.4" customHeight="1" thickBot="1" x14ac:dyDescent="0.35">
      <c r="A155" s="669" t="s">
        <v>446</v>
      </c>
      <c r="B155" s="653">
        <v>0</v>
      </c>
      <c r="C155" s="653">
        <v>2.84632</v>
      </c>
      <c r="D155" s="654">
        <v>2.84632</v>
      </c>
      <c r="E155" s="655" t="s">
        <v>299</v>
      </c>
      <c r="F155" s="653">
        <v>0</v>
      </c>
      <c r="G155" s="654">
        <v>0</v>
      </c>
      <c r="H155" s="656">
        <v>0</v>
      </c>
      <c r="I155" s="653">
        <v>0.19875000000000001</v>
      </c>
      <c r="J155" s="654">
        <v>0.19875000000000001</v>
      </c>
      <c r="K155" s="657" t="s">
        <v>299</v>
      </c>
    </row>
    <row r="156" spans="1:11" ht="14.4" customHeight="1" thickBot="1" x14ac:dyDescent="0.35">
      <c r="A156" s="670" t="s">
        <v>447</v>
      </c>
      <c r="B156" s="648">
        <v>0</v>
      </c>
      <c r="C156" s="648">
        <v>2.84632</v>
      </c>
      <c r="D156" s="649">
        <v>2.84632</v>
      </c>
      <c r="E156" s="658" t="s">
        <v>299</v>
      </c>
      <c r="F156" s="648">
        <v>0</v>
      </c>
      <c r="G156" s="649">
        <v>0</v>
      </c>
      <c r="H156" s="651">
        <v>0</v>
      </c>
      <c r="I156" s="648">
        <v>0.19875000000000001</v>
      </c>
      <c r="J156" s="649">
        <v>0.19875000000000001</v>
      </c>
      <c r="K156" s="659" t="s">
        <v>299</v>
      </c>
    </row>
    <row r="157" spans="1:11" ht="14.4" customHeight="1" thickBot="1" x14ac:dyDescent="0.35">
      <c r="A157" s="666" t="s">
        <v>448</v>
      </c>
      <c r="B157" s="648">
        <v>55975.388680743898</v>
      </c>
      <c r="C157" s="648">
        <v>58577.900070000003</v>
      </c>
      <c r="D157" s="649">
        <v>2602.5113892561099</v>
      </c>
      <c r="E157" s="650">
        <v>1.0464938511470001</v>
      </c>
      <c r="F157" s="648">
        <v>59474.163704009501</v>
      </c>
      <c r="G157" s="649">
        <v>59474.163704009501</v>
      </c>
      <c r="H157" s="651">
        <v>5100.5705099999996</v>
      </c>
      <c r="I157" s="648">
        <v>60959.725689999999</v>
      </c>
      <c r="J157" s="649">
        <v>1485.56198599046</v>
      </c>
      <c r="K157" s="652">
        <v>1.0249782744880001</v>
      </c>
    </row>
    <row r="158" spans="1:11" ht="14.4" customHeight="1" thickBot="1" x14ac:dyDescent="0.35">
      <c r="A158" s="667" t="s">
        <v>449</v>
      </c>
      <c r="B158" s="648">
        <v>55975.388680743898</v>
      </c>
      <c r="C158" s="648">
        <v>58479.182789999999</v>
      </c>
      <c r="D158" s="649">
        <v>2503.7941092561</v>
      </c>
      <c r="E158" s="650">
        <v>1.044730267502</v>
      </c>
      <c r="F158" s="648">
        <v>59455.4566901855</v>
      </c>
      <c r="G158" s="649">
        <v>59455.4566901855</v>
      </c>
      <c r="H158" s="651">
        <v>4534.0855099999999</v>
      </c>
      <c r="I158" s="648">
        <v>60346.862690000002</v>
      </c>
      <c r="J158" s="649">
        <v>891.40599981453101</v>
      </c>
      <c r="K158" s="652">
        <v>1.014992837486</v>
      </c>
    </row>
    <row r="159" spans="1:11" ht="14.4" customHeight="1" thickBot="1" x14ac:dyDescent="0.35">
      <c r="A159" s="668" t="s">
        <v>450</v>
      </c>
      <c r="B159" s="648">
        <v>55975.388680743898</v>
      </c>
      <c r="C159" s="648">
        <v>58479.182789999999</v>
      </c>
      <c r="D159" s="649">
        <v>2503.7941092561</v>
      </c>
      <c r="E159" s="650">
        <v>1.044730267502</v>
      </c>
      <c r="F159" s="648">
        <v>59455.4566901855</v>
      </c>
      <c r="G159" s="649">
        <v>59455.4566901855</v>
      </c>
      <c r="H159" s="651">
        <v>4534.0855099999999</v>
      </c>
      <c r="I159" s="648">
        <v>60346.862690000002</v>
      </c>
      <c r="J159" s="649">
        <v>891.40599981453101</v>
      </c>
      <c r="K159" s="652">
        <v>1.014992837486</v>
      </c>
    </row>
    <row r="160" spans="1:11" ht="14.4" customHeight="1" thickBot="1" x14ac:dyDescent="0.35">
      <c r="A160" s="669" t="s">
        <v>451</v>
      </c>
      <c r="B160" s="653">
        <v>76.383075826246994</v>
      </c>
      <c r="C160" s="653">
        <v>0.53991</v>
      </c>
      <c r="D160" s="654">
        <v>-75.843165826247002</v>
      </c>
      <c r="E160" s="660">
        <v>7.0684506239999997E-3</v>
      </c>
      <c r="F160" s="653">
        <v>0.45669018547099999</v>
      </c>
      <c r="G160" s="654">
        <v>0.45669018547099999</v>
      </c>
      <c r="H160" s="656">
        <v>0</v>
      </c>
      <c r="I160" s="653">
        <v>0.61982999999999999</v>
      </c>
      <c r="J160" s="654">
        <v>0.163139814528</v>
      </c>
      <c r="K160" s="661">
        <v>0</v>
      </c>
    </row>
    <row r="161" spans="1:11" ht="14.4" customHeight="1" thickBot="1" x14ac:dyDescent="0.35">
      <c r="A161" s="670" t="s">
        <v>452</v>
      </c>
      <c r="B161" s="648">
        <v>0.649188720464</v>
      </c>
      <c r="C161" s="648">
        <v>5.7029999999999997E-2</v>
      </c>
      <c r="D161" s="649">
        <v>-0.59215872046399998</v>
      </c>
      <c r="E161" s="650">
        <v>8.7848106723999994E-2</v>
      </c>
      <c r="F161" s="648">
        <v>5.2582380115000001E-2</v>
      </c>
      <c r="G161" s="649">
        <v>5.2582380115000001E-2</v>
      </c>
      <c r="H161" s="651">
        <v>0</v>
      </c>
      <c r="I161" s="648">
        <v>0.15290000000000001</v>
      </c>
      <c r="J161" s="649">
        <v>0.10031761988399999</v>
      </c>
      <c r="K161" s="652">
        <v>0</v>
      </c>
    </row>
    <row r="162" spans="1:11" ht="14.4" customHeight="1" thickBot="1" x14ac:dyDescent="0.35">
      <c r="A162" s="670" t="s">
        <v>453</v>
      </c>
      <c r="B162" s="648">
        <v>0</v>
      </c>
      <c r="C162" s="648">
        <v>0.41427999999999998</v>
      </c>
      <c r="D162" s="649">
        <v>0.41427999999999998</v>
      </c>
      <c r="E162" s="658" t="s">
        <v>311</v>
      </c>
      <c r="F162" s="648">
        <v>0.34028465039299999</v>
      </c>
      <c r="G162" s="649">
        <v>0.34028465039299999</v>
      </c>
      <c r="H162" s="651">
        <v>0</v>
      </c>
      <c r="I162" s="648">
        <v>0</v>
      </c>
      <c r="J162" s="649">
        <v>-0.34028465039299999</v>
      </c>
      <c r="K162" s="652">
        <v>0</v>
      </c>
    </row>
    <row r="163" spans="1:11" ht="14.4" customHeight="1" thickBot="1" x14ac:dyDescent="0.35">
      <c r="A163" s="670" t="s">
        <v>454</v>
      </c>
      <c r="B163" s="648">
        <v>75.516133172428994</v>
      </c>
      <c r="C163" s="648">
        <v>0</v>
      </c>
      <c r="D163" s="649">
        <v>-75.516133172428994</v>
      </c>
      <c r="E163" s="650">
        <v>0</v>
      </c>
      <c r="F163" s="648">
        <v>0</v>
      </c>
      <c r="G163" s="649">
        <v>0</v>
      </c>
      <c r="H163" s="651">
        <v>0</v>
      </c>
      <c r="I163" s="648">
        <v>0</v>
      </c>
      <c r="J163" s="649">
        <v>0</v>
      </c>
      <c r="K163" s="652">
        <v>0</v>
      </c>
    </row>
    <row r="164" spans="1:11" ht="14.4" customHeight="1" thickBot="1" x14ac:dyDescent="0.35">
      <c r="A164" s="670" t="s">
        <v>455</v>
      </c>
      <c r="B164" s="648">
        <v>0.217753933353</v>
      </c>
      <c r="C164" s="648">
        <v>6.8599999999999994E-2</v>
      </c>
      <c r="D164" s="649">
        <v>-0.14915393335300001</v>
      </c>
      <c r="E164" s="650">
        <v>0.31503449303300002</v>
      </c>
      <c r="F164" s="648">
        <v>6.3823154960999995E-2</v>
      </c>
      <c r="G164" s="649">
        <v>6.3823154960999995E-2</v>
      </c>
      <c r="H164" s="651">
        <v>0</v>
      </c>
      <c r="I164" s="648">
        <v>0.46693000000000001</v>
      </c>
      <c r="J164" s="649">
        <v>0.40310684503799998</v>
      </c>
      <c r="K164" s="652">
        <v>0</v>
      </c>
    </row>
    <row r="165" spans="1:11" ht="14.4" customHeight="1" thickBot="1" x14ac:dyDescent="0.35">
      <c r="A165" s="669" t="s">
        <v>456</v>
      </c>
      <c r="B165" s="653">
        <v>100.00001002686599</v>
      </c>
      <c r="C165" s="653">
        <v>121.66717</v>
      </c>
      <c r="D165" s="654">
        <v>21.667159973134002</v>
      </c>
      <c r="E165" s="660">
        <v>1.2166715780049999</v>
      </c>
      <c r="F165" s="653">
        <v>167</v>
      </c>
      <c r="G165" s="654">
        <v>167</v>
      </c>
      <c r="H165" s="656">
        <v>0</v>
      </c>
      <c r="I165" s="653">
        <v>0</v>
      </c>
      <c r="J165" s="654">
        <v>-167</v>
      </c>
      <c r="K165" s="661">
        <v>0</v>
      </c>
    </row>
    <row r="166" spans="1:11" ht="14.4" customHeight="1" thickBot="1" x14ac:dyDescent="0.35">
      <c r="A166" s="670" t="s">
        <v>457</v>
      </c>
      <c r="B166" s="648">
        <v>100.00001002686599</v>
      </c>
      <c r="C166" s="648">
        <v>121.66717</v>
      </c>
      <c r="D166" s="649">
        <v>21.667159973134002</v>
      </c>
      <c r="E166" s="650">
        <v>1.2166715780049999</v>
      </c>
      <c r="F166" s="648">
        <v>167</v>
      </c>
      <c r="G166" s="649">
        <v>167</v>
      </c>
      <c r="H166" s="651">
        <v>0</v>
      </c>
      <c r="I166" s="648">
        <v>0</v>
      </c>
      <c r="J166" s="649">
        <v>-167</v>
      </c>
      <c r="K166" s="652">
        <v>0</v>
      </c>
    </row>
    <row r="167" spans="1:11" ht="14.4" customHeight="1" thickBot="1" x14ac:dyDescent="0.35">
      <c r="A167" s="669" t="s">
        <v>458</v>
      </c>
      <c r="B167" s="653">
        <v>0</v>
      </c>
      <c r="C167" s="653">
        <v>45.041820000000001</v>
      </c>
      <c r="D167" s="654">
        <v>45.041820000000001</v>
      </c>
      <c r="E167" s="655" t="s">
        <v>299</v>
      </c>
      <c r="F167" s="653">
        <v>0</v>
      </c>
      <c r="G167" s="654">
        <v>0</v>
      </c>
      <c r="H167" s="656">
        <v>0</v>
      </c>
      <c r="I167" s="653">
        <v>54.320659999999997</v>
      </c>
      <c r="J167" s="654">
        <v>54.320659999999997</v>
      </c>
      <c r="K167" s="657" t="s">
        <v>299</v>
      </c>
    </row>
    <row r="168" spans="1:11" ht="14.4" customHeight="1" thickBot="1" x14ac:dyDescent="0.35">
      <c r="A168" s="670" t="s">
        <v>459</v>
      </c>
      <c r="B168" s="648">
        <v>0</v>
      </c>
      <c r="C168" s="648">
        <v>45.041820000000001</v>
      </c>
      <c r="D168" s="649">
        <v>45.041820000000001</v>
      </c>
      <c r="E168" s="658" t="s">
        <v>299</v>
      </c>
      <c r="F168" s="648">
        <v>0</v>
      </c>
      <c r="G168" s="649">
        <v>0</v>
      </c>
      <c r="H168" s="651">
        <v>0</v>
      </c>
      <c r="I168" s="648">
        <v>54.320659999999997</v>
      </c>
      <c r="J168" s="649">
        <v>54.320659999999997</v>
      </c>
      <c r="K168" s="659" t="s">
        <v>299</v>
      </c>
    </row>
    <row r="169" spans="1:11" ht="14.4" customHeight="1" thickBot="1" x14ac:dyDescent="0.35">
      <c r="A169" s="669" t="s">
        <v>460</v>
      </c>
      <c r="B169" s="653">
        <v>55799.005594890798</v>
      </c>
      <c r="C169" s="653">
        <v>54864.114220000003</v>
      </c>
      <c r="D169" s="654">
        <v>-934.89137489079405</v>
      </c>
      <c r="E169" s="660">
        <v>0.98324537570199999</v>
      </c>
      <c r="F169" s="653">
        <v>59288</v>
      </c>
      <c r="G169" s="654">
        <v>59288</v>
      </c>
      <c r="H169" s="656">
        <v>4539.2788899999996</v>
      </c>
      <c r="I169" s="653">
        <v>58793.34678</v>
      </c>
      <c r="J169" s="654">
        <v>-494.65321999998599</v>
      </c>
      <c r="K169" s="661">
        <v>0.99165677337699998</v>
      </c>
    </row>
    <row r="170" spans="1:11" ht="14.4" customHeight="1" thickBot="1" x14ac:dyDescent="0.35">
      <c r="A170" s="670" t="s">
        <v>461</v>
      </c>
      <c r="B170" s="648">
        <v>26725.002679679899</v>
      </c>
      <c r="C170" s="648">
        <v>26934.4768</v>
      </c>
      <c r="D170" s="649">
        <v>209.474120320141</v>
      </c>
      <c r="E170" s="650">
        <v>1.0078381328079999</v>
      </c>
      <c r="F170" s="648">
        <v>27981</v>
      </c>
      <c r="G170" s="649">
        <v>27981</v>
      </c>
      <c r="H170" s="651">
        <v>2537.9318199999998</v>
      </c>
      <c r="I170" s="648">
        <v>25940.156790000001</v>
      </c>
      <c r="J170" s="649">
        <v>-2040.84320999999</v>
      </c>
      <c r="K170" s="652">
        <v>0.92706324970499998</v>
      </c>
    </row>
    <row r="171" spans="1:11" ht="14.4" customHeight="1" thickBot="1" x14ac:dyDescent="0.35">
      <c r="A171" s="670" t="s">
        <v>462</v>
      </c>
      <c r="B171" s="648">
        <v>29074.002915210898</v>
      </c>
      <c r="C171" s="648">
        <v>27929.637419999999</v>
      </c>
      <c r="D171" s="649">
        <v>-1144.36549521093</v>
      </c>
      <c r="E171" s="650">
        <v>0.96063956179099996</v>
      </c>
      <c r="F171" s="648">
        <v>31307</v>
      </c>
      <c r="G171" s="649">
        <v>31307</v>
      </c>
      <c r="H171" s="651">
        <v>2001.34707</v>
      </c>
      <c r="I171" s="648">
        <v>32853.189989999999</v>
      </c>
      <c r="J171" s="649">
        <v>1546.1899900000101</v>
      </c>
      <c r="K171" s="652">
        <v>1.0493879959750001</v>
      </c>
    </row>
    <row r="172" spans="1:11" ht="14.4" customHeight="1" thickBot="1" x14ac:dyDescent="0.35">
      <c r="A172" s="669" t="s">
        <v>463</v>
      </c>
      <c r="B172" s="653">
        <v>0</v>
      </c>
      <c r="C172" s="653">
        <v>3447.8196699999999</v>
      </c>
      <c r="D172" s="654">
        <v>3447.8196699999999</v>
      </c>
      <c r="E172" s="655" t="s">
        <v>299</v>
      </c>
      <c r="F172" s="653">
        <v>0</v>
      </c>
      <c r="G172" s="654">
        <v>0</v>
      </c>
      <c r="H172" s="656">
        <v>-5.1933800000000003</v>
      </c>
      <c r="I172" s="653">
        <v>1498.5754199999999</v>
      </c>
      <c r="J172" s="654">
        <v>1498.5754199999999</v>
      </c>
      <c r="K172" s="657" t="s">
        <v>299</v>
      </c>
    </row>
    <row r="173" spans="1:11" ht="14.4" customHeight="1" thickBot="1" x14ac:dyDescent="0.35">
      <c r="A173" s="670" t="s">
        <v>464</v>
      </c>
      <c r="B173" s="648">
        <v>0</v>
      </c>
      <c r="C173" s="648">
        <v>390.40561000000002</v>
      </c>
      <c r="D173" s="649">
        <v>390.40561000000002</v>
      </c>
      <c r="E173" s="658" t="s">
        <v>299</v>
      </c>
      <c r="F173" s="648">
        <v>0</v>
      </c>
      <c r="G173" s="649">
        <v>0</v>
      </c>
      <c r="H173" s="651">
        <v>0</v>
      </c>
      <c r="I173" s="648">
        <v>1145.2336600000001</v>
      </c>
      <c r="J173" s="649">
        <v>1145.2336600000001</v>
      </c>
      <c r="K173" s="659" t="s">
        <v>299</v>
      </c>
    </row>
    <row r="174" spans="1:11" ht="14.4" customHeight="1" thickBot="1" x14ac:dyDescent="0.35">
      <c r="A174" s="670" t="s">
        <v>465</v>
      </c>
      <c r="B174" s="648">
        <v>0</v>
      </c>
      <c r="C174" s="648">
        <v>3057.4140600000001</v>
      </c>
      <c r="D174" s="649">
        <v>3057.4140600000001</v>
      </c>
      <c r="E174" s="658" t="s">
        <v>299</v>
      </c>
      <c r="F174" s="648">
        <v>0</v>
      </c>
      <c r="G174" s="649">
        <v>0</v>
      </c>
      <c r="H174" s="651">
        <v>-5.1933800000000003</v>
      </c>
      <c r="I174" s="648">
        <v>353.34176000000002</v>
      </c>
      <c r="J174" s="649">
        <v>353.34176000000002</v>
      </c>
      <c r="K174" s="659" t="s">
        <v>299</v>
      </c>
    </row>
    <row r="175" spans="1:11" ht="14.4" customHeight="1" thickBot="1" x14ac:dyDescent="0.35">
      <c r="A175" s="667" t="s">
        <v>466</v>
      </c>
      <c r="B175" s="648">
        <v>0</v>
      </c>
      <c r="C175" s="648">
        <v>4.9172799999999999</v>
      </c>
      <c r="D175" s="649">
        <v>4.9172799999999999</v>
      </c>
      <c r="E175" s="658" t="s">
        <v>299</v>
      </c>
      <c r="F175" s="648">
        <v>4.5342107109069998</v>
      </c>
      <c r="G175" s="649">
        <v>4.5342107109069998</v>
      </c>
      <c r="H175" s="651">
        <v>0.75</v>
      </c>
      <c r="I175" s="648">
        <v>29.5</v>
      </c>
      <c r="J175" s="649">
        <v>24.965789289092001</v>
      </c>
      <c r="K175" s="652">
        <v>6.5060937571849999</v>
      </c>
    </row>
    <row r="176" spans="1:11" ht="14.4" customHeight="1" thickBot="1" x14ac:dyDescent="0.35">
      <c r="A176" s="668" t="s">
        <v>467</v>
      </c>
      <c r="B176" s="648">
        <v>0</v>
      </c>
      <c r="C176" s="648">
        <v>0</v>
      </c>
      <c r="D176" s="649">
        <v>0</v>
      </c>
      <c r="E176" s="650">
        <v>1</v>
      </c>
      <c r="F176" s="648">
        <v>0</v>
      </c>
      <c r="G176" s="649">
        <v>0</v>
      </c>
      <c r="H176" s="651">
        <v>0.75</v>
      </c>
      <c r="I176" s="648">
        <v>29.5</v>
      </c>
      <c r="J176" s="649">
        <v>29.5</v>
      </c>
      <c r="K176" s="659" t="s">
        <v>311</v>
      </c>
    </row>
    <row r="177" spans="1:11" ht="14.4" customHeight="1" thickBot="1" x14ac:dyDescent="0.35">
      <c r="A177" s="669" t="s">
        <v>468</v>
      </c>
      <c r="B177" s="653">
        <v>0</v>
      </c>
      <c r="C177" s="653">
        <v>0</v>
      </c>
      <c r="D177" s="654">
        <v>0</v>
      </c>
      <c r="E177" s="660">
        <v>1</v>
      </c>
      <c r="F177" s="653">
        <v>0</v>
      </c>
      <c r="G177" s="654">
        <v>0</v>
      </c>
      <c r="H177" s="656">
        <v>0.75</v>
      </c>
      <c r="I177" s="653">
        <v>29.5</v>
      </c>
      <c r="J177" s="654">
        <v>29.5</v>
      </c>
      <c r="K177" s="657" t="s">
        <v>311</v>
      </c>
    </row>
    <row r="178" spans="1:11" ht="14.4" customHeight="1" thickBot="1" x14ac:dyDescent="0.35">
      <c r="A178" s="670" t="s">
        <v>469</v>
      </c>
      <c r="B178" s="648">
        <v>0</v>
      </c>
      <c r="C178" s="648">
        <v>0</v>
      </c>
      <c r="D178" s="649">
        <v>0</v>
      </c>
      <c r="E178" s="650">
        <v>1</v>
      </c>
      <c r="F178" s="648">
        <v>0</v>
      </c>
      <c r="G178" s="649">
        <v>0</v>
      </c>
      <c r="H178" s="651">
        <v>0.75</v>
      </c>
      <c r="I178" s="648">
        <v>29.5</v>
      </c>
      <c r="J178" s="649">
        <v>29.5</v>
      </c>
      <c r="K178" s="659" t="s">
        <v>311</v>
      </c>
    </row>
    <row r="179" spans="1:11" ht="14.4" customHeight="1" thickBot="1" x14ac:dyDescent="0.35">
      <c r="A179" s="673" t="s">
        <v>470</v>
      </c>
      <c r="B179" s="653">
        <v>0</v>
      </c>
      <c r="C179" s="653">
        <v>4.9172799999999999</v>
      </c>
      <c r="D179" s="654">
        <v>4.9172799999999999</v>
      </c>
      <c r="E179" s="655" t="s">
        <v>299</v>
      </c>
      <c r="F179" s="653">
        <v>4.5342107109069998</v>
      </c>
      <c r="G179" s="654">
        <v>4.5342107109069998</v>
      </c>
      <c r="H179" s="656">
        <v>0</v>
      </c>
      <c r="I179" s="653">
        <v>0</v>
      </c>
      <c r="J179" s="654">
        <v>-4.5342107109069998</v>
      </c>
      <c r="K179" s="661">
        <v>0</v>
      </c>
    </row>
    <row r="180" spans="1:11" ht="14.4" customHeight="1" thickBot="1" x14ac:dyDescent="0.35">
      <c r="A180" s="669" t="s">
        <v>471</v>
      </c>
      <c r="B180" s="653">
        <v>0</v>
      </c>
      <c r="C180" s="653">
        <v>-1.3999999999999999E-4</v>
      </c>
      <c r="D180" s="654">
        <v>-1.3999999999999999E-4</v>
      </c>
      <c r="E180" s="655" t="s">
        <v>299</v>
      </c>
      <c r="F180" s="653">
        <v>0</v>
      </c>
      <c r="G180" s="654">
        <v>0</v>
      </c>
      <c r="H180" s="656">
        <v>0</v>
      </c>
      <c r="I180" s="653">
        <v>0</v>
      </c>
      <c r="J180" s="654">
        <v>0</v>
      </c>
      <c r="K180" s="657" t="s">
        <v>299</v>
      </c>
    </row>
    <row r="181" spans="1:11" ht="14.4" customHeight="1" thickBot="1" x14ac:dyDescent="0.35">
      <c r="A181" s="670" t="s">
        <v>472</v>
      </c>
      <c r="B181" s="648">
        <v>0</v>
      </c>
      <c r="C181" s="648">
        <v>-1.3999999999999999E-4</v>
      </c>
      <c r="D181" s="649">
        <v>-1.3999999999999999E-4</v>
      </c>
      <c r="E181" s="658" t="s">
        <v>299</v>
      </c>
      <c r="F181" s="648">
        <v>0</v>
      </c>
      <c r="G181" s="649">
        <v>0</v>
      </c>
      <c r="H181" s="651">
        <v>0</v>
      </c>
      <c r="I181" s="648">
        <v>0</v>
      </c>
      <c r="J181" s="649">
        <v>0</v>
      </c>
      <c r="K181" s="659" t="s">
        <v>299</v>
      </c>
    </row>
    <row r="182" spans="1:11" ht="14.4" customHeight="1" thickBot="1" x14ac:dyDescent="0.35">
      <c r="A182" s="669" t="s">
        <v>473</v>
      </c>
      <c r="B182" s="653">
        <v>0</v>
      </c>
      <c r="C182" s="653">
        <v>4.9174199999999999</v>
      </c>
      <c r="D182" s="654">
        <v>4.9174199999999999</v>
      </c>
      <c r="E182" s="655" t="s">
        <v>311</v>
      </c>
      <c r="F182" s="653">
        <v>4.5342107109069998</v>
      </c>
      <c r="G182" s="654">
        <v>4.5342107109069998</v>
      </c>
      <c r="H182" s="656">
        <v>0</v>
      </c>
      <c r="I182" s="653">
        <v>0</v>
      </c>
      <c r="J182" s="654">
        <v>-4.5342107109069998</v>
      </c>
      <c r="K182" s="661">
        <v>0</v>
      </c>
    </row>
    <row r="183" spans="1:11" ht="14.4" customHeight="1" thickBot="1" x14ac:dyDescent="0.35">
      <c r="A183" s="670" t="s">
        <v>474</v>
      </c>
      <c r="B183" s="648">
        <v>0</v>
      </c>
      <c r="C183" s="648">
        <v>4.9174199999999999</v>
      </c>
      <c r="D183" s="649">
        <v>4.9174199999999999</v>
      </c>
      <c r="E183" s="658" t="s">
        <v>311</v>
      </c>
      <c r="F183" s="648">
        <v>4.5342107109069998</v>
      </c>
      <c r="G183" s="649">
        <v>4.5342107109069998</v>
      </c>
      <c r="H183" s="651">
        <v>0</v>
      </c>
      <c r="I183" s="648">
        <v>0</v>
      </c>
      <c r="J183" s="649">
        <v>-4.5342107109069998</v>
      </c>
      <c r="K183" s="652">
        <v>0</v>
      </c>
    </row>
    <row r="184" spans="1:11" ht="14.4" customHeight="1" thickBot="1" x14ac:dyDescent="0.35">
      <c r="A184" s="667" t="s">
        <v>475</v>
      </c>
      <c r="B184" s="648">
        <v>0</v>
      </c>
      <c r="C184" s="648">
        <v>93.8</v>
      </c>
      <c r="D184" s="649">
        <v>93.8</v>
      </c>
      <c r="E184" s="658" t="s">
        <v>311</v>
      </c>
      <c r="F184" s="648">
        <v>14.172803113162001</v>
      </c>
      <c r="G184" s="649">
        <v>14.172803113162001</v>
      </c>
      <c r="H184" s="651">
        <v>565.73500000000001</v>
      </c>
      <c r="I184" s="648">
        <v>583.36300000000006</v>
      </c>
      <c r="J184" s="649">
        <v>569.19019688683795</v>
      </c>
      <c r="K184" s="652">
        <v>41.160735483457998</v>
      </c>
    </row>
    <row r="185" spans="1:11" ht="14.4" customHeight="1" thickBot="1" x14ac:dyDescent="0.35">
      <c r="A185" s="673" t="s">
        <v>476</v>
      </c>
      <c r="B185" s="653">
        <v>0</v>
      </c>
      <c r="C185" s="653">
        <v>93.8</v>
      </c>
      <c r="D185" s="654">
        <v>93.8</v>
      </c>
      <c r="E185" s="655" t="s">
        <v>311</v>
      </c>
      <c r="F185" s="653">
        <v>14.172803113162001</v>
      </c>
      <c r="G185" s="654">
        <v>14.172803113162001</v>
      </c>
      <c r="H185" s="656">
        <v>565.73500000000001</v>
      </c>
      <c r="I185" s="653">
        <v>583.36300000000006</v>
      </c>
      <c r="J185" s="654">
        <v>569.19019688683795</v>
      </c>
      <c r="K185" s="661">
        <v>41.160735483457998</v>
      </c>
    </row>
    <row r="186" spans="1:11" ht="14.4" customHeight="1" thickBot="1" x14ac:dyDescent="0.35">
      <c r="A186" s="669" t="s">
        <v>477</v>
      </c>
      <c r="B186" s="653">
        <v>0</v>
      </c>
      <c r="C186" s="653">
        <v>93.8</v>
      </c>
      <c r="D186" s="654">
        <v>93.8</v>
      </c>
      <c r="E186" s="655" t="s">
        <v>311</v>
      </c>
      <c r="F186" s="653">
        <v>14.172803113162001</v>
      </c>
      <c r="G186" s="654">
        <v>14.172803113162001</v>
      </c>
      <c r="H186" s="656">
        <v>565.73500000000001</v>
      </c>
      <c r="I186" s="653">
        <v>583.36300000000006</v>
      </c>
      <c r="J186" s="654">
        <v>569.19019688683795</v>
      </c>
      <c r="K186" s="661">
        <v>41.160735483457998</v>
      </c>
    </row>
    <row r="187" spans="1:11" ht="14.4" customHeight="1" thickBot="1" x14ac:dyDescent="0.35">
      <c r="A187" s="670" t="s">
        <v>478</v>
      </c>
      <c r="B187" s="648">
        <v>0</v>
      </c>
      <c r="C187" s="648">
        <v>0</v>
      </c>
      <c r="D187" s="649">
        <v>0</v>
      </c>
      <c r="E187" s="650">
        <v>1</v>
      </c>
      <c r="F187" s="648">
        <v>0</v>
      </c>
      <c r="G187" s="649">
        <v>0</v>
      </c>
      <c r="H187" s="651">
        <v>565.73500000000001</v>
      </c>
      <c r="I187" s="648">
        <v>565.73500000000001</v>
      </c>
      <c r="J187" s="649">
        <v>565.73500000000001</v>
      </c>
      <c r="K187" s="659" t="s">
        <v>311</v>
      </c>
    </row>
    <row r="188" spans="1:11" ht="14.4" customHeight="1" thickBot="1" x14ac:dyDescent="0.35">
      <c r="A188" s="670" t="s">
        <v>479</v>
      </c>
      <c r="B188" s="648">
        <v>0</v>
      </c>
      <c r="C188" s="648">
        <v>93.8</v>
      </c>
      <c r="D188" s="649">
        <v>93.8</v>
      </c>
      <c r="E188" s="658" t="s">
        <v>311</v>
      </c>
      <c r="F188" s="648">
        <v>14.172803113162001</v>
      </c>
      <c r="G188" s="649">
        <v>14.172803113162001</v>
      </c>
      <c r="H188" s="651">
        <v>0</v>
      </c>
      <c r="I188" s="648">
        <v>17.628</v>
      </c>
      <c r="J188" s="649">
        <v>3.4551968868370002</v>
      </c>
      <c r="K188" s="652">
        <v>1.2437906502510001</v>
      </c>
    </row>
    <row r="189" spans="1:11" ht="14.4" customHeight="1" thickBot="1" x14ac:dyDescent="0.35">
      <c r="A189" s="666" t="s">
        <v>480</v>
      </c>
      <c r="B189" s="648">
        <v>5710.2391833633901</v>
      </c>
      <c r="C189" s="648">
        <v>7253.6823100000001</v>
      </c>
      <c r="D189" s="649">
        <v>1543.44312663661</v>
      </c>
      <c r="E189" s="650">
        <v>1.270293953908</v>
      </c>
      <c r="F189" s="648">
        <v>5764.3193937791402</v>
      </c>
      <c r="G189" s="649">
        <v>5764.3193937791402</v>
      </c>
      <c r="H189" s="651">
        <v>822.87868000000003</v>
      </c>
      <c r="I189" s="648">
        <v>8399.3998800000008</v>
      </c>
      <c r="J189" s="649">
        <v>2635.0804862208602</v>
      </c>
      <c r="K189" s="652">
        <v>1.457136446856</v>
      </c>
    </row>
    <row r="190" spans="1:11" ht="14.4" customHeight="1" thickBot="1" x14ac:dyDescent="0.35">
      <c r="A190" s="671" t="s">
        <v>481</v>
      </c>
      <c r="B190" s="653">
        <v>5710.2391833633901</v>
      </c>
      <c r="C190" s="653">
        <v>7253.6823100000001</v>
      </c>
      <c r="D190" s="654">
        <v>1543.44312663661</v>
      </c>
      <c r="E190" s="660">
        <v>1.270293953908</v>
      </c>
      <c r="F190" s="653">
        <v>5764.3193937791402</v>
      </c>
      <c r="G190" s="654">
        <v>5764.3193937791402</v>
      </c>
      <c r="H190" s="656">
        <v>822.87868000000003</v>
      </c>
      <c r="I190" s="653">
        <v>8399.3998800000008</v>
      </c>
      <c r="J190" s="654">
        <v>2635.0804862208602</v>
      </c>
      <c r="K190" s="661">
        <v>1.457136446856</v>
      </c>
    </row>
    <row r="191" spans="1:11" ht="14.4" customHeight="1" thickBot="1" x14ac:dyDescent="0.35">
      <c r="A191" s="673" t="s">
        <v>41</v>
      </c>
      <c r="B191" s="653">
        <v>5710.2391833633901</v>
      </c>
      <c r="C191" s="653">
        <v>7253.6823100000001</v>
      </c>
      <c r="D191" s="654">
        <v>1543.44312663661</v>
      </c>
      <c r="E191" s="660">
        <v>1.270293953908</v>
      </c>
      <c r="F191" s="653">
        <v>5764.3193937791402</v>
      </c>
      <c r="G191" s="654">
        <v>5764.3193937791402</v>
      </c>
      <c r="H191" s="656">
        <v>822.87868000000003</v>
      </c>
      <c r="I191" s="653">
        <v>8399.3998800000008</v>
      </c>
      <c r="J191" s="654">
        <v>2635.0804862208602</v>
      </c>
      <c r="K191" s="661">
        <v>1.457136446856</v>
      </c>
    </row>
    <row r="192" spans="1:11" ht="14.4" customHeight="1" thickBot="1" x14ac:dyDescent="0.35">
      <c r="A192" s="672" t="s">
        <v>482</v>
      </c>
      <c r="B192" s="648">
        <v>0</v>
      </c>
      <c r="C192" s="648">
        <v>0</v>
      </c>
      <c r="D192" s="649">
        <v>0</v>
      </c>
      <c r="E192" s="650">
        <v>1</v>
      </c>
      <c r="F192" s="648">
        <v>370.14362211741002</v>
      </c>
      <c r="G192" s="649">
        <v>370.14362211741002</v>
      </c>
      <c r="H192" s="651">
        <v>21.184889999999999</v>
      </c>
      <c r="I192" s="648">
        <v>286.49455999999998</v>
      </c>
      <c r="J192" s="649">
        <v>-83.649062117409997</v>
      </c>
      <c r="K192" s="652">
        <v>0.77400917611599995</v>
      </c>
    </row>
    <row r="193" spans="1:11" ht="14.4" customHeight="1" thickBot="1" x14ac:dyDescent="0.35">
      <c r="A193" s="670" t="s">
        <v>483</v>
      </c>
      <c r="B193" s="648">
        <v>0</v>
      </c>
      <c r="C193" s="648">
        <v>0</v>
      </c>
      <c r="D193" s="649">
        <v>0</v>
      </c>
      <c r="E193" s="650">
        <v>1</v>
      </c>
      <c r="F193" s="648">
        <v>370.14362211741002</v>
      </c>
      <c r="G193" s="649">
        <v>370.14362211741002</v>
      </c>
      <c r="H193" s="651">
        <v>21.184889999999999</v>
      </c>
      <c r="I193" s="648">
        <v>286.49455999999998</v>
      </c>
      <c r="J193" s="649">
        <v>-83.649062117409997</v>
      </c>
      <c r="K193" s="652">
        <v>0.77400917611599995</v>
      </c>
    </row>
    <row r="194" spans="1:11" ht="14.4" customHeight="1" thickBot="1" x14ac:dyDescent="0.35">
      <c r="A194" s="669" t="s">
        <v>484</v>
      </c>
      <c r="B194" s="653">
        <v>65.082376034798003</v>
      </c>
      <c r="C194" s="653">
        <v>59.03</v>
      </c>
      <c r="D194" s="654">
        <v>-6.0523760347979998</v>
      </c>
      <c r="E194" s="660">
        <v>0.90700437808900003</v>
      </c>
      <c r="F194" s="653">
        <v>63.766530743296002</v>
      </c>
      <c r="G194" s="654">
        <v>63.766530743296002</v>
      </c>
      <c r="H194" s="656">
        <v>4.5259999999999998</v>
      </c>
      <c r="I194" s="653">
        <v>57.823999999999998</v>
      </c>
      <c r="J194" s="654">
        <v>-5.9425307432960004</v>
      </c>
      <c r="K194" s="661">
        <v>0.90680799670199996</v>
      </c>
    </row>
    <row r="195" spans="1:11" ht="14.4" customHeight="1" thickBot="1" x14ac:dyDescent="0.35">
      <c r="A195" s="670" t="s">
        <v>485</v>
      </c>
      <c r="B195" s="648">
        <v>65.082376034798003</v>
      </c>
      <c r="C195" s="648">
        <v>59.03</v>
      </c>
      <c r="D195" s="649">
        <v>-6.0523760347979998</v>
      </c>
      <c r="E195" s="650">
        <v>0.90700437808900003</v>
      </c>
      <c r="F195" s="648">
        <v>63.766530743296002</v>
      </c>
      <c r="G195" s="649">
        <v>63.766530743296002</v>
      </c>
      <c r="H195" s="651">
        <v>4.5259999999999998</v>
      </c>
      <c r="I195" s="648">
        <v>57.823999999999998</v>
      </c>
      <c r="J195" s="649">
        <v>-5.9425307432960004</v>
      </c>
      <c r="K195" s="652">
        <v>0.90680799670199996</v>
      </c>
    </row>
    <row r="196" spans="1:11" ht="14.4" customHeight="1" thickBot="1" x14ac:dyDescent="0.35">
      <c r="A196" s="669" t="s">
        <v>486</v>
      </c>
      <c r="B196" s="653">
        <v>165.015191100767</v>
      </c>
      <c r="C196" s="653">
        <v>129.59556000000001</v>
      </c>
      <c r="D196" s="654">
        <v>-35.419631100765997</v>
      </c>
      <c r="E196" s="660">
        <v>0.78535533083599995</v>
      </c>
      <c r="F196" s="653">
        <v>152.450004518464</v>
      </c>
      <c r="G196" s="654">
        <v>152.450004518464</v>
      </c>
      <c r="H196" s="656">
        <v>8.0531199999999998</v>
      </c>
      <c r="I196" s="653">
        <v>143.49673999999999</v>
      </c>
      <c r="J196" s="654">
        <v>-8.9532645184629995</v>
      </c>
      <c r="K196" s="661">
        <v>0.94127081499999998</v>
      </c>
    </row>
    <row r="197" spans="1:11" ht="14.4" customHeight="1" thickBot="1" x14ac:dyDescent="0.35">
      <c r="A197" s="670" t="s">
        <v>487</v>
      </c>
      <c r="B197" s="648">
        <v>124.677433413537</v>
      </c>
      <c r="C197" s="648">
        <v>105.08</v>
      </c>
      <c r="D197" s="649">
        <v>-19.597433413535999</v>
      </c>
      <c r="E197" s="650">
        <v>0.84281491143200005</v>
      </c>
      <c r="F197" s="648">
        <v>122.72696649975001</v>
      </c>
      <c r="G197" s="649">
        <v>122.72696649975001</v>
      </c>
      <c r="H197" s="651">
        <v>7.03</v>
      </c>
      <c r="I197" s="648">
        <v>125.06</v>
      </c>
      <c r="J197" s="649">
        <v>2.33303350025</v>
      </c>
      <c r="K197" s="652">
        <v>1.0190099500280001</v>
      </c>
    </row>
    <row r="198" spans="1:11" ht="14.4" customHeight="1" thickBot="1" x14ac:dyDescent="0.35">
      <c r="A198" s="670" t="s">
        <v>488</v>
      </c>
      <c r="B198" s="648">
        <v>19.560651888146001</v>
      </c>
      <c r="C198" s="648">
        <v>4.4824000000000002</v>
      </c>
      <c r="D198" s="649">
        <v>-15.078251888145999</v>
      </c>
      <c r="E198" s="650">
        <v>0.229153917038</v>
      </c>
      <c r="F198" s="648">
        <v>8.2749822244410005</v>
      </c>
      <c r="G198" s="649">
        <v>8.2749822244410005</v>
      </c>
      <c r="H198" s="651">
        <v>0</v>
      </c>
      <c r="I198" s="648">
        <v>0</v>
      </c>
      <c r="J198" s="649">
        <v>-8.2749822244410005</v>
      </c>
      <c r="K198" s="652">
        <v>0</v>
      </c>
    </row>
    <row r="199" spans="1:11" ht="14.4" customHeight="1" thickBot="1" x14ac:dyDescent="0.35">
      <c r="A199" s="670" t="s">
        <v>489</v>
      </c>
      <c r="B199" s="648">
        <v>20.777105799084001</v>
      </c>
      <c r="C199" s="648">
        <v>20.033159999999999</v>
      </c>
      <c r="D199" s="649">
        <v>-0.74394579908400005</v>
      </c>
      <c r="E199" s="650">
        <v>0.96419396395800006</v>
      </c>
      <c r="F199" s="648">
        <v>21.448055794272999</v>
      </c>
      <c r="G199" s="649">
        <v>21.448055794272999</v>
      </c>
      <c r="H199" s="651">
        <v>1.02312</v>
      </c>
      <c r="I199" s="648">
        <v>18.43674</v>
      </c>
      <c r="J199" s="649">
        <v>-3.011315794273</v>
      </c>
      <c r="K199" s="652">
        <v>0.85959959153599996</v>
      </c>
    </row>
    <row r="200" spans="1:11" ht="14.4" customHeight="1" thickBot="1" x14ac:dyDescent="0.35">
      <c r="A200" s="669" t="s">
        <v>490</v>
      </c>
      <c r="B200" s="653">
        <v>745.22421780198897</v>
      </c>
      <c r="C200" s="653">
        <v>770.65670999999998</v>
      </c>
      <c r="D200" s="654">
        <v>25.432492198009999</v>
      </c>
      <c r="E200" s="660">
        <v>1.034127302348</v>
      </c>
      <c r="F200" s="653">
        <v>754.10544010359001</v>
      </c>
      <c r="G200" s="654">
        <v>754.10544010359001</v>
      </c>
      <c r="H200" s="656">
        <v>75.567459999999997</v>
      </c>
      <c r="I200" s="653">
        <v>863.84844999999996</v>
      </c>
      <c r="J200" s="654">
        <v>109.74300989641</v>
      </c>
      <c r="K200" s="661">
        <v>1.1455274077869999</v>
      </c>
    </row>
    <row r="201" spans="1:11" ht="14.4" customHeight="1" thickBot="1" x14ac:dyDescent="0.35">
      <c r="A201" s="670" t="s">
        <v>491</v>
      </c>
      <c r="B201" s="648">
        <v>745.22421780198897</v>
      </c>
      <c r="C201" s="648">
        <v>770.65670999999998</v>
      </c>
      <c r="D201" s="649">
        <v>25.432492198009999</v>
      </c>
      <c r="E201" s="650">
        <v>1.034127302348</v>
      </c>
      <c r="F201" s="648">
        <v>754.10544010359001</v>
      </c>
      <c r="G201" s="649">
        <v>754.10544010359001</v>
      </c>
      <c r="H201" s="651">
        <v>75.567459999999997</v>
      </c>
      <c r="I201" s="648">
        <v>863.84844999999996</v>
      </c>
      <c r="J201" s="649">
        <v>109.74300989641</v>
      </c>
      <c r="K201" s="652">
        <v>1.1455274077869999</v>
      </c>
    </row>
    <row r="202" spans="1:11" ht="14.4" customHeight="1" thickBot="1" x14ac:dyDescent="0.35">
      <c r="A202" s="669" t="s">
        <v>492</v>
      </c>
      <c r="B202" s="653">
        <v>0</v>
      </c>
      <c r="C202" s="653">
        <v>1.0069999999999999</v>
      </c>
      <c r="D202" s="654">
        <v>1.0069999999999999</v>
      </c>
      <c r="E202" s="655" t="s">
        <v>311</v>
      </c>
      <c r="F202" s="653">
        <v>0</v>
      </c>
      <c r="G202" s="654">
        <v>0</v>
      </c>
      <c r="H202" s="656">
        <v>5.6000000000000001E-2</v>
      </c>
      <c r="I202" s="653">
        <v>1.744</v>
      </c>
      <c r="J202" s="654">
        <v>1.744</v>
      </c>
      <c r="K202" s="657" t="s">
        <v>311</v>
      </c>
    </row>
    <row r="203" spans="1:11" ht="14.4" customHeight="1" thickBot="1" x14ac:dyDescent="0.35">
      <c r="A203" s="670" t="s">
        <v>493</v>
      </c>
      <c r="B203" s="648">
        <v>0</v>
      </c>
      <c r="C203" s="648">
        <v>1.0069999999999999</v>
      </c>
      <c r="D203" s="649">
        <v>1.0069999999999999</v>
      </c>
      <c r="E203" s="658" t="s">
        <v>311</v>
      </c>
      <c r="F203" s="648">
        <v>0</v>
      </c>
      <c r="G203" s="649">
        <v>0</v>
      </c>
      <c r="H203" s="651">
        <v>5.6000000000000001E-2</v>
      </c>
      <c r="I203" s="648">
        <v>1.744</v>
      </c>
      <c r="J203" s="649">
        <v>1.744</v>
      </c>
      <c r="K203" s="659" t="s">
        <v>311</v>
      </c>
    </row>
    <row r="204" spans="1:11" ht="14.4" customHeight="1" thickBot="1" x14ac:dyDescent="0.35">
      <c r="A204" s="669" t="s">
        <v>494</v>
      </c>
      <c r="B204" s="653">
        <v>318.44877067894498</v>
      </c>
      <c r="C204" s="653">
        <v>304.68792999999999</v>
      </c>
      <c r="D204" s="654">
        <v>-13.760840678944</v>
      </c>
      <c r="E204" s="660">
        <v>0.95678789825499999</v>
      </c>
      <c r="F204" s="653">
        <v>365.37283679751999</v>
      </c>
      <c r="G204" s="654">
        <v>365.37283679751999</v>
      </c>
      <c r="H204" s="656">
        <v>20.660710000000002</v>
      </c>
      <c r="I204" s="653">
        <v>374.69618000000003</v>
      </c>
      <c r="J204" s="654">
        <v>9.3233432024800003</v>
      </c>
      <c r="K204" s="661">
        <v>1.0255173408180001</v>
      </c>
    </row>
    <row r="205" spans="1:11" ht="14.4" customHeight="1" thickBot="1" x14ac:dyDescent="0.35">
      <c r="A205" s="670" t="s">
        <v>495</v>
      </c>
      <c r="B205" s="648">
        <v>318.44877067894498</v>
      </c>
      <c r="C205" s="648">
        <v>304.68792999999999</v>
      </c>
      <c r="D205" s="649">
        <v>-13.760840678944</v>
      </c>
      <c r="E205" s="650">
        <v>0.95678789825499999</v>
      </c>
      <c r="F205" s="648">
        <v>365.37283679751999</v>
      </c>
      <c r="G205" s="649">
        <v>365.37283679751999</v>
      </c>
      <c r="H205" s="651">
        <v>20.660710000000002</v>
      </c>
      <c r="I205" s="648">
        <v>374.69618000000003</v>
      </c>
      <c r="J205" s="649">
        <v>9.3233432024800003</v>
      </c>
      <c r="K205" s="652">
        <v>1.0255173408180001</v>
      </c>
    </row>
    <row r="206" spans="1:11" ht="14.4" customHeight="1" thickBot="1" x14ac:dyDescent="0.35">
      <c r="A206" s="669" t="s">
        <v>496</v>
      </c>
      <c r="B206" s="653">
        <v>0</v>
      </c>
      <c r="C206" s="653">
        <v>1662.9827</v>
      </c>
      <c r="D206" s="654">
        <v>1662.9827</v>
      </c>
      <c r="E206" s="655" t="s">
        <v>311</v>
      </c>
      <c r="F206" s="653">
        <v>0</v>
      </c>
      <c r="G206" s="654">
        <v>0</v>
      </c>
      <c r="H206" s="656">
        <v>132.69703999999999</v>
      </c>
      <c r="I206" s="653">
        <v>1746.4630299999999</v>
      </c>
      <c r="J206" s="654">
        <v>1746.4630299999999</v>
      </c>
      <c r="K206" s="657" t="s">
        <v>311</v>
      </c>
    </row>
    <row r="207" spans="1:11" ht="14.4" customHeight="1" thickBot="1" x14ac:dyDescent="0.35">
      <c r="A207" s="670" t="s">
        <v>497</v>
      </c>
      <c r="B207" s="648">
        <v>0</v>
      </c>
      <c r="C207" s="648">
        <v>1662.9827</v>
      </c>
      <c r="D207" s="649">
        <v>1662.9827</v>
      </c>
      <c r="E207" s="658" t="s">
        <v>311</v>
      </c>
      <c r="F207" s="648">
        <v>0</v>
      </c>
      <c r="G207" s="649">
        <v>0</v>
      </c>
      <c r="H207" s="651">
        <v>132.69703999999999</v>
      </c>
      <c r="I207" s="648">
        <v>1746.4630299999999</v>
      </c>
      <c r="J207" s="649">
        <v>1746.4630299999999</v>
      </c>
      <c r="K207" s="659" t="s">
        <v>311</v>
      </c>
    </row>
    <row r="208" spans="1:11" ht="14.4" customHeight="1" thickBot="1" x14ac:dyDescent="0.35">
      <c r="A208" s="669" t="s">
        <v>498</v>
      </c>
      <c r="B208" s="653">
        <v>4416.4686277469</v>
      </c>
      <c r="C208" s="653">
        <v>4325.7224100000003</v>
      </c>
      <c r="D208" s="654">
        <v>-90.746217746894999</v>
      </c>
      <c r="E208" s="660">
        <v>0.97945276523000002</v>
      </c>
      <c r="F208" s="653">
        <v>4058.4809594988601</v>
      </c>
      <c r="G208" s="654">
        <v>4058.4809594988601</v>
      </c>
      <c r="H208" s="656">
        <v>560.13346000000001</v>
      </c>
      <c r="I208" s="653">
        <v>4924.8329199999998</v>
      </c>
      <c r="J208" s="654">
        <v>866.35196050114303</v>
      </c>
      <c r="K208" s="661">
        <v>1.213467050639</v>
      </c>
    </row>
    <row r="209" spans="1:11" ht="14.4" customHeight="1" thickBot="1" x14ac:dyDescent="0.35">
      <c r="A209" s="670" t="s">
        <v>499</v>
      </c>
      <c r="B209" s="648">
        <v>4416.4686277469</v>
      </c>
      <c r="C209" s="648">
        <v>4325.7224100000003</v>
      </c>
      <c r="D209" s="649">
        <v>-90.746217746894999</v>
      </c>
      <c r="E209" s="650">
        <v>0.97945276523000002</v>
      </c>
      <c r="F209" s="648">
        <v>4058.4809594988601</v>
      </c>
      <c r="G209" s="649">
        <v>4058.4809594988601</v>
      </c>
      <c r="H209" s="651">
        <v>560.13346000000001</v>
      </c>
      <c r="I209" s="648">
        <v>4924.8329199999998</v>
      </c>
      <c r="J209" s="649">
        <v>866.35196050114303</v>
      </c>
      <c r="K209" s="652">
        <v>1.213467050639</v>
      </c>
    </row>
    <row r="210" spans="1:11" ht="14.4" customHeight="1" thickBot="1" x14ac:dyDescent="0.35">
      <c r="A210" s="666" t="s">
        <v>500</v>
      </c>
      <c r="B210" s="648">
        <v>0</v>
      </c>
      <c r="C210" s="648">
        <v>3.3210000000000003E-2</v>
      </c>
      <c r="D210" s="649">
        <v>3.3210000000000003E-2</v>
      </c>
      <c r="E210" s="658" t="s">
        <v>311</v>
      </c>
      <c r="F210" s="648">
        <v>0</v>
      </c>
      <c r="G210" s="649">
        <v>0</v>
      </c>
      <c r="H210" s="651">
        <v>0</v>
      </c>
      <c r="I210" s="648">
        <v>0</v>
      </c>
      <c r="J210" s="649">
        <v>0</v>
      </c>
      <c r="K210" s="652">
        <v>12</v>
      </c>
    </row>
    <row r="211" spans="1:11" ht="14.4" customHeight="1" thickBot="1" x14ac:dyDescent="0.35">
      <c r="A211" s="671" t="s">
        <v>501</v>
      </c>
      <c r="B211" s="653">
        <v>0</v>
      </c>
      <c r="C211" s="653">
        <v>3.3210000000000003E-2</v>
      </c>
      <c r="D211" s="654">
        <v>3.3210000000000003E-2</v>
      </c>
      <c r="E211" s="655" t="s">
        <v>311</v>
      </c>
      <c r="F211" s="653">
        <v>0</v>
      </c>
      <c r="G211" s="654">
        <v>0</v>
      </c>
      <c r="H211" s="656">
        <v>0</v>
      </c>
      <c r="I211" s="653">
        <v>0</v>
      </c>
      <c r="J211" s="654">
        <v>0</v>
      </c>
      <c r="K211" s="661">
        <v>12</v>
      </c>
    </row>
    <row r="212" spans="1:11" ht="14.4" customHeight="1" thickBot="1" x14ac:dyDescent="0.35">
      <c r="A212" s="673" t="s">
        <v>502</v>
      </c>
      <c r="B212" s="653">
        <v>0</v>
      </c>
      <c r="C212" s="653">
        <v>3.3210000000000003E-2</v>
      </c>
      <c r="D212" s="654">
        <v>3.3210000000000003E-2</v>
      </c>
      <c r="E212" s="655" t="s">
        <v>311</v>
      </c>
      <c r="F212" s="653">
        <v>0</v>
      </c>
      <c r="G212" s="654">
        <v>0</v>
      </c>
      <c r="H212" s="656">
        <v>0</v>
      </c>
      <c r="I212" s="653">
        <v>0</v>
      </c>
      <c r="J212" s="654">
        <v>0</v>
      </c>
      <c r="K212" s="661">
        <v>12</v>
      </c>
    </row>
    <row r="213" spans="1:11" ht="14.4" customHeight="1" thickBot="1" x14ac:dyDescent="0.35">
      <c r="A213" s="669" t="s">
        <v>503</v>
      </c>
      <c r="B213" s="653">
        <v>0</v>
      </c>
      <c r="C213" s="653">
        <v>3.3210000000000003E-2</v>
      </c>
      <c r="D213" s="654">
        <v>3.3210000000000003E-2</v>
      </c>
      <c r="E213" s="655" t="s">
        <v>311</v>
      </c>
      <c r="F213" s="653">
        <v>0</v>
      </c>
      <c r="G213" s="654">
        <v>0</v>
      </c>
      <c r="H213" s="656">
        <v>0</v>
      </c>
      <c r="I213" s="653">
        <v>0</v>
      </c>
      <c r="J213" s="654">
        <v>0</v>
      </c>
      <c r="K213" s="661">
        <v>12</v>
      </c>
    </row>
    <row r="214" spans="1:11" ht="14.4" customHeight="1" thickBot="1" x14ac:dyDescent="0.35">
      <c r="A214" s="670" t="s">
        <v>504</v>
      </c>
      <c r="B214" s="648">
        <v>0</v>
      </c>
      <c r="C214" s="648">
        <v>3.3210000000000003E-2</v>
      </c>
      <c r="D214" s="649">
        <v>3.3210000000000003E-2</v>
      </c>
      <c r="E214" s="658" t="s">
        <v>311</v>
      </c>
      <c r="F214" s="648">
        <v>0</v>
      </c>
      <c r="G214" s="649">
        <v>0</v>
      </c>
      <c r="H214" s="651">
        <v>0</v>
      </c>
      <c r="I214" s="648">
        <v>0</v>
      </c>
      <c r="J214" s="649">
        <v>0</v>
      </c>
      <c r="K214" s="652">
        <v>12</v>
      </c>
    </row>
    <row r="215" spans="1:11" ht="14.4" customHeight="1" thickBot="1" x14ac:dyDescent="0.35">
      <c r="A215" s="674"/>
      <c r="B215" s="648">
        <v>-11035.9556798782</v>
      </c>
      <c r="C215" s="648">
        <v>-16354.16488</v>
      </c>
      <c r="D215" s="649">
        <v>-5318.2092001218298</v>
      </c>
      <c r="E215" s="650">
        <v>1.4818983832829999</v>
      </c>
      <c r="F215" s="648">
        <v>-18121.752943699099</v>
      </c>
      <c r="G215" s="649">
        <v>-18121.752943699099</v>
      </c>
      <c r="H215" s="651">
        <v>-2147.3659299999899</v>
      </c>
      <c r="I215" s="648">
        <v>-19525.020820000002</v>
      </c>
      <c r="J215" s="649">
        <v>-1403.2678763008801</v>
      </c>
      <c r="K215" s="652">
        <v>1.0774355483519999</v>
      </c>
    </row>
    <row r="216" spans="1:11" ht="14.4" customHeight="1" thickBot="1" x14ac:dyDescent="0.35">
      <c r="A216" s="675" t="s">
        <v>53</v>
      </c>
      <c r="B216" s="662">
        <v>-11035.9556798782</v>
      </c>
      <c r="C216" s="662">
        <v>-16354.16488</v>
      </c>
      <c r="D216" s="663">
        <v>-5318.2092001218198</v>
      </c>
      <c r="E216" s="664" t="s">
        <v>311</v>
      </c>
      <c r="F216" s="662">
        <v>-18121.752943699099</v>
      </c>
      <c r="G216" s="663">
        <v>-18121.752943699099</v>
      </c>
      <c r="H216" s="662">
        <v>-2147.3659299999899</v>
      </c>
      <c r="I216" s="662">
        <v>-19525.020820000002</v>
      </c>
      <c r="J216" s="663">
        <v>-1403.2678763009001</v>
      </c>
      <c r="K216" s="665">
        <v>1.0774355483519999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298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2016</v>
      </c>
      <c r="E3" s="11"/>
      <c r="F3" s="491">
        <v>2017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505</v>
      </c>
      <c r="B5" s="677" t="s">
        <v>506</v>
      </c>
      <c r="C5" s="678" t="s">
        <v>507</v>
      </c>
      <c r="D5" s="678" t="s">
        <v>507</v>
      </c>
      <c r="E5" s="678"/>
      <c r="F5" s="678" t="s">
        <v>507</v>
      </c>
      <c r="G5" s="678" t="s">
        <v>507</v>
      </c>
      <c r="H5" s="678" t="s">
        <v>507</v>
      </c>
      <c r="I5" s="679" t="s">
        <v>507</v>
      </c>
      <c r="J5" s="680" t="s">
        <v>60</v>
      </c>
    </row>
    <row r="6" spans="1:10" ht="14.4" customHeight="1" x14ac:dyDescent="0.3">
      <c r="A6" s="676" t="s">
        <v>505</v>
      </c>
      <c r="B6" s="677" t="s">
        <v>508</v>
      </c>
      <c r="C6" s="678">
        <v>3758.3066199999957</v>
      </c>
      <c r="D6" s="678">
        <v>3783.8091599999998</v>
      </c>
      <c r="E6" s="678"/>
      <c r="F6" s="678">
        <v>4339.4065499999997</v>
      </c>
      <c r="G6" s="678">
        <v>4732.0370000000003</v>
      </c>
      <c r="H6" s="678">
        <v>-392.63045000000056</v>
      </c>
      <c r="I6" s="679">
        <v>0.91702718089482382</v>
      </c>
      <c r="J6" s="680" t="s">
        <v>1</v>
      </c>
    </row>
    <row r="7" spans="1:10" ht="14.4" customHeight="1" x14ac:dyDescent="0.3">
      <c r="A7" s="676" t="s">
        <v>505</v>
      </c>
      <c r="B7" s="677" t="s">
        <v>509</v>
      </c>
      <c r="C7" s="678">
        <v>1542.2070200000001</v>
      </c>
      <c r="D7" s="678">
        <v>1581.2873000000004</v>
      </c>
      <c r="E7" s="678"/>
      <c r="F7" s="678">
        <v>1814.7946399999996</v>
      </c>
      <c r="G7" s="678">
        <v>1749.69525</v>
      </c>
      <c r="H7" s="678">
        <v>65.09938999999963</v>
      </c>
      <c r="I7" s="679">
        <v>1.037206130610459</v>
      </c>
      <c r="J7" s="680" t="s">
        <v>1</v>
      </c>
    </row>
    <row r="8" spans="1:10" ht="14.4" customHeight="1" x14ac:dyDescent="0.3">
      <c r="A8" s="676" t="s">
        <v>505</v>
      </c>
      <c r="B8" s="677" t="s">
        <v>510</v>
      </c>
      <c r="C8" s="678">
        <v>340.15431999999987</v>
      </c>
      <c r="D8" s="678">
        <v>172.96305000000007</v>
      </c>
      <c r="E8" s="678"/>
      <c r="F8" s="678">
        <v>258.12396999999999</v>
      </c>
      <c r="G8" s="678">
        <v>260.0220625</v>
      </c>
      <c r="H8" s="678">
        <v>-1.8980925000000184</v>
      </c>
      <c r="I8" s="679">
        <v>0.99270026365551189</v>
      </c>
      <c r="J8" s="680" t="s">
        <v>1</v>
      </c>
    </row>
    <row r="9" spans="1:10" ht="14.4" customHeight="1" x14ac:dyDescent="0.3">
      <c r="A9" s="676" t="s">
        <v>505</v>
      </c>
      <c r="B9" s="677" t="s">
        <v>511</v>
      </c>
      <c r="C9" s="678">
        <v>0</v>
      </c>
      <c r="D9" s="678">
        <v>8.8119999999999994</v>
      </c>
      <c r="E9" s="678"/>
      <c r="F9" s="678">
        <v>0</v>
      </c>
      <c r="G9" s="678">
        <v>0</v>
      </c>
      <c r="H9" s="678">
        <v>0</v>
      </c>
      <c r="I9" s="679" t="s">
        <v>507</v>
      </c>
      <c r="J9" s="680" t="s">
        <v>1</v>
      </c>
    </row>
    <row r="10" spans="1:10" ht="14.4" customHeight="1" x14ac:dyDescent="0.3">
      <c r="A10" s="676" t="s">
        <v>505</v>
      </c>
      <c r="B10" s="677" t="s">
        <v>512</v>
      </c>
      <c r="C10" s="678">
        <v>1072.3162999999993</v>
      </c>
      <c r="D10" s="678">
        <v>2107.5559600000011</v>
      </c>
      <c r="E10" s="678"/>
      <c r="F10" s="678">
        <v>1498.7141500000018</v>
      </c>
      <c r="G10" s="678">
        <v>2000</v>
      </c>
      <c r="H10" s="678">
        <v>-501.28584999999816</v>
      </c>
      <c r="I10" s="679">
        <v>0.74935707500000093</v>
      </c>
      <c r="J10" s="680" t="s">
        <v>1</v>
      </c>
    </row>
    <row r="11" spans="1:10" ht="14.4" customHeight="1" x14ac:dyDescent="0.3">
      <c r="A11" s="676" t="s">
        <v>505</v>
      </c>
      <c r="B11" s="677" t="s">
        <v>513</v>
      </c>
      <c r="C11" s="678">
        <v>383.87332000000004</v>
      </c>
      <c r="D11" s="678">
        <v>21.263469999999998</v>
      </c>
      <c r="E11" s="678"/>
      <c r="F11" s="678">
        <v>458.32360000000017</v>
      </c>
      <c r="G11" s="678">
        <v>440</v>
      </c>
      <c r="H11" s="678">
        <v>18.32360000000017</v>
      </c>
      <c r="I11" s="679">
        <v>1.0416445454545458</v>
      </c>
      <c r="J11" s="680" t="s">
        <v>1</v>
      </c>
    </row>
    <row r="12" spans="1:10" ht="14.4" customHeight="1" x14ac:dyDescent="0.3">
      <c r="A12" s="676" t="s">
        <v>505</v>
      </c>
      <c r="B12" s="677" t="s">
        <v>514</v>
      </c>
      <c r="C12" s="678">
        <v>1147.7063900000007</v>
      </c>
      <c r="D12" s="678">
        <v>1164.8404100000005</v>
      </c>
      <c r="E12" s="678"/>
      <c r="F12" s="678">
        <v>1809.7616400000002</v>
      </c>
      <c r="G12" s="678">
        <v>1460.815625</v>
      </c>
      <c r="H12" s="678">
        <v>348.94601500000022</v>
      </c>
      <c r="I12" s="679">
        <v>1.2388706754146337</v>
      </c>
      <c r="J12" s="680" t="s">
        <v>1</v>
      </c>
    </row>
    <row r="13" spans="1:10" ht="14.4" customHeight="1" x14ac:dyDescent="0.3">
      <c r="A13" s="676" t="s">
        <v>505</v>
      </c>
      <c r="B13" s="677" t="s">
        <v>515</v>
      </c>
      <c r="C13" s="678">
        <v>505.80715000000015</v>
      </c>
      <c r="D13" s="678">
        <v>1004.8094800000001</v>
      </c>
      <c r="E13" s="678"/>
      <c r="F13" s="678">
        <v>533.79880999999989</v>
      </c>
      <c r="G13" s="678">
        <v>1069.5498749999999</v>
      </c>
      <c r="H13" s="678">
        <v>-535.75106500000004</v>
      </c>
      <c r="I13" s="679">
        <v>0.49908734737592292</v>
      </c>
      <c r="J13" s="680" t="s">
        <v>1</v>
      </c>
    </row>
    <row r="14" spans="1:10" ht="14.4" customHeight="1" x14ac:dyDescent="0.3">
      <c r="A14" s="676" t="s">
        <v>505</v>
      </c>
      <c r="B14" s="677" t="s">
        <v>516</v>
      </c>
      <c r="C14" s="678">
        <v>149.55639999999997</v>
      </c>
      <c r="D14" s="678">
        <v>128.15710999999999</v>
      </c>
      <c r="E14" s="678"/>
      <c r="F14" s="678">
        <v>129.09759999999997</v>
      </c>
      <c r="G14" s="678">
        <v>130.3009375</v>
      </c>
      <c r="H14" s="678">
        <v>-1.2033375000000319</v>
      </c>
      <c r="I14" s="679">
        <v>0.99076493597753257</v>
      </c>
      <c r="J14" s="680" t="s">
        <v>1</v>
      </c>
    </row>
    <row r="15" spans="1:10" ht="14.4" customHeight="1" x14ac:dyDescent="0.3">
      <c r="A15" s="676" t="s">
        <v>505</v>
      </c>
      <c r="B15" s="677" t="s">
        <v>517</v>
      </c>
      <c r="C15" s="678">
        <v>8899.9275199999956</v>
      </c>
      <c r="D15" s="678">
        <v>9973.4979400000029</v>
      </c>
      <c r="E15" s="678"/>
      <c r="F15" s="678">
        <v>10842.020960000002</v>
      </c>
      <c r="G15" s="678">
        <v>11842.420750000001</v>
      </c>
      <c r="H15" s="678">
        <v>-1000.3997899999995</v>
      </c>
      <c r="I15" s="679">
        <v>0.91552404604438675</v>
      </c>
      <c r="J15" s="680" t="s">
        <v>518</v>
      </c>
    </row>
    <row r="17" spans="1:10" ht="14.4" customHeight="1" x14ac:dyDescent="0.3">
      <c r="A17" s="676" t="s">
        <v>505</v>
      </c>
      <c r="B17" s="677" t="s">
        <v>506</v>
      </c>
      <c r="C17" s="678" t="s">
        <v>507</v>
      </c>
      <c r="D17" s="678" t="s">
        <v>507</v>
      </c>
      <c r="E17" s="678"/>
      <c r="F17" s="678" t="s">
        <v>507</v>
      </c>
      <c r="G17" s="678" t="s">
        <v>507</v>
      </c>
      <c r="H17" s="678" t="s">
        <v>507</v>
      </c>
      <c r="I17" s="679" t="s">
        <v>507</v>
      </c>
      <c r="J17" s="680" t="s">
        <v>60</v>
      </c>
    </row>
    <row r="18" spans="1:10" ht="14.4" customHeight="1" x14ac:dyDescent="0.3">
      <c r="A18" s="676" t="s">
        <v>519</v>
      </c>
      <c r="B18" s="677" t="s">
        <v>520</v>
      </c>
      <c r="C18" s="678" t="s">
        <v>507</v>
      </c>
      <c r="D18" s="678" t="s">
        <v>507</v>
      </c>
      <c r="E18" s="678"/>
      <c r="F18" s="678" t="s">
        <v>507</v>
      </c>
      <c r="G18" s="678" t="s">
        <v>507</v>
      </c>
      <c r="H18" s="678" t="s">
        <v>507</v>
      </c>
      <c r="I18" s="679" t="s">
        <v>507</v>
      </c>
      <c r="J18" s="680" t="s">
        <v>0</v>
      </c>
    </row>
    <row r="19" spans="1:10" ht="14.4" customHeight="1" x14ac:dyDescent="0.3">
      <c r="A19" s="676" t="s">
        <v>519</v>
      </c>
      <c r="B19" s="677" t="s">
        <v>508</v>
      </c>
      <c r="C19" s="678">
        <v>3758.3066199999957</v>
      </c>
      <c r="D19" s="678">
        <v>3783.8091599999998</v>
      </c>
      <c r="E19" s="678"/>
      <c r="F19" s="678">
        <v>4339.4065499999997</v>
      </c>
      <c r="G19" s="678">
        <v>4732</v>
      </c>
      <c r="H19" s="678">
        <v>-392.5934500000003</v>
      </c>
      <c r="I19" s="679">
        <v>0.91703435122569732</v>
      </c>
      <c r="J19" s="680" t="s">
        <v>1</v>
      </c>
    </row>
    <row r="20" spans="1:10" ht="14.4" customHeight="1" x14ac:dyDescent="0.3">
      <c r="A20" s="676" t="s">
        <v>519</v>
      </c>
      <c r="B20" s="677" t="s">
        <v>509</v>
      </c>
      <c r="C20" s="678">
        <v>1542.2070200000001</v>
      </c>
      <c r="D20" s="678">
        <v>1581.2873000000004</v>
      </c>
      <c r="E20" s="678"/>
      <c r="F20" s="678">
        <v>1814.7946399999996</v>
      </c>
      <c r="G20" s="678">
        <v>1750</v>
      </c>
      <c r="H20" s="678">
        <v>64.794639999999617</v>
      </c>
      <c r="I20" s="679">
        <v>1.0370255085714284</v>
      </c>
      <c r="J20" s="680" t="s">
        <v>1</v>
      </c>
    </row>
    <row r="21" spans="1:10" ht="14.4" customHeight="1" x14ac:dyDescent="0.3">
      <c r="A21" s="676" t="s">
        <v>519</v>
      </c>
      <c r="B21" s="677" t="s">
        <v>510</v>
      </c>
      <c r="C21" s="678">
        <v>340.15431999999987</v>
      </c>
      <c r="D21" s="678">
        <v>172.96305000000007</v>
      </c>
      <c r="E21" s="678"/>
      <c r="F21" s="678">
        <v>258.12396999999999</v>
      </c>
      <c r="G21" s="678">
        <v>260</v>
      </c>
      <c r="H21" s="678">
        <v>-1.8760300000000143</v>
      </c>
      <c r="I21" s="679">
        <v>0.99278449999999996</v>
      </c>
      <c r="J21" s="680" t="s">
        <v>1</v>
      </c>
    </row>
    <row r="22" spans="1:10" ht="14.4" customHeight="1" x14ac:dyDescent="0.3">
      <c r="A22" s="676" t="s">
        <v>519</v>
      </c>
      <c r="B22" s="677" t="s">
        <v>511</v>
      </c>
      <c r="C22" s="678">
        <v>0</v>
      </c>
      <c r="D22" s="678">
        <v>8.8119999999999994</v>
      </c>
      <c r="E22" s="678"/>
      <c r="F22" s="678">
        <v>0</v>
      </c>
      <c r="G22" s="678">
        <v>0</v>
      </c>
      <c r="H22" s="678">
        <v>0</v>
      </c>
      <c r="I22" s="679" t="s">
        <v>507</v>
      </c>
      <c r="J22" s="680" t="s">
        <v>1</v>
      </c>
    </row>
    <row r="23" spans="1:10" ht="14.4" customHeight="1" x14ac:dyDescent="0.3">
      <c r="A23" s="676" t="s">
        <v>519</v>
      </c>
      <c r="B23" s="677" t="s">
        <v>512</v>
      </c>
      <c r="C23" s="678">
        <v>1072.3162999999993</v>
      </c>
      <c r="D23" s="678">
        <v>2107.5559600000011</v>
      </c>
      <c r="E23" s="678"/>
      <c r="F23" s="678">
        <v>1498.7141500000018</v>
      </c>
      <c r="G23" s="678">
        <v>2000</v>
      </c>
      <c r="H23" s="678">
        <v>-501.28584999999816</v>
      </c>
      <c r="I23" s="679">
        <v>0.74935707500000093</v>
      </c>
      <c r="J23" s="680" t="s">
        <v>1</v>
      </c>
    </row>
    <row r="24" spans="1:10" ht="14.4" customHeight="1" x14ac:dyDescent="0.3">
      <c r="A24" s="676" t="s">
        <v>519</v>
      </c>
      <c r="B24" s="677" t="s">
        <v>513</v>
      </c>
      <c r="C24" s="678">
        <v>383.87332000000004</v>
      </c>
      <c r="D24" s="678">
        <v>21.263469999999998</v>
      </c>
      <c r="E24" s="678"/>
      <c r="F24" s="678">
        <v>458.32360000000017</v>
      </c>
      <c r="G24" s="678">
        <v>440</v>
      </c>
      <c r="H24" s="678">
        <v>18.32360000000017</v>
      </c>
      <c r="I24" s="679">
        <v>1.0416445454545458</v>
      </c>
      <c r="J24" s="680" t="s">
        <v>1</v>
      </c>
    </row>
    <row r="25" spans="1:10" ht="14.4" customHeight="1" x14ac:dyDescent="0.3">
      <c r="A25" s="676" t="s">
        <v>519</v>
      </c>
      <c r="B25" s="677" t="s">
        <v>514</v>
      </c>
      <c r="C25" s="678">
        <v>1147.7063900000007</v>
      </c>
      <c r="D25" s="678">
        <v>1164.8404100000005</v>
      </c>
      <c r="E25" s="678"/>
      <c r="F25" s="678">
        <v>1809.7616400000002</v>
      </c>
      <c r="G25" s="678">
        <v>1461</v>
      </c>
      <c r="H25" s="678">
        <v>348.76164000000017</v>
      </c>
      <c r="I25" s="679">
        <v>1.2387143326488708</v>
      </c>
      <c r="J25" s="680" t="s">
        <v>1</v>
      </c>
    </row>
    <row r="26" spans="1:10" ht="14.4" customHeight="1" x14ac:dyDescent="0.3">
      <c r="A26" s="676" t="s">
        <v>519</v>
      </c>
      <c r="B26" s="677" t="s">
        <v>515</v>
      </c>
      <c r="C26" s="678">
        <v>505.80715000000015</v>
      </c>
      <c r="D26" s="678">
        <v>1004.8094800000001</v>
      </c>
      <c r="E26" s="678"/>
      <c r="F26" s="678">
        <v>533.79880999999989</v>
      </c>
      <c r="G26" s="678">
        <v>1070</v>
      </c>
      <c r="H26" s="678">
        <v>-536.20119000000011</v>
      </c>
      <c r="I26" s="679">
        <v>0.49887739252336438</v>
      </c>
      <c r="J26" s="680" t="s">
        <v>1</v>
      </c>
    </row>
    <row r="27" spans="1:10" ht="14.4" customHeight="1" x14ac:dyDescent="0.3">
      <c r="A27" s="676" t="s">
        <v>519</v>
      </c>
      <c r="B27" s="677" t="s">
        <v>516</v>
      </c>
      <c r="C27" s="678">
        <v>149.55639999999997</v>
      </c>
      <c r="D27" s="678">
        <v>128.15710999999999</v>
      </c>
      <c r="E27" s="678"/>
      <c r="F27" s="678">
        <v>129.09759999999997</v>
      </c>
      <c r="G27" s="678">
        <v>130</v>
      </c>
      <c r="H27" s="678">
        <v>-0.90240000000002851</v>
      </c>
      <c r="I27" s="679">
        <v>0.99305846153846133</v>
      </c>
      <c r="J27" s="680" t="s">
        <v>1</v>
      </c>
    </row>
    <row r="28" spans="1:10" ht="14.4" customHeight="1" x14ac:dyDescent="0.3">
      <c r="A28" s="676" t="s">
        <v>519</v>
      </c>
      <c r="B28" s="677" t="s">
        <v>521</v>
      </c>
      <c r="C28" s="678">
        <v>8899.9275199999956</v>
      </c>
      <c r="D28" s="678">
        <v>9973.4979400000029</v>
      </c>
      <c r="E28" s="678"/>
      <c r="F28" s="678">
        <v>10842.020960000002</v>
      </c>
      <c r="G28" s="678">
        <v>11842</v>
      </c>
      <c r="H28" s="678">
        <v>-999.97903999999835</v>
      </c>
      <c r="I28" s="679">
        <v>0.91555657490288822</v>
      </c>
      <c r="J28" s="680" t="s">
        <v>522</v>
      </c>
    </row>
    <row r="29" spans="1:10" ht="14.4" customHeight="1" x14ac:dyDescent="0.3">
      <c r="A29" s="676" t="s">
        <v>507</v>
      </c>
      <c r="B29" s="677" t="s">
        <v>507</v>
      </c>
      <c r="C29" s="678" t="s">
        <v>507</v>
      </c>
      <c r="D29" s="678" t="s">
        <v>507</v>
      </c>
      <c r="E29" s="678"/>
      <c r="F29" s="678" t="s">
        <v>507</v>
      </c>
      <c r="G29" s="678" t="s">
        <v>507</v>
      </c>
      <c r="H29" s="678" t="s">
        <v>507</v>
      </c>
      <c r="I29" s="679" t="s">
        <v>507</v>
      </c>
      <c r="J29" s="680" t="s">
        <v>523</v>
      </c>
    </row>
    <row r="30" spans="1:10" ht="14.4" customHeight="1" x14ac:dyDescent="0.3">
      <c r="A30" s="676" t="s">
        <v>505</v>
      </c>
      <c r="B30" s="677" t="s">
        <v>517</v>
      </c>
      <c r="C30" s="678">
        <v>8899.9275199999956</v>
      </c>
      <c r="D30" s="678">
        <v>9973.4979400000029</v>
      </c>
      <c r="E30" s="678"/>
      <c r="F30" s="678">
        <v>10842.020960000002</v>
      </c>
      <c r="G30" s="678">
        <v>11842</v>
      </c>
      <c r="H30" s="678">
        <v>-999.97903999999835</v>
      </c>
      <c r="I30" s="679">
        <v>0.91555657490288822</v>
      </c>
      <c r="J30" s="680" t="s">
        <v>518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298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413.36789868285581</v>
      </c>
      <c r="M3" s="188">
        <f>SUBTOTAL(9,M5:M1048576)</f>
        <v>26888.170000000006</v>
      </c>
      <c r="N3" s="189">
        <f>SUBTOTAL(9,N5:N1048576)</f>
        <v>11114706.332327405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505</v>
      </c>
      <c r="B5" s="690" t="s">
        <v>506</v>
      </c>
      <c r="C5" s="691" t="s">
        <v>519</v>
      </c>
      <c r="D5" s="692" t="s">
        <v>520</v>
      </c>
      <c r="E5" s="693">
        <v>50113001</v>
      </c>
      <c r="F5" s="692" t="s">
        <v>524</v>
      </c>
      <c r="G5" s="691" t="s">
        <v>525</v>
      </c>
      <c r="H5" s="691">
        <v>147251</v>
      </c>
      <c r="I5" s="691">
        <v>147251</v>
      </c>
      <c r="J5" s="691" t="s">
        <v>526</v>
      </c>
      <c r="K5" s="691" t="s">
        <v>527</v>
      </c>
      <c r="L5" s="694">
        <v>19.25</v>
      </c>
      <c r="M5" s="694">
        <v>30</v>
      </c>
      <c r="N5" s="695">
        <v>577.5</v>
      </c>
    </row>
    <row r="6" spans="1:14" ht="14.4" customHeight="1" x14ac:dyDescent="0.3">
      <c r="A6" s="696" t="s">
        <v>505</v>
      </c>
      <c r="B6" s="697" t="s">
        <v>506</v>
      </c>
      <c r="C6" s="698" t="s">
        <v>519</v>
      </c>
      <c r="D6" s="699" t="s">
        <v>520</v>
      </c>
      <c r="E6" s="700">
        <v>50113001</v>
      </c>
      <c r="F6" s="699" t="s">
        <v>524</v>
      </c>
      <c r="G6" s="698" t="s">
        <v>525</v>
      </c>
      <c r="H6" s="698">
        <v>846758</v>
      </c>
      <c r="I6" s="698">
        <v>103387</v>
      </c>
      <c r="J6" s="698" t="s">
        <v>528</v>
      </c>
      <c r="K6" s="698" t="s">
        <v>529</v>
      </c>
      <c r="L6" s="701">
        <v>73.063848735542663</v>
      </c>
      <c r="M6" s="701">
        <v>576</v>
      </c>
      <c r="N6" s="702">
        <v>42084.776871672577</v>
      </c>
    </row>
    <row r="7" spans="1:14" ht="14.4" customHeight="1" x14ac:dyDescent="0.3">
      <c r="A7" s="696" t="s">
        <v>505</v>
      </c>
      <c r="B7" s="697" t="s">
        <v>506</v>
      </c>
      <c r="C7" s="698" t="s">
        <v>519</v>
      </c>
      <c r="D7" s="699" t="s">
        <v>520</v>
      </c>
      <c r="E7" s="700">
        <v>50113001</v>
      </c>
      <c r="F7" s="699" t="s">
        <v>524</v>
      </c>
      <c r="G7" s="698" t="s">
        <v>525</v>
      </c>
      <c r="H7" s="698">
        <v>192729</v>
      </c>
      <c r="I7" s="698">
        <v>92729</v>
      </c>
      <c r="J7" s="698" t="s">
        <v>530</v>
      </c>
      <c r="K7" s="698" t="s">
        <v>531</v>
      </c>
      <c r="L7" s="701">
        <v>48.578850574712654</v>
      </c>
      <c r="M7" s="701">
        <v>87</v>
      </c>
      <c r="N7" s="702">
        <v>4226.3600000000006</v>
      </c>
    </row>
    <row r="8" spans="1:14" ht="14.4" customHeight="1" x14ac:dyDescent="0.3">
      <c r="A8" s="696" t="s">
        <v>505</v>
      </c>
      <c r="B8" s="697" t="s">
        <v>506</v>
      </c>
      <c r="C8" s="698" t="s">
        <v>519</v>
      </c>
      <c r="D8" s="699" t="s">
        <v>520</v>
      </c>
      <c r="E8" s="700">
        <v>50113001</v>
      </c>
      <c r="F8" s="699" t="s">
        <v>524</v>
      </c>
      <c r="G8" s="698" t="s">
        <v>525</v>
      </c>
      <c r="H8" s="698">
        <v>192730</v>
      </c>
      <c r="I8" s="698">
        <v>92730</v>
      </c>
      <c r="J8" s="698" t="s">
        <v>530</v>
      </c>
      <c r="K8" s="698" t="s">
        <v>532</v>
      </c>
      <c r="L8" s="701">
        <v>451.31</v>
      </c>
      <c r="M8" s="701">
        <v>1</v>
      </c>
      <c r="N8" s="702">
        <v>451.31</v>
      </c>
    </row>
    <row r="9" spans="1:14" ht="14.4" customHeight="1" x14ac:dyDescent="0.3">
      <c r="A9" s="696" t="s">
        <v>505</v>
      </c>
      <c r="B9" s="697" t="s">
        <v>506</v>
      </c>
      <c r="C9" s="698" t="s">
        <v>519</v>
      </c>
      <c r="D9" s="699" t="s">
        <v>520</v>
      </c>
      <c r="E9" s="700">
        <v>50113001</v>
      </c>
      <c r="F9" s="699" t="s">
        <v>524</v>
      </c>
      <c r="G9" s="698" t="s">
        <v>525</v>
      </c>
      <c r="H9" s="698">
        <v>197323</v>
      </c>
      <c r="I9" s="698">
        <v>197323</v>
      </c>
      <c r="J9" s="698" t="s">
        <v>533</v>
      </c>
      <c r="K9" s="698" t="s">
        <v>534</v>
      </c>
      <c r="L9" s="701">
        <v>1352.7542372881355</v>
      </c>
      <c r="M9" s="701">
        <v>59</v>
      </c>
      <c r="N9" s="702">
        <v>79812.5</v>
      </c>
    </row>
    <row r="10" spans="1:14" ht="14.4" customHeight="1" x14ac:dyDescent="0.3">
      <c r="A10" s="696" t="s">
        <v>505</v>
      </c>
      <c r="B10" s="697" t="s">
        <v>506</v>
      </c>
      <c r="C10" s="698" t="s">
        <v>519</v>
      </c>
      <c r="D10" s="699" t="s">
        <v>520</v>
      </c>
      <c r="E10" s="700">
        <v>50113001</v>
      </c>
      <c r="F10" s="699" t="s">
        <v>524</v>
      </c>
      <c r="G10" s="698" t="s">
        <v>525</v>
      </c>
      <c r="H10" s="698">
        <v>100362</v>
      </c>
      <c r="I10" s="698">
        <v>362</v>
      </c>
      <c r="J10" s="698" t="s">
        <v>535</v>
      </c>
      <c r="K10" s="698" t="s">
        <v>536</v>
      </c>
      <c r="L10" s="701">
        <v>86.715314307328299</v>
      </c>
      <c r="M10" s="701">
        <v>30</v>
      </c>
      <c r="N10" s="702">
        <v>2601.459429219849</v>
      </c>
    </row>
    <row r="11" spans="1:14" ht="14.4" customHeight="1" x14ac:dyDescent="0.3">
      <c r="A11" s="696" t="s">
        <v>505</v>
      </c>
      <c r="B11" s="697" t="s">
        <v>506</v>
      </c>
      <c r="C11" s="698" t="s">
        <v>519</v>
      </c>
      <c r="D11" s="699" t="s">
        <v>520</v>
      </c>
      <c r="E11" s="700">
        <v>50113001</v>
      </c>
      <c r="F11" s="699" t="s">
        <v>524</v>
      </c>
      <c r="G11" s="698" t="s">
        <v>525</v>
      </c>
      <c r="H11" s="698">
        <v>129710</v>
      </c>
      <c r="I11" s="698">
        <v>29710</v>
      </c>
      <c r="J11" s="698" t="s">
        <v>537</v>
      </c>
      <c r="K11" s="698" t="s">
        <v>538</v>
      </c>
      <c r="L11" s="701">
        <v>3735.97</v>
      </c>
      <c r="M11" s="701">
        <v>1</v>
      </c>
      <c r="N11" s="702">
        <v>3735.97</v>
      </c>
    </row>
    <row r="12" spans="1:14" ht="14.4" customHeight="1" x14ac:dyDescent="0.3">
      <c r="A12" s="696" t="s">
        <v>505</v>
      </c>
      <c r="B12" s="697" t="s">
        <v>506</v>
      </c>
      <c r="C12" s="698" t="s">
        <v>519</v>
      </c>
      <c r="D12" s="699" t="s">
        <v>520</v>
      </c>
      <c r="E12" s="700">
        <v>50113001</v>
      </c>
      <c r="F12" s="699" t="s">
        <v>524</v>
      </c>
      <c r="G12" s="698" t="s">
        <v>525</v>
      </c>
      <c r="H12" s="698">
        <v>847962</v>
      </c>
      <c r="I12" s="698">
        <v>0</v>
      </c>
      <c r="J12" s="698" t="s">
        <v>539</v>
      </c>
      <c r="K12" s="698" t="s">
        <v>507</v>
      </c>
      <c r="L12" s="701">
        <v>128</v>
      </c>
      <c r="M12" s="701">
        <v>3</v>
      </c>
      <c r="N12" s="702">
        <v>384</v>
      </c>
    </row>
    <row r="13" spans="1:14" ht="14.4" customHeight="1" x14ac:dyDescent="0.3">
      <c r="A13" s="696" t="s">
        <v>505</v>
      </c>
      <c r="B13" s="697" t="s">
        <v>506</v>
      </c>
      <c r="C13" s="698" t="s">
        <v>519</v>
      </c>
      <c r="D13" s="699" t="s">
        <v>520</v>
      </c>
      <c r="E13" s="700">
        <v>50113001</v>
      </c>
      <c r="F13" s="699" t="s">
        <v>524</v>
      </c>
      <c r="G13" s="698" t="s">
        <v>525</v>
      </c>
      <c r="H13" s="698">
        <v>845008</v>
      </c>
      <c r="I13" s="698">
        <v>107806</v>
      </c>
      <c r="J13" s="698" t="s">
        <v>540</v>
      </c>
      <c r="K13" s="698" t="s">
        <v>541</v>
      </c>
      <c r="L13" s="701">
        <v>60.662727272727267</v>
      </c>
      <c r="M13" s="701">
        <v>11</v>
      </c>
      <c r="N13" s="702">
        <v>667.29</v>
      </c>
    </row>
    <row r="14" spans="1:14" ht="14.4" customHeight="1" x14ac:dyDescent="0.3">
      <c r="A14" s="696" t="s">
        <v>505</v>
      </c>
      <c r="B14" s="697" t="s">
        <v>506</v>
      </c>
      <c r="C14" s="698" t="s">
        <v>519</v>
      </c>
      <c r="D14" s="699" t="s">
        <v>520</v>
      </c>
      <c r="E14" s="700">
        <v>50113001</v>
      </c>
      <c r="F14" s="699" t="s">
        <v>524</v>
      </c>
      <c r="G14" s="698" t="s">
        <v>525</v>
      </c>
      <c r="H14" s="698">
        <v>202701</v>
      </c>
      <c r="I14" s="698">
        <v>202701</v>
      </c>
      <c r="J14" s="698" t="s">
        <v>540</v>
      </c>
      <c r="K14" s="698" t="s">
        <v>542</v>
      </c>
      <c r="L14" s="701">
        <v>117.34999999999998</v>
      </c>
      <c r="M14" s="701">
        <v>3</v>
      </c>
      <c r="N14" s="702">
        <v>352.04999999999995</v>
      </c>
    </row>
    <row r="15" spans="1:14" ht="14.4" customHeight="1" x14ac:dyDescent="0.3">
      <c r="A15" s="696" t="s">
        <v>505</v>
      </c>
      <c r="B15" s="697" t="s">
        <v>506</v>
      </c>
      <c r="C15" s="698" t="s">
        <v>519</v>
      </c>
      <c r="D15" s="699" t="s">
        <v>520</v>
      </c>
      <c r="E15" s="700">
        <v>50113001</v>
      </c>
      <c r="F15" s="699" t="s">
        <v>524</v>
      </c>
      <c r="G15" s="698" t="s">
        <v>525</v>
      </c>
      <c r="H15" s="698">
        <v>153200</v>
      </c>
      <c r="I15" s="698">
        <v>53200</v>
      </c>
      <c r="J15" s="698" t="s">
        <v>543</v>
      </c>
      <c r="K15" s="698" t="s">
        <v>544</v>
      </c>
      <c r="L15" s="701">
        <v>44.458750000000002</v>
      </c>
      <c r="M15" s="701">
        <v>16</v>
      </c>
      <c r="N15" s="702">
        <v>711.34</v>
      </c>
    </row>
    <row r="16" spans="1:14" ht="14.4" customHeight="1" x14ac:dyDescent="0.3">
      <c r="A16" s="696" t="s">
        <v>505</v>
      </c>
      <c r="B16" s="697" t="s">
        <v>506</v>
      </c>
      <c r="C16" s="698" t="s">
        <v>519</v>
      </c>
      <c r="D16" s="699" t="s">
        <v>520</v>
      </c>
      <c r="E16" s="700">
        <v>50113001</v>
      </c>
      <c r="F16" s="699" t="s">
        <v>524</v>
      </c>
      <c r="G16" s="698" t="s">
        <v>525</v>
      </c>
      <c r="H16" s="698">
        <v>121887</v>
      </c>
      <c r="I16" s="698">
        <v>21887</v>
      </c>
      <c r="J16" s="698" t="s">
        <v>545</v>
      </c>
      <c r="K16" s="698" t="s">
        <v>546</v>
      </c>
      <c r="L16" s="701">
        <v>45.570000000000022</v>
      </c>
      <c r="M16" s="701">
        <v>1</v>
      </c>
      <c r="N16" s="702">
        <v>45.570000000000022</v>
      </c>
    </row>
    <row r="17" spans="1:14" ht="14.4" customHeight="1" x14ac:dyDescent="0.3">
      <c r="A17" s="696" t="s">
        <v>505</v>
      </c>
      <c r="B17" s="697" t="s">
        <v>506</v>
      </c>
      <c r="C17" s="698" t="s">
        <v>519</v>
      </c>
      <c r="D17" s="699" t="s">
        <v>520</v>
      </c>
      <c r="E17" s="700">
        <v>50113001</v>
      </c>
      <c r="F17" s="699" t="s">
        <v>524</v>
      </c>
      <c r="G17" s="698" t="s">
        <v>525</v>
      </c>
      <c r="H17" s="698">
        <v>176954</v>
      </c>
      <c r="I17" s="698">
        <v>176954</v>
      </c>
      <c r="J17" s="698" t="s">
        <v>547</v>
      </c>
      <c r="K17" s="698" t="s">
        <v>548</v>
      </c>
      <c r="L17" s="701">
        <v>95.228499999999997</v>
      </c>
      <c r="M17" s="701">
        <v>18</v>
      </c>
      <c r="N17" s="702">
        <v>1714.1129999999998</v>
      </c>
    </row>
    <row r="18" spans="1:14" ht="14.4" customHeight="1" x14ac:dyDescent="0.3">
      <c r="A18" s="696" t="s">
        <v>505</v>
      </c>
      <c r="B18" s="697" t="s">
        <v>506</v>
      </c>
      <c r="C18" s="698" t="s">
        <v>519</v>
      </c>
      <c r="D18" s="699" t="s">
        <v>520</v>
      </c>
      <c r="E18" s="700">
        <v>50113001</v>
      </c>
      <c r="F18" s="699" t="s">
        <v>524</v>
      </c>
      <c r="G18" s="698" t="s">
        <v>525</v>
      </c>
      <c r="H18" s="698">
        <v>167547</v>
      </c>
      <c r="I18" s="698">
        <v>67547</v>
      </c>
      <c r="J18" s="698" t="s">
        <v>549</v>
      </c>
      <c r="K18" s="698" t="s">
        <v>550</v>
      </c>
      <c r="L18" s="701">
        <v>46.901111111111113</v>
      </c>
      <c r="M18" s="701">
        <v>36</v>
      </c>
      <c r="N18" s="702">
        <v>1688.44</v>
      </c>
    </row>
    <row r="19" spans="1:14" ht="14.4" customHeight="1" x14ac:dyDescent="0.3">
      <c r="A19" s="696" t="s">
        <v>505</v>
      </c>
      <c r="B19" s="697" t="s">
        <v>506</v>
      </c>
      <c r="C19" s="698" t="s">
        <v>519</v>
      </c>
      <c r="D19" s="699" t="s">
        <v>520</v>
      </c>
      <c r="E19" s="700">
        <v>50113001</v>
      </c>
      <c r="F19" s="699" t="s">
        <v>524</v>
      </c>
      <c r="G19" s="698" t="s">
        <v>525</v>
      </c>
      <c r="H19" s="698">
        <v>194919</v>
      </c>
      <c r="I19" s="698">
        <v>94919</v>
      </c>
      <c r="J19" s="698" t="s">
        <v>551</v>
      </c>
      <c r="K19" s="698" t="s">
        <v>552</v>
      </c>
      <c r="L19" s="701">
        <v>52.089999999999996</v>
      </c>
      <c r="M19" s="701">
        <v>3</v>
      </c>
      <c r="N19" s="702">
        <v>156.26999999999998</v>
      </c>
    </row>
    <row r="20" spans="1:14" ht="14.4" customHeight="1" x14ac:dyDescent="0.3">
      <c r="A20" s="696" t="s">
        <v>505</v>
      </c>
      <c r="B20" s="697" t="s">
        <v>506</v>
      </c>
      <c r="C20" s="698" t="s">
        <v>519</v>
      </c>
      <c r="D20" s="699" t="s">
        <v>520</v>
      </c>
      <c r="E20" s="700">
        <v>50113001</v>
      </c>
      <c r="F20" s="699" t="s">
        <v>524</v>
      </c>
      <c r="G20" s="698" t="s">
        <v>525</v>
      </c>
      <c r="H20" s="698">
        <v>194920</v>
      </c>
      <c r="I20" s="698">
        <v>94920</v>
      </c>
      <c r="J20" s="698" t="s">
        <v>551</v>
      </c>
      <c r="K20" s="698" t="s">
        <v>553</v>
      </c>
      <c r="L20" s="701">
        <v>74.450000000000017</v>
      </c>
      <c r="M20" s="701">
        <v>2</v>
      </c>
      <c r="N20" s="702">
        <v>148.90000000000003</v>
      </c>
    </row>
    <row r="21" spans="1:14" ht="14.4" customHeight="1" x14ac:dyDescent="0.3">
      <c r="A21" s="696" t="s">
        <v>505</v>
      </c>
      <c r="B21" s="697" t="s">
        <v>506</v>
      </c>
      <c r="C21" s="698" t="s">
        <v>519</v>
      </c>
      <c r="D21" s="699" t="s">
        <v>520</v>
      </c>
      <c r="E21" s="700">
        <v>50113001</v>
      </c>
      <c r="F21" s="699" t="s">
        <v>524</v>
      </c>
      <c r="G21" s="698" t="s">
        <v>525</v>
      </c>
      <c r="H21" s="698">
        <v>145310</v>
      </c>
      <c r="I21" s="698">
        <v>45310</v>
      </c>
      <c r="J21" s="698" t="s">
        <v>554</v>
      </c>
      <c r="K21" s="698" t="s">
        <v>555</v>
      </c>
      <c r="L21" s="701">
        <v>44.899999999999991</v>
      </c>
      <c r="M21" s="701">
        <v>1</v>
      </c>
      <c r="N21" s="702">
        <v>44.899999999999991</v>
      </c>
    </row>
    <row r="22" spans="1:14" ht="14.4" customHeight="1" x14ac:dyDescent="0.3">
      <c r="A22" s="696" t="s">
        <v>505</v>
      </c>
      <c r="B22" s="697" t="s">
        <v>506</v>
      </c>
      <c r="C22" s="698" t="s">
        <v>519</v>
      </c>
      <c r="D22" s="699" t="s">
        <v>520</v>
      </c>
      <c r="E22" s="700">
        <v>50113001</v>
      </c>
      <c r="F22" s="699" t="s">
        <v>524</v>
      </c>
      <c r="G22" s="698" t="s">
        <v>525</v>
      </c>
      <c r="H22" s="698">
        <v>845369</v>
      </c>
      <c r="I22" s="698">
        <v>107987</v>
      </c>
      <c r="J22" s="698" t="s">
        <v>556</v>
      </c>
      <c r="K22" s="698" t="s">
        <v>557</v>
      </c>
      <c r="L22" s="701">
        <v>112.48142857142855</v>
      </c>
      <c r="M22" s="701">
        <v>14</v>
      </c>
      <c r="N22" s="702">
        <v>1574.7399999999998</v>
      </c>
    </row>
    <row r="23" spans="1:14" ht="14.4" customHeight="1" x14ac:dyDescent="0.3">
      <c r="A23" s="696" t="s">
        <v>505</v>
      </c>
      <c r="B23" s="697" t="s">
        <v>506</v>
      </c>
      <c r="C23" s="698" t="s">
        <v>519</v>
      </c>
      <c r="D23" s="699" t="s">
        <v>520</v>
      </c>
      <c r="E23" s="700">
        <v>50113001</v>
      </c>
      <c r="F23" s="699" t="s">
        <v>524</v>
      </c>
      <c r="G23" s="698" t="s">
        <v>507</v>
      </c>
      <c r="H23" s="698">
        <v>164764</v>
      </c>
      <c r="I23" s="698">
        <v>164764</v>
      </c>
      <c r="J23" s="698" t="s">
        <v>558</v>
      </c>
      <c r="K23" s="698" t="s">
        <v>559</v>
      </c>
      <c r="L23" s="701">
        <v>606.90000000000009</v>
      </c>
      <c r="M23" s="701">
        <v>1</v>
      </c>
      <c r="N23" s="702">
        <v>606.90000000000009</v>
      </c>
    </row>
    <row r="24" spans="1:14" ht="14.4" customHeight="1" x14ac:dyDescent="0.3">
      <c r="A24" s="696" t="s">
        <v>505</v>
      </c>
      <c r="B24" s="697" t="s">
        <v>506</v>
      </c>
      <c r="C24" s="698" t="s">
        <v>519</v>
      </c>
      <c r="D24" s="699" t="s">
        <v>520</v>
      </c>
      <c r="E24" s="700">
        <v>50113001</v>
      </c>
      <c r="F24" s="699" t="s">
        <v>524</v>
      </c>
      <c r="G24" s="698" t="s">
        <v>560</v>
      </c>
      <c r="H24" s="698">
        <v>187158</v>
      </c>
      <c r="I24" s="698">
        <v>187158</v>
      </c>
      <c r="J24" s="698" t="s">
        <v>561</v>
      </c>
      <c r="K24" s="698" t="s">
        <v>562</v>
      </c>
      <c r="L24" s="701">
        <v>98.759999999999991</v>
      </c>
      <c r="M24" s="701">
        <v>6</v>
      </c>
      <c r="N24" s="702">
        <v>592.55999999999995</v>
      </c>
    </row>
    <row r="25" spans="1:14" ht="14.4" customHeight="1" x14ac:dyDescent="0.3">
      <c r="A25" s="696" t="s">
        <v>505</v>
      </c>
      <c r="B25" s="697" t="s">
        <v>506</v>
      </c>
      <c r="C25" s="698" t="s">
        <v>519</v>
      </c>
      <c r="D25" s="699" t="s">
        <v>520</v>
      </c>
      <c r="E25" s="700">
        <v>50113001</v>
      </c>
      <c r="F25" s="699" t="s">
        <v>524</v>
      </c>
      <c r="G25" s="698" t="s">
        <v>560</v>
      </c>
      <c r="H25" s="698">
        <v>187156</v>
      </c>
      <c r="I25" s="698">
        <v>187156</v>
      </c>
      <c r="J25" s="698" t="s">
        <v>563</v>
      </c>
      <c r="K25" s="698" t="s">
        <v>564</v>
      </c>
      <c r="L25" s="701">
        <v>483.92069452552352</v>
      </c>
      <c r="M25" s="701">
        <v>72.2</v>
      </c>
      <c r="N25" s="702">
        <v>34939.074144742801</v>
      </c>
    </row>
    <row r="26" spans="1:14" ht="14.4" customHeight="1" x14ac:dyDescent="0.3">
      <c r="A26" s="696" t="s">
        <v>505</v>
      </c>
      <c r="B26" s="697" t="s">
        <v>506</v>
      </c>
      <c r="C26" s="698" t="s">
        <v>519</v>
      </c>
      <c r="D26" s="699" t="s">
        <v>520</v>
      </c>
      <c r="E26" s="700">
        <v>50113001</v>
      </c>
      <c r="F26" s="699" t="s">
        <v>524</v>
      </c>
      <c r="G26" s="698" t="s">
        <v>560</v>
      </c>
      <c r="H26" s="698">
        <v>158667</v>
      </c>
      <c r="I26" s="698">
        <v>158667</v>
      </c>
      <c r="J26" s="698" t="s">
        <v>565</v>
      </c>
      <c r="K26" s="698" t="s">
        <v>566</v>
      </c>
      <c r="L26" s="701">
        <v>32.715075075075063</v>
      </c>
      <c r="M26" s="701">
        <v>333</v>
      </c>
      <c r="N26" s="702">
        <v>10894.119999999997</v>
      </c>
    </row>
    <row r="27" spans="1:14" ht="14.4" customHeight="1" x14ac:dyDescent="0.3">
      <c r="A27" s="696" t="s">
        <v>505</v>
      </c>
      <c r="B27" s="697" t="s">
        <v>506</v>
      </c>
      <c r="C27" s="698" t="s">
        <v>519</v>
      </c>
      <c r="D27" s="699" t="s">
        <v>520</v>
      </c>
      <c r="E27" s="700">
        <v>50113001</v>
      </c>
      <c r="F27" s="699" t="s">
        <v>524</v>
      </c>
      <c r="G27" s="698" t="s">
        <v>525</v>
      </c>
      <c r="H27" s="698">
        <v>158668</v>
      </c>
      <c r="I27" s="698">
        <v>158668</v>
      </c>
      <c r="J27" s="698" t="s">
        <v>565</v>
      </c>
      <c r="K27" s="698" t="s">
        <v>567</v>
      </c>
      <c r="L27" s="701">
        <v>71.81</v>
      </c>
      <c r="M27" s="701">
        <v>130</v>
      </c>
      <c r="N27" s="702">
        <v>9335.3000000000011</v>
      </c>
    </row>
    <row r="28" spans="1:14" ht="14.4" customHeight="1" x14ac:dyDescent="0.3">
      <c r="A28" s="696" t="s">
        <v>505</v>
      </c>
      <c r="B28" s="697" t="s">
        <v>506</v>
      </c>
      <c r="C28" s="698" t="s">
        <v>519</v>
      </c>
      <c r="D28" s="699" t="s">
        <v>520</v>
      </c>
      <c r="E28" s="700">
        <v>50113001</v>
      </c>
      <c r="F28" s="699" t="s">
        <v>524</v>
      </c>
      <c r="G28" s="698" t="s">
        <v>560</v>
      </c>
      <c r="H28" s="698">
        <v>187159</v>
      </c>
      <c r="I28" s="698">
        <v>187159</v>
      </c>
      <c r="J28" s="698" t="s">
        <v>568</v>
      </c>
      <c r="K28" s="698" t="s">
        <v>569</v>
      </c>
      <c r="L28" s="701">
        <v>690.24471910112345</v>
      </c>
      <c r="M28" s="701">
        <v>89</v>
      </c>
      <c r="N28" s="702">
        <v>61431.779999999984</v>
      </c>
    </row>
    <row r="29" spans="1:14" ht="14.4" customHeight="1" x14ac:dyDescent="0.3">
      <c r="A29" s="696" t="s">
        <v>505</v>
      </c>
      <c r="B29" s="697" t="s">
        <v>506</v>
      </c>
      <c r="C29" s="698" t="s">
        <v>519</v>
      </c>
      <c r="D29" s="699" t="s">
        <v>520</v>
      </c>
      <c r="E29" s="700">
        <v>50113001</v>
      </c>
      <c r="F29" s="699" t="s">
        <v>524</v>
      </c>
      <c r="G29" s="698" t="s">
        <v>525</v>
      </c>
      <c r="H29" s="698">
        <v>199295</v>
      </c>
      <c r="I29" s="698">
        <v>99295</v>
      </c>
      <c r="J29" s="698" t="s">
        <v>570</v>
      </c>
      <c r="K29" s="698" t="s">
        <v>571</v>
      </c>
      <c r="L29" s="701">
        <v>26.189999999999998</v>
      </c>
      <c r="M29" s="701">
        <v>2</v>
      </c>
      <c r="N29" s="702">
        <v>52.379999999999995</v>
      </c>
    </row>
    <row r="30" spans="1:14" ht="14.4" customHeight="1" x14ac:dyDescent="0.3">
      <c r="A30" s="696" t="s">
        <v>505</v>
      </c>
      <c r="B30" s="697" t="s">
        <v>506</v>
      </c>
      <c r="C30" s="698" t="s">
        <v>519</v>
      </c>
      <c r="D30" s="699" t="s">
        <v>520</v>
      </c>
      <c r="E30" s="700">
        <v>50113001</v>
      </c>
      <c r="F30" s="699" t="s">
        <v>524</v>
      </c>
      <c r="G30" s="698" t="s">
        <v>525</v>
      </c>
      <c r="H30" s="698">
        <v>844960</v>
      </c>
      <c r="I30" s="698">
        <v>125114</v>
      </c>
      <c r="J30" s="698" t="s">
        <v>570</v>
      </c>
      <c r="K30" s="698" t="s">
        <v>572</v>
      </c>
      <c r="L30" s="701">
        <v>57.849999999999994</v>
      </c>
      <c r="M30" s="701">
        <v>1</v>
      </c>
      <c r="N30" s="702">
        <v>57.849999999999994</v>
      </c>
    </row>
    <row r="31" spans="1:14" ht="14.4" customHeight="1" x14ac:dyDescent="0.3">
      <c r="A31" s="696" t="s">
        <v>505</v>
      </c>
      <c r="B31" s="697" t="s">
        <v>506</v>
      </c>
      <c r="C31" s="698" t="s">
        <v>519</v>
      </c>
      <c r="D31" s="699" t="s">
        <v>520</v>
      </c>
      <c r="E31" s="700">
        <v>50113001</v>
      </c>
      <c r="F31" s="699" t="s">
        <v>524</v>
      </c>
      <c r="G31" s="698" t="s">
        <v>525</v>
      </c>
      <c r="H31" s="698">
        <v>196610</v>
      </c>
      <c r="I31" s="698">
        <v>96610</v>
      </c>
      <c r="J31" s="698" t="s">
        <v>573</v>
      </c>
      <c r="K31" s="698" t="s">
        <v>574</v>
      </c>
      <c r="L31" s="701">
        <v>46.435789473684224</v>
      </c>
      <c r="M31" s="701">
        <v>76</v>
      </c>
      <c r="N31" s="702">
        <v>3529.1200000000008</v>
      </c>
    </row>
    <row r="32" spans="1:14" ht="14.4" customHeight="1" x14ac:dyDescent="0.3">
      <c r="A32" s="696" t="s">
        <v>505</v>
      </c>
      <c r="B32" s="697" t="s">
        <v>506</v>
      </c>
      <c r="C32" s="698" t="s">
        <v>519</v>
      </c>
      <c r="D32" s="699" t="s">
        <v>520</v>
      </c>
      <c r="E32" s="700">
        <v>50113001</v>
      </c>
      <c r="F32" s="699" t="s">
        <v>524</v>
      </c>
      <c r="G32" s="698" t="s">
        <v>507</v>
      </c>
      <c r="H32" s="698">
        <v>849713</v>
      </c>
      <c r="I32" s="698">
        <v>125046</v>
      </c>
      <c r="J32" s="698" t="s">
        <v>575</v>
      </c>
      <c r="K32" s="698" t="s">
        <v>576</v>
      </c>
      <c r="L32" s="701">
        <v>61.72989878703104</v>
      </c>
      <c r="M32" s="701">
        <v>1</v>
      </c>
      <c r="N32" s="702">
        <v>61.72989878703104</v>
      </c>
    </row>
    <row r="33" spans="1:14" ht="14.4" customHeight="1" x14ac:dyDescent="0.3">
      <c r="A33" s="696" t="s">
        <v>505</v>
      </c>
      <c r="B33" s="697" t="s">
        <v>506</v>
      </c>
      <c r="C33" s="698" t="s">
        <v>519</v>
      </c>
      <c r="D33" s="699" t="s">
        <v>520</v>
      </c>
      <c r="E33" s="700">
        <v>50113001</v>
      </c>
      <c r="F33" s="699" t="s">
        <v>524</v>
      </c>
      <c r="G33" s="698" t="s">
        <v>507</v>
      </c>
      <c r="H33" s="698">
        <v>849561</v>
      </c>
      <c r="I33" s="698">
        <v>125060</v>
      </c>
      <c r="J33" s="698" t="s">
        <v>577</v>
      </c>
      <c r="K33" s="698" t="s">
        <v>578</v>
      </c>
      <c r="L33" s="701">
        <v>34.670000000000009</v>
      </c>
      <c r="M33" s="701">
        <v>3</v>
      </c>
      <c r="N33" s="702">
        <v>104.01000000000002</v>
      </c>
    </row>
    <row r="34" spans="1:14" ht="14.4" customHeight="1" x14ac:dyDescent="0.3">
      <c r="A34" s="696" t="s">
        <v>505</v>
      </c>
      <c r="B34" s="697" t="s">
        <v>506</v>
      </c>
      <c r="C34" s="698" t="s">
        <v>519</v>
      </c>
      <c r="D34" s="699" t="s">
        <v>520</v>
      </c>
      <c r="E34" s="700">
        <v>50113001</v>
      </c>
      <c r="F34" s="699" t="s">
        <v>524</v>
      </c>
      <c r="G34" s="698" t="s">
        <v>507</v>
      </c>
      <c r="H34" s="698">
        <v>845592</v>
      </c>
      <c r="I34" s="698">
        <v>114287</v>
      </c>
      <c r="J34" s="698" t="s">
        <v>579</v>
      </c>
      <c r="K34" s="698" t="s">
        <v>541</v>
      </c>
      <c r="L34" s="701">
        <v>98.270000000000039</v>
      </c>
      <c r="M34" s="701">
        <v>1</v>
      </c>
      <c r="N34" s="702">
        <v>98.270000000000039</v>
      </c>
    </row>
    <row r="35" spans="1:14" ht="14.4" customHeight="1" x14ac:dyDescent="0.3">
      <c r="A35" s="696" t="s">
        <v>505</v>
      </c>
      <c r="B35" s="697" t="s">
        <v>506</v>
      </c>
      <c r="C35" s="698" t="s">
        <v>519</v>
      </c>
      <c r="D35" s="699" t="s">
        <v>520</v>
      </c>
      <c r="E35" s="700">
        <v>50113001</v>
      </c>
      <c r="F35" s="699" t="s">
        <v>524</v>
      </c>
      <c r="G35" s="698" t="s">
        <v>525</v>
      </c>
      <c r="H35" s="698">
        <v>847974</v>
      </c>
      <c r="I35" s="698">
        <v>125525</v>
      </c>
      <c r="J35" s="698" t="s">
        <v>580</v>
      </c>
      <c r="K35" s="698" t="s">
        <v>581</v>
      </c>
      <c r="L35" s="701">
        <v>44.92</v>
      </c>
      <c r="M35" s="701">
        <v>2</v>
      </c>
      <c r="N35" s="702">
        <v>89.84</v>
      </c>
    </row>
    <row r="36" spans="1:14" ht="14.4" customHeight="1" x14ac:dyDescent="0.3">
      <c r="A36" s="696" t="s">
        <v>505</v>
      </c>
      <c r="B36" s="697" t="s">
        <v>506</v>
      </c>
      <c r="C36" s="698" t="s">
        <v>519</v>
      </c>
      <c r="D36" s="699" t="s">
        <v>520</v>
      </c>
      <c r="E36" s="700">
        <v>50113001</v>
      </c>
      <c r="F36" s="699" t="s">
        <v>524</v>
      </c>
      <c r="G36" s="698" t="s">
        <v>525</v>
      </c>
      <c r="H36" s="698">
        <v>847713</v>
      </c>
      <c r="I36" s="698">
        <v>125526</v>
      </c>
      <c r="J36" s="698" t="s">
        <v>580</v>
      </c>
      <c r="K36" s="698" t="s">
        <v>582</v>
      </c>
      <c r="L36" s="701">
        <v>87.570000000000007</v>
      </c>
      <c r="M36" s="701">
        <v>1</v>
      </c>
      <c r="N36" s="702">
        <v>87.570000000000007</v>
      </c>
    </row>
    <row r="37" spans="1:14" ht="14.4" customHeight="1" x14ac:dyDescent="0.3">
      <c r="A37" s="696" t="s">
        <v>505</v>
      </c>
      <c r="B37" s="697" t="s">
        <v>506</v>
      </c>
      <c r="C37" s="698" t="s">
        <v>519</v>
      </c>
      <c r="D37" s="699" t="s">
        <v>520</v>
      </c>
      <c r="E37" s="700">
        <v>50113001</v>
      </c>
      <c r="F37" s="699" t="s">
        <v>524</v>
      </c>
      <c r="G37" s="698" t="s">
        <v>525</v>
      </c>
      <c r="H37" s="698">
        <v>843323</v>
      </c>
      <c r="I37" s="698">
        <v>0</v>
      </c>
      <c r="J37" s="698" t="s">
        <v>583</v>
      </c>
      <c r="K37" s="698" t="s">
        <v>507</v>
      </c>
      <c r="L37" s="701">
        <v>25.967499999999998</v>
      </c>
      <c r="M37" s="701">
        <v>4</v>
      </c>
      <c r="N37" s="702">
        <v>103.86999999999999</v>
      </c>
    </row>
    <row r="38" spans="1:14" ht="14.4" customHeight="1" x14ac:dyDescent="0.3">
      <c r="A38" s="696" t="s">
        <v>505</v>
      </c>
      <c r="B38" s="697" t="s">
        <v>506</v>
      </c>
      <c r="C38" s="698" t="s">
        <v>519</v>
      </c>
      <c r="D38" s="699" t="s">
        <v>520</v>
      </c>
      <c r="E38" s="700">
        <v>50113001</v>
      </c>
      <c r="F38" s="699" t="s">
        <v>524</v>
      </c>
      <c r="G38" s="698" t="s">
        <v>525</v>
      </c>
      <c r="H38" s="698">
        <v>189244</v>
      </c>
      <c r="I38" s="698">
        <v>89244</v>
      </c>
      <c r="J38" s="698" t="s">
        <v>584</v>
      </c>
      <c r="K38" s="698" t="s">
        <v>585</v>
      </c>
      <c r="L38" s="701">
        <v>20.759462499999998</v>
      </c>
      <c r="M38" s="701">
        <v>240</v>
      </c>
      <c r="N38" s="702">
        <v>4982.2709999999997</v>
      </c>
    </row>
    <row r="39" spans="1:14" ht="14.4" customHeight="1" x14ac:dyDescent="0.3">
      <c r="A39" s="696" t="s">
        <v>505</v>
      </c>
      <c r="B39" s="697" t="s">
        <v>506</v>
      </c>
      <c r="C39" s="698" t="s">
        <v>519</v>
      </c>
      <c r="D39" s="699" t="s">
        <v>520</v>
      </c>
      <c r="E39" s="700">
        <v>50113001</v>
      </c>
      <c r="F39" s="699" t="s">
        <v>524</v>
      </c>
      <c r="G39" s="698" t="s">
        <v>525</v>
      </c>
      <c r="H39" s="698">
        <v>169595</v>
      </c>
      <c r="I39" s="698">
        <v>69595</v>
      </c>
      <c r="J39" s="698" t="s">
        <v>586</v>
      </c>
      <c r="K39" s="698" t="s">
        <v>587</v>
      </c>
      <c r="L39" s="701">
        <v>612.61</v>
      </c>
      <c r="M39" s="701">
        <v>10</v>
      </c>
      <c r="N39" s="702">
        <v>6126.1</v>
      </c>
    </row>
    <row r="40" spans="1:14" ht="14.4" customHeight="1" x14ac:dyDescent="0.3">
      <c r="A40" s="696" t="s">
        <v>505</v>
      </c>
      <c r="B40" s="697" t="s">
        <v>506</v>
      </c>
      <c r="C40" s="698" t="s">
        <v>519</v>
      </c>
      <c r="D40" s="699" t="s">
        <v>520</v>
      </c>
      <c r="E40" s="700">
        <v>50113001</v>
      </c>
      <c r="F40" s="699" t="s">
        <v>524</v>
      </c>
      <c r="G40" s="698" t="s">
        <v>525</v>
      </c>
      <c r="H40" s="698">
        <v>173322</v>
      </c>
      <c r="I40" s="698">
        <v>173322</v>
      </c>
      <c r="J40" s="698" t="s">
        <v>588</v>
      </c>
      <c r="K40" s="698" t="s">
        <v>589</v>
      </c>
      <c r="L40" s="701">
        <v>803.66</v>
      </c>
      <c r="M40" s="701">
        <v>1</v>
      </c>
      <c r="N40" s="702">
        <v>803.66</v>
      </c>
    </row>
    <row r="41" spans="1:14" ht="14.4" customHeight="1" x14ac:dyDescent="0.3">
      <c r="A41" s="696" t="s">
        <v>505</v>
      </c>
      <c r="B41" s="697" t="s">
        <v>506</v>
      </c>
      <c r="C41" s="698" t="s">
        <v>519</v>
      </c>
      <c r="D41" s="699" t="s">
        <v>520</v>
      </c>
      <c r="E41" s="700">
        <v>50113001</v>
      </c>
      <c r="F41" s="699" t="s">
        <v>524</v>
      </c>
      <c r="G41" s="698" t="s">
        <v>525</v>
      </c>
      <c r="H41" s="698">
        <v>187764</v>
      </c>
      <c r="I41" s="698">
        <v>87764</v>
      </c>
      <c r="J41" s="698" t="s">
        <v>590</v>
      </c>
      <c r="K41" s="698" t="s">
        <v>591</v>
      </c>
      <c r="L41" s="701">
        <v>52.46</v>
      </c>
      <c r="M41" s="701">
        <v>25</v>
      </c>
      <c r="N41" s="702">
        <v>1311.5</v>
      </c>
    </row>
    <row r="42" spans="1:14" ht="14.4" customHeight="1" x14ac:dyDescent="0.3">
      <c r="A42" s="696" t="s">
        <v>505</v>
      </c>
      <c r="B42" s="697" t="s">
        <v>506</v>
      </c>
      <c r="C42" s="698" t="s">
        <v>519</v>
      </c>
      <c r="D42" s="699" t="s">
        <v>520</v>
      </c>
      <c r="E42" s="700">
        <v>50113001</v>
      </c>
      <c r="F42" s="699" t="s">
        <v>524</v>
      </c>
      <c r="G42" s="698" t="s">
        <v>525</v>
      </c>
      <c r="H42" s="698">
        <v>187825</v>
      </c>
      <c r="I42" s="698">
        <v>87825</v>
      </c>
      <c r="J42" s="698" t="s">
        <v>592</v>
      </c>
      <c r="K42" s="698" t="s">
        <v>591</v>
      </c>
      <c r="L42" s="701">
        <v>80.37</v>
      </c>
      <c r="M42" s="701">
        <v>84</v>
      </c>
      <c r="N42" s="702">
        <v>6751.08</v>
      </c>
    </row>
    <row r="43" spans="1:14" ht="14.4" customHeight="1" x14ac:dyDescent="0.3">
      <c r="A43" s="696" t="s">
        <v>505</v>
      </c>
      <c r="B43" s="697" t="s">
        <v>506</v>
      </c>
      <c r="C43" s="698" t="s">
        <v>519</v>
      </c>
      <c r="D43" s="699" t="s">
        <v>520</v>
      </c>
      <c r="E43" s="700">
        <v>50113001</v>
      </c>
      <c r="F43" s="699" t="s">
        <v>524</v>
      </c>
      <c r="G43" s="698" t="s">
        <v>525</v>
      </c>
      <c r="H43" s="698">
        <v>173367</v>
      </c>
      <c r="I43" s="698">
        <v>173367</v>
      </c>
      <c r="J43" s="698" t="s">
        <v>593</v>
      </c>
      <c r="K43" s="698" t="s">
        <v>594</v>
      </c>
      <c r="L43" s="701">
        <v>1035.6499999999999</v>
      </c>
      <c r="M43" s="701">
        <v>15</v>
      </c>
      <c r="N43" s="702">
        <v>15534.749999999998</v>
      </c>
    </row>
    <row r="44" spans="1:14" ht="14.4" customHeight="1" x14ac:dyDescent="0.3">
      <c r="A44" s="696" t="s">
        <v>505</v>
      </c>
      <c r="B44" s="697" t="s">
        <v>506</v>
      </c>
      <c r="C44" s="698" t="s">
        <v>519</v>
      </c>
      <c r="D44" s="699" t="s">
        <v>520</v>
      </c>
      <c r="E44" s="700">
        <v>50113001</v>
      </c>
      <c r="F44" s="699" t="s">
        <v>524</v>
      </c>
      <c r="G44" s="698" t="s">
        <v>525</v>
      </c>
      <c r="H44" s="698">
        <v>169667</v>
      </c>
      <c r="I44" s="698">
        <v>69667</v>
      </c>
      <c r="J44" s="698" t="s">
        <v>595</v>
      </c>
      <c r="K44" s="698" t="s">
        <v>591</v>
      </c>
      <c r="L44" s="701">
        <v>103.56886504554519</v>
      </c>
      <c r="M44" s="701">
        <v>368</v>
      </c>
      <c r="N44" s="702">
        <v>38113.34233676063</v>
      </c>
    </row>
    <row r="45" spans="1:14" ht="14.4" customHeight="1" x14ac:dyDescent="0.3">
      <c r="A45" s="696" t="s">
        <v>505</v>
      </c>
      <c r="B45" s="697" t="s">
        <v>506</v>
      </c>
      <c r="C45" s="698" t="s">
        <v>519</v>
      </c>
      <c r="D45" s="699" t="s">
        <v>520</v>
      </c>
      <c r="E45" s="700">
        <v>50113001</v>
      </c>
      <c r="F45" s="699" t="s">
        <v>524</v>
      </c>
      <c r="G45" s="698" t="s">
        <v>525</v>
      </c>
      <c r="H45" s="698">
        <v>169726</v>
      </c>
      <c r="I45" s="698">
        <v>69726</v>
      </c>
      <c r="J45" s="698" t="s">
        <v>596</v>
      </c>
      <c r="K45" s="698" t="s">
        <v>587</v>
      </c>
      <c r="L45" s="701">
        <v>16.61</v>
      </c>
      <c r="M45" s="701">
        <v>30</v>
      </c>
      <c r="N45" s="702">
        <v>498.29999999999995</v>
      </c>
    </row>
    <row r="46" spans="1:14" ht="14.4" customHeight="1" x14ac:dyDescent="0.3">
      <c r="A46" s="696" t="s">
        <v>505</v>
      </c>
      <c r="B46" s="697" t="s">
        <v>506</v>
      </c>
      <c r="C46" s="698" t="s">
        <v>519</v>
      </c>
      <c r="D46" s="699" t="s">
        <v>520</v>
      </c>
      <c r="E46" s="700">
        <v>50113001</v>
      </c>
      <c r="F46" s="699" t="s">
        <v>524</v>
      </c>
      <c r="G46" s="698" t="s">
        <v>525</v>
      </c>
      <c r="H46" s="698">
        <v>173394</v>
      </c>
      <c r="I46" s="698">
        <v>173394</v>
      </c>
      <c r="J46" s="698" t="s">
        <v>597</v>
      </c>
      <c r="K46" s="698" t="s">
        <v>598</v>
      </c>
      <c r="L46" s="701">
        <v>376.64</v>
      </c>
      <c r="M46" s="701">
        <v>1</v>
      </c>
      <c r="N46" s="702">
        <v>376.64</v>
      </c>
    </row>
    <row r="47" spans="1:14" ht="14.4" customHeight="1" x14ac:dyDescent="0.3">
      <c r="A47" s="696" t="s">
        <v>505</v>
      </c>
      <c r="B47" s="697" t="s">
        <v>506</v>
      </c>
      <c r="C47" s="698" t="s">
        <v>519</v>
      </c>
      <c r="D47" s="699" t="s">
        <v>520</v>
      </c>
      <c r="E47" s="700">
        <v>50113001</v>
      </c>
      <c r="F47" s="699" t="s">
        <v>524</v>
      </c>
      <c r="G47" s="698" t="s">
        <v>525</v>
      </c>
      <c r="H47" s="698">
        <v>187000</v>
      </c>
      <c r="I47" s="698">
        <v>87000</v>
      </c>
      <c r="J47" s="698" t="s">
        <v>599</v>
      </c>
      <c r="K47" s="698" t="s">
        <v>591</v>
      </c>
      <c r="L47" s="701">
        <v>37.659999999999997</v>
      </c>
      <c r="M47" s="701">
        <v>5</v>
      </c>
      <c r="N47" s="702">
        <v>188.29999999999998</v>
      </c>
    </row>
    <row r="48" spans="1:14" ht="14.4" customHeight="1" x14ac:dyDescent="0.3">
      <c r="A48" s="696" t="s">
        <v>505</v>
      </c>
      <c r="B48" s="697" t="s">
        <v>506</v>
      </c>
      <c r="C48" s="698" t="s">
        <v>519</v>
      </c>
      <c r="D48" s="699" t="s">
        <v>520</v>
      </c>
      <c r="E48" s="700">
        <v>50113001</v>
      </c>
      <c r="F48" s="699" t="s">
        <v>524</v>
      </c>
      <c r="G48" s="698" t="s">
        <v>525</v>
      </c>
      <c r="H48" s="698">
        <v>187822</v>
      </c>
      <c r="I48" s="698">
        <v>87822</v>
      </c>
      <c r="J48" s="698" t="s">
        <v>600</v>
      </c>
      <c r="K48" s="698" t="s">
        <v>601</v>
      </c>
      <c r="L48" s="701">
        <v>1330.06</v>
      </c>
      <c r="M48" s="701">
        <v>3</v>
      </c>
      <c r="N48" s="702">
        <v>3990.18</v>
      </c>
    </row>
    <row r="49" spans="1:14" ht="14.4" customHeight="1" x14ac:dyDescent="0.3">
      <c r="A49" s="696" t="s">
        <v>505</v>
      </c>
      <c r="B49" s="697" t="s">
        <v>506</v>
      </c>
      <c r="C49" s="698" t="s">
        <v>519</v>
      </c>
      <c r="D49" s="699" t="s">
        <v>520</v>
      </c>
      <c r="E49" s="700">
        <v>50113001</v>
      </c>
      <c r="F49" s="699" t="s">
        <v>524</v>
      </c>
      <c r="G49" s="698" t="s">
        <v>525</v>
      </c>
      <c r="H49" s="698">
        <v>843072</v>
      </c>
      <c r="I49" s="698">
        <v>0</v>
      </c>
      <c r="J49" s="698" t="s">
        <v>602</v>
      </c>
      <c r="K49" s="698" t="s">
        <v>507</v>
      </c>
      <c r="L49" s="701">
        <v>56.91</v>
      </c>
      <c r="M49" s="701">
        <v>6</v>
      </c>
      <c r="N49" s="702">
        <v>341.46</v>
      </c>
    </row>
    <row r="50" spans="1:14" ht="14.4" customHeight="1" x14ac:dyDescent="0.3">
      <c r="A50" s="696" t="s">
        <v>505</v>
      </c>
      <c r="B50" s="697" t="s">
        <v>506</v>
      </c>
      <c r="C50" s="698" t="s">
        <v>519</v>
      </c>
      <c r="D50" s="699" t="s">
        <v>520</v>
      </c>
      <c r="E50" s="700">
        <v>50113001</v>
      </c>
      <c r="F50" s="699" t="s">
        <v>524</v>
      </c>
      <c r="G50" s="698" t="s">
        <v>525</v>
      </c>
      <c r="H50" s="698">
        <v>850608</v>
      </c>
      <c r="I50" s="698">
        <v>169303</v>
      </c>
      <c r="J50" s="698" t="s">
        <v>603</v>
      </c>
      <c r="K50" s="698" t="s">
        <v>604</v>
      </c>
      <c r="L50" s="701">
        <v>224.81000000000023</v>
      </c>
      <c r="M50" s="701">
        <v>1</v>
      </c>
      <c r="N50" s="702">
        <v>224.81000000000023</v>
      </c>
    </row>
    <row r="51" spans="1:14" ht="14.4" customHeight="1" x14ac:dyDescent="0.3">
      <c r="A51" s="696" t="s">
        <v>505</v>
      </c>
      <c r="B51" s="697" t="s">
        <v>506</v>
      </c>
      <c r="C51" s="698" t="s">
        <v>519</v>
      </c>
      <c r="D51" s="699" t="s">
        <v>520</v>
      </c>
      <c r="E51" s="700">
        <v>50113001</v>
      </c>
      <c r="F51" s="699" t="s">
        <v>524</v>
      </c>
      <c r="G51" s="698" t="s">
        <v>525</v>
      </c>
      <c r="H51" s="698">
        <v>148888</v>
      </c>
      <c r="I51" s="698">
        <v>48888</v>
      </c>
      <c r="J51" s="698" t="s">
        <v>605</v>
      </c>
      <c r="K51" s="698" t="s">
        <v>606</v>
      </c>
      <c r="L51" s="701">
        <v>58.400000000000013</v>
      </c>
      <c r="M51" s="701">
        <v>1</v>
      </c>
      <c r="N51" s="702">
        <v>58.400000000000013</v>
      </c>
    </row>
    <row r="52" spans="1:14" ht="14.4" customHeight="1" x14ac:dyDescent="0.3">
      <c r="A52" s="696" t="s">
        <v>505</v>
      </c>
      <c r="B52" s="697" t="s">
        <v>506</v>
      </c>
      <c r="C52" s="698" t="s">
        <v>519</v>
      </c>
      <c r="D52" s="699" t="s">
        <v>520</v>
      </c>
      <c r="E52" s="700">
        <v>50113001</v>
      </c>
      <c r="F52" s="699" t="s">
        <v>524</v>
      </c>
      <c r="G52" s="698" t="s">
        <v>560</v>
      </c>
      <c r="H52" s="698">
        <v>158661</v>
      </c>
      <c r="I52" s="698">
        <v>58661</v>
      </c>
      <c r="J52" s="698" t="s">
        <v>607</v>
      </c>
      <c r="K52" s="698" t="s">
        <v>608</v>
      </c>
      <c r="L52" s="701">
        <v>101.67000000000004</v>
      </c>
      <c r="M52" s="701">
        <v>1</v>
      </c>
      <c r="N52" s="702">
        <v>101.67000000000004</v>
      </c>
    </row>
    <row r="53" spans="1:14" ht="14.4" customHeight="1" x14ac:dyDescent="0.3">
      <c r="A53" s="696" t="s">
        <v>505</v>
      </c>
      <c r="B53" s="697" t="s">
        <v>506</v>
      </c>
      <c r="C53" s="698" t="s">
        <v>519</v>
      </c>
      <c r="D53" s="699" t="s">
        <v>520</v>
      </c>
      <c r="E53" s="700">
        <v>50113001</v>
      </c>
      <c r="F53" s="699" t="s">
        <v>524</v>
      </c>
      <c r="G53" s="698" t="s">
        <v>525</v>
      </c>
      <c r="H53" s="698">
        <v>100392</v>
      </c>
      <c r="I53" s="698">
        <v>392</v>
      </c>
      <c r="J53" s="698" t="s">
        <v>609</v>
      </c>
      <c r="K53" s="698" t="s">
        <v>610</v>
      </c>
      <c r="L53" s="701">
        <v>57.750365164060732</v>
      </c>
      <c r="M53" s="701">
        <v>9</v>
      </c>
      <c r="N53" s="702">
        <v>519.75328647654658</v>
      </c>
    </row>
    <row r="54" spans="1:14" ht="14.4" customHeight="1" x14ac:dyDescent="0.3">
      <c r="A54" s="696" t="s">
        <v>505</v>
      </c>
      <c r="B54" s="697" t="s">
        <v>506</v>
      </c>
      <c r="C54" s="698" t="s">
        <v>519</v>
      </c>
      <c r="D54" s="699" t="s">
        <v>520</v>
      </c>
      <c r="E54" s="700">
        <v>50113001</v>
      </c>
      <c r="F54" s="699" t="s">
        <v>524</v>
      </c>
      <c r="G54" s="698" t="s">
        <v>525</v>
      </c>
      <c r="H54" s="698">
        <v>192351</v>
      </c>
      <c r="I54" s="698">
        <v>92351</v>
      </c>
      <c r="J54" s="698" t="s">
        <v>611</v>
      </c>
      <c r="K54" s="698" t="s">
        <v>612</v>
      </c>
      <c r="L54" s="701">
        <v>86.219923076923067</v>
      </c>
      <c r="M54" s="701">
        <v>104</v>
      </c>
      <c r="N54" s="702">
        <v>8966.8719999999994</v>
      </c>
    </row>
    <row r="55" spans="1:14" ht="14.4" customHeight="1" x14ac:dyDescent="0.3">
      <c r="A55" s="696" t="s">
        <v>505</v>
      </c>
      <c r="B55" s="697" t="s">
        <v>506</v>
      </c>
      <c r="C55" s="698" t="s">
        <v>519</v>
      </c>
      <c r="D55" s="699" t="s">
        <v>520</v>
      </c>
      <c r="E55" s="700">
        <v>50113001</v>
      </c>
      <c r="F55" s="699" t="s">
        <v>524</v>
      </c>
      <c r="G55" s="698" t="s">
        <v>560</v>
      </c>
      <c r="H55" s="698">
        <v>112892</v>
      </c>
      <c r="I55" s="698">
        <v>12892</v>
      </c>
      <c r="J55" s="698" t="s">
        <v>613</v>
      </c>
      <c r="K55" s="698" t="s">
        <v>614</v>
      </c>
      <c r="L55" s="701">
        <v>102.98333333333331</v>
      </c>
      <c r="M55" s="701">
        <v>3</v>
      </c>
      <c r="N55" s="702">
        <v>308.94999999999993</v>
      </c>
    </row>
    <row r="56" spans="1:14" ht="14.4" customHeight="1" x14ac:dyDescent="0.3">
      <c r="A56" s="696" t="s">
        <v>505</v>
      </c>
      <c r="B56" s="697" t="s">
        <v>506</v>
      </c>
      <c r="C56" s="698" t="s">
        <v>519</v>
      </c>
      <c r="D56" s="699" t="s">
        <v>520</v>
      </c>
      <c r="E56" s="700">
        <v>50113001</v>
      </c>
      <c r="F56" s="699" t="s">
        <v>524</v>
      </c>
      <c r="G56" s="698" t="s">
        <v>525</v>
      </c>
      <c r="H56" s="698">
        <v>112895</v>
      </c>
      <c r="I56" s="698">
        <v>12895</v>
      </c>
      <c r="J56" s="698" t="s">
        <v>613</v>
      </c>
      <c r="K56" s="698" t="s">
        <v>615</v>
      </c>
      <c r="L56" s="701">
        <v>106.58999999999997</v>
      </c>
      <c r="M56" s="701">
        <v>1</v>
      </c>
      <c r="N56" s="702">
        <v>106.58999999999997</v>
      </c>
    </row>
    <row r="57" spans="1:14" ht="14.4" customHeight="1" x14ac:dyDescent="0.3">
      <c r="A57" s="696" t="s">
        <v>505</v>
      </c>
      <c r="B57" s="697" t="s">
        <v>506</v>
      </c>
      <c r="C57" s="698" t="s">
        <v>519</v>
      </c>
      <c r="D57" s="699" t="s">
        <v>520</v>
      </c>
      <c r="E57" s="700">
        <v>50113001</v>
      </c>
      <c r="F57" s="699" t="s">
        <v>524</v>
      </c>
      <c r="G57" s="698" t="s">
        <v>507</v>
      </c>
      <c r="H57" s="698">
        <v>132853</v>
      </c>
      <c r="I57" s="698">
        <v>132853</v>
      </c>
      <c r="J57" s="698" t="s">
        <v>613</v>
      </c>
      <c r="K57" s="698" t="s">
        <v>614</v>
      </c>
      <c r="L57" s="701">
        <v>103.31999999999998</v>
      </c>
      <c r="M57" s="701">
        <v>1</v>
      </c>
      <c r="N57" s="702">
        <v>103.31999999999998</v>
      </c>
    </row>
    <row r="58" spans="1:14" ht="14.4" customHeight="1" x14ac:dyDescent="0.3">
      <c r="A58" s="696" t="s">
        <v>505</v>
      </c>
      <c r="B58" s="697" t="s">
        <v>506</v>
      </c>
      <c r="C58" s="698" t="s">
        <v>519</v>
      </c>
      <c r="D58" s="699" t="s">
        <v>520</v>
      </c>
      <c r="E58" s="700">
        <v>50113001</v>
      </c>
      <c r="F58" s="699" t="s">
        <v>524</v>
      </c>
      <c r="G58" s="698" t="s">
        <v>525</v>
      </c>
      <c r="H58" s="698">
        <v>988158</v>
      </c>
      <c r="I58" s="698">
        <v>500933</v>
      </c>
      <c r="J58" s="698" t="s">
        <v>616</v>
      </c>
      <c r="K58" s="698" t="s">
        <v>617</v>
      </c>
      <c r="L58" s="701">
        <v>336.65999999999997</v>
      </c>
      <c r="M58" s="701">
        <v>2</v>
      </c>
      <c r="N58" s="702">
        <v>673.31999999999994</v>
      </c>
    </row>
    <row r="59" spans="1:14" ht="14.4" customHeight="1" x14ac:dyDescent="0.3">
      <c r="A59" s="696" t="s">
        <v>505</v>
      </c>
      <c r="B59" s="697" t="s">
        <v>506</v>
      </c>
      <c r="C59" s="698" t="s">
        <v>519</v>
      </c>
      <c r="D59" s="699" t="s">
        <v>520</v>
      </c>
      <c r="E59" s="700">
        <v>50113001</v>
      </c>
      <c r="F59" s="699" t="s">
        <v>524</v>
      </c>
      <c r="G59" s="698" t="s">
        <v>525</v>
      </c>
      <c r="H59" s="698">
        <v>119759</v>
      </c>
      <c r="I59" s="698">
        <v>19759</v>
      </c>
      <c r="J59" s="698" t="s">
        <v>618</v>
      </c>
      <c r="K59" s="698" t="s">
        <v>619</v>
      </c>
      <c r="L59" s="701">
        <v>72.300000000000011</v>
      </c>
      <c r="M59" s="701">
        <v>3</v>
      </c>
      <c r="N59" s="702">
        <v>216.90000000000003</v>
      </c>
    </row>
    <row r="60" spans="1:14" ht="14.4" customHeight="1" x14ac:dyDescent="0.3">
      <c r="A60" s="696" t="s">
        <v>505</v>
      </c>
      <c r="B60" s="697" t="s">
        <v>506</v>
      </c>
      <c r="C60" s="698" t="s">
        <v>519</v>
      </c>
      <c r="D60" s="699" t="s">
        <v>520</v>
      </c>
      <c r="E60" s="700">
        <v>50113001</v>
      </c>
      <c r="F60" s="699" t="s">
        <v>524</v>
      </c>
      <c r="G60" s="698" t="s">
        <v>525</v>
      </c>
      <c r="H60" s="698">
        <v>176496</v>
      </c>
      <c r="I60" s="698">
        <v>76496</v>
      </c>
      <c r="J60" s="698" t="s">
        <v>620</v>
      </c>
      <c r="K60" s="698" t="s">
        <v>621</v>
      </c>
      <c r="L60" s="701">
        <v>125.42999999999999</v>
      </c>
      <c r="M60" s="701">
        <v>56</v>
      </c>
      <c r="N60" s="702">
        <v>7024.08</v>
      </c>
    </row>
    <row r="61" spans="1:14" ht="14.4" customHeight="1" x14ac:dyDescent="0.3">
      <c r="A61" s="696" t="s">
        <v>505</v>
      </c>
      <c r="B61" s="697" t="s">
        <v>506</v>
      </c>
      <c r="C61" s="698" t="s">
        <v>519</v>
      </c>
      <c r="D61" s="699" t="s">
        <v>520</v>
      </c>
      <c r="E61" s="700">
        <v>50113001</v>
      </c>
      <c r="F61" s="699" t="s">
        <v>524</v>
      </c>
      <c r="G61" s="698" t="s">
        <v>525</v>
      </c>
      <c r="H61" s="698">
        <v>162317</v>
      </c>
      <c r="I61" s="698">
        <v>62317</v>
      </c>
      <c r="J61" s="698" t="s">
        <v>622</v>
      </c>
      <c r="K61" s="698" t="s">
        <v>623</v>
      </c>
      <c r="L61" s="701">
        <v>343.488</v>
      </c>
      <c r="M61" s="701">
        <v>10</v>
      </c>
      <c r="N61" s="702">
        <v>3434.88</v>
      </c>
    </row>
    <row r="62" spans="1:14" ht="14.4" customHeight="1" x14ac:dyDescent="0.3">
      <c r="A62" s="696" t="s">
        <v>505</v>
      </c>
      <c r="B62" s="697" t="s">
        <v>506</v>
      </c>
      <c r="C62" s="698" t="s">
        <v>519</v>
      </c>
      <c r="D62" s="699" t="s">
        <v>520</v>
      </c>
      <c r="E62" s="700">
        <v>50113001</v>
      </c>
      <c r="F62" s="699" t="s">
        <v>524</v>
      </c>
      <c r="G62" s="698" t="s">
        <v>560</v>
      </c>
      <c r="H62" s="698">
        <v>183974</v>
      </c>
      <c r="I62" s="698">
        <v>83974</v>
      </c>
      <c r="J62" s="698" t="s">
        <v>624</v>
      </c>
      <c r="K62" s="698" t="s">
        <v>625</v>
      </c>
      <c r="L62" s="701">
        <v>93.852549019607835</v>
      </c>
      <c r="M62" s="701">
        <v>51</v>
      </c>
      <c r="N62" s="702">
        <v>4786.4799999999996</v>
      </c>
    </row>
    <row r="63" spans="1:14" ht="14.4" customHeight="1" x14ac:dyDescent="0.3">
      <c r="A63" s="696" t="s">
        <v>505</v>
      </c>
      <c r="B63" s="697" t="s">
        <v>506</v>
      </c>
      <c r="C63" s="698" t="s">
        <v>519</v>
      </c>
      <c r="D63" s="699" t="s">
        <v>520</v>
      </c>
      <c r="E63" s="700">
        <v>50113001</v>
      </c>
      <c r="F63" s="699" t="s">
        <v>524</v>
      </c>
      <c r="G63" s="698" t="s">
        <v>560</v>
      </c>
      <c r="H63" s="698">
        <v>146980</v>
      </c>
      <c r="I63" s="698">
        <v>46980</v>
      </c>
      <c r="J63" s="698" t="s">
        <v>626</v>
      </c>
      <c r="K63" s="698" t="s">
        <v>627</v>
      </c>
      <c r="L63" s="701">
        <v>217.98000000000002</v>
      </c>
      <c r="M63" s="701">
        <v>1</v>
      </c>
      <c r="N63" s="702">
        <v>217.98000000000002</v>
      </c>
    </row>
    <row r="64" spans="1:14" ht="14.4" customHeight="1" x14ac:dyDescent="0.3">
      <c r="A64" s="696" t="s">
        <v>505</v>
      </c>
      <c r="B64" s="697" t="s">
        <v>506</v>
      </c>
      <c r="C64" s="698" t="s">
        <v>519</v>
      </c>
      <c r="D64" s="699" t="s">
        <v>520</v>
      </c>
      <c r="E64" s="700">
        <v>50113001</v>
      </c>
      <c r="F64" s="699" t="s">
        <v>524</v>
      </c>
      <c r="G64" s="698" t="s">
        <v>560</v>
      </c>
      <c r="H64" s="698">
        <v>146981</v>
      </c>
      <c r="I64" s="698">
        <v>46981</v>
      </c>
      <c r="J64" s="698" t="s">
        <v>626</v>
      </c>
      <c r="K64" s="698" t="s">
        <v>628</v>
      </c>
      <c r="L64" s="701">
        <v>99.46</v>
      </c>
      <c r="M64" s="701">
        <v>1</v>
      </c>
      <c r="N64" s="702">
        <v>99.46</v>
      </c>
    </row>
    <row r="65" spans="1:14" ht="14.4" customHeight="1" x14ac:dyDescent="0.3">
      <c r="A65" s="696" t="s">
        <v>505</v>
      </c>
      <c r="B65" s="697" t="s">
        <v>506</v>
      </c>
      <c r="C65" s="698" t="s">
        <v>519</v>
      </c>
      <c r="D65" s="699" t="s">
        <v>520</v>
      </c>
      <c r="E65" s="700">
        <v>50113001</v>
      </c>
      <c r="F65" s="699" t="s">
        <v>524</v>
      </c>
      <c r="G65" s="698" t="s">
        <v>560</v>
      </c>
      <c r="H65" s="698">
        <v>49941</v>
      </c>
      <c r="I65" s="698">
        <v>49941</v>
      </c>
      <c r="J65" s="698" t="s">
        <v>629</v>
      </c>
      <c r="K65" s="698" t="s">
        <v>630</v>
      </c>
      <c r="L65" s="701">
        <v>296.54000000000008</v>
      </c>
      <c r="M65" s="701">
        <v>2</v>
      </c>
      <c r="N65" s="702">
        <v>593.08000000000015</v>
      </c>
    </row>
    <row r="66" spans="1:14" ht="14.4" customHeight="1" x14ac:dyDescent="0.3">
      <c r="A66" s="696" t="s">
        <v>505</v>
      </c>
      <c r="B66" s="697" t="s">
        <v>506</v>
      </c>
      <c r="C66" s="698" t="s">
        <v>519</v>
      </c>
      <c r="D66" s="699" t="s">
        <v>520</v>
      </c>
      <c r="E66" s="700">
        <v>50113001</v>
      </c>
      <c r="F66" s="699" t="s">
        <v>524</v>
      </c>
      <c r="G66" s="698" t="s">
        <v>560</v>
      </c>
      <c r="H66" s="698">
        <v>131536</v>
      </c>
      <c r="I66" s="698">
        <v>31536</v>
      </c>
      <c r="J66" s="698" t="s">
        <v>631</v>
      </c>
      <c r="K66" s="698" t="s">
        <v>632</v>
      </c>
      <c r="L66" s="701">
        <v>207.43999999999997</v>
      </c>
      <c r="M66" s="701">
        <v>2</v>
      </c>
      <c r="N66" s="702">
        <v>414.87999999999994</v>
      </c>
    </row>
    <row r="67" spans="1:14" ht="14.4" customHeight="1" x14ac:dyDescent="0.3">
      <c r="A67" s="696" t="s">
        <v>505</v>
      </c>
      <c r="B67" s="697" t="s">
        <v>506</v>
      </c>
      <c r="C67" s="698" t="s">
        <v>519</v>
      </c>
      <c r="D67" s="699" t="s">
        <v>520</v>
      </c>
      <c r="E67" s="700">
        <v>50113001</v>
      </c>
      <c r="F67" s="699" t="s">
        <v>524</v>
      </c>
      <c r="G67" s="698" t="s">
        <v>560</v>
      </c>
      <c r="H67" s="698">
        <v>132225</v>
      </c>
      <c r="I67" s="698">
        <v>32225</v>
      </c>
      <c r="J67" s="698" t="s">
        <v>631</v>
      </c>
      <c r="K67" s="698" t="s">
        <v>633</v>
      </c>
      <c r="L67" s="701">
        <v>75.949999999999989</v>
      </c>
      <c r="M67" s="701">
        <v>3</v>
      </c>
      <c r="N67" s="702">
        <v>227.84999999999997</v>
      </c>
    </row>
    <row r="68" spans="1:14" ht="14.4" customHeight="1" x14ac:dyDescent="0.3">
      <c r="A68" s="696" t="s">
        <v>505</v>
      </c>
      <c r="B68" s="697" t="s">
        <v>506</v>
      </c>
      <c r="C68" s="698" t="s">
        <v>519</v>
      </c>
      <c r="D68" s="699" t="s">
        <v>520</v>
      </c>
      <c r="E68" s="700">
        <v>50113001</v>
      </c>
      <c r="F68" s="699" t="s">
        <v>524</v>
      </c>
      <c r="G68" s="698" t="s">
        <v>525</v>
      </c>
      <c r="H68" s="698">
        <v>848172</v>
      </c>
      <c r="I68" s="698">
        <v>0</v>
      </c>
      <c r="J68" s="698" t="s">
        <v>634</v>
      </c>
      <c r="K68" s="698" t="s">
        <v>507</v>
      </c>
      <c r="L68" s="701">
        <v>145.65</v>
      </c>
      <c r="M68" s="701">
        <v>1</v>
      </c>
      <c r="N68" s="702">
        <v>145.65</v>
      </c>
    </row>
    <row r="69" spans="1:14" ht="14.4" customHeight="1" x14ac:dyDescent="0.3">
      <c r="A69" s="696" t="s">
        <v>505</v>
      </c>
      <c r="B69" s="697" t="s">
        <v>506</v>
      </c>
      <c r="C69" s="698" t="s">
        <v>519</v>
      </c>
      <c r="D69" s="699" t="s">
        <v>520</v>
      </c>
      <c r="E69" s="700">
        <v>50113001</v>
      </c>
      <c r="F69" s="699" t="s">
        <v>524</v>
      </c>
      <c r="G69" s="698" t="s">
        <v>525</v>
      </c>
      <c r="H69" s="698">
        <v>850305</v>
      </c>
      <c r="I69" s="698">
        <v>0</v>
      </c>
      <c r="J69" s="698" t="s">
        <v>635</v>
      </c>
      <c r="K69" s="698" t="s">
        <v>507</v>
      </c>
      <c r="L69" s="701">
        <v>339.84000000000003</v>
      </c>
      <c r="M69" s="701">
        <v>1</v>
      </c>
      <c r="N69" s="702">
        <v>339.84000000000003</v>
      </c>
    </row>
    <row r="70" spans="1:14" ht="14.4" customHeight="1" x14ac:dyDescent="0.3">
      <c r="A70" s="696" t="s">
        <v>505</v>
      </c>
      <c r="B70" s="697" t="s">
        <v>506</v>
      </c>
      <c r="C70" s="698" t="s">
        <v>519</v>
      </c>
      <c r="D70" s="699" t="s">
        <v>520</v>
      </c>
      <c r="E70" s="700">
        <v>50113001</v>
      </c>
      <c r="F70" s="699" t="s">
        <v>524</v>
      </c>
      <c r="G70" s="698" t="s">
        <v>525</v>
      </c>
      <c r="H70" s="698">
        <v>845329</v>
      </c>
      <c r="I70" s="698">
        <v>0</v>
      </c>
      <c r="J70" s="698" t="s">
        <v>636</v>
      </c>
      <c r="K70" s="698" t="s">
        <v>507</v>
      </c>
      <c r="L70" s="701">
        <v>169.91999999999996</v>
      </c>
      <c r="M70" s="701">
        <v>4</v>
      </c>
      <c r="N70" s="702">
        <v>679.67999999999984</v>
      </c>
    </row>
    <row r="71" spans="1:14" ht="14.4" customHeight="1" x14ac:dyDescent="0.3">
      <c r="A71" s="696" t="s">
        <v>505</v>
      </c>
      <c r="B71" s="697" t="s">
        <v>506</v>
      </c>
      <c r="C71" s="698" t="s">
        <v>519</v>
      </c>
      <c r="D71" s="699" t="s">
        <v>520</v>
      </c>
      <c r="E71" s="700">
        <v>50113001</v>
      </c>
      <c r="F71" s="699" t="s">
        <v>524</v>
      </c>
      <c r="G71" s="698" t="s">
        <v>525</v>
      </c>
      <c r="H71" s="698">
        <v>203954</v>
      </c>
      <c r="I71" s="698">
        <v>203954</v>
      </c>
      <c r="J71" s="698" t="s">
        <v>637</v>
      </c>
      <c r="K71" s="698" t="s">
        <v>638</v>
      </c>
      <c r="L71" s="701">
        <v>93.039999999999992</v>
      </c>
      <c r="M71" s="701">
        <v>5</v>
      </c>
      <c r="N71" s="702">
        <v>465.19999999999993</v>
      </c>
    </row>
    <row r="72" spans="1:14" ht="14.4" customHeight="1" x14ac:dyDescent="0.3">
      <c r="A72" s="696" t="s">
        <v>505</v>
      </c>
      <c r="B72" s="697" t="s">
        <v>506</v>
      </c>
      <c r="C72" s="698" t="s">
        <v>519</v>
      </c>
      <c r="D72" s="699" t="s">
        <v>520</v>
      </c>
      <c r="E72" s="700">
        <v>50113001</v>
      </c>
      <c r="F72" s="699" t="s">
        <v>524</v>
      </c>
      <c r="G72" s="698" t="s">
        <v>560</v>
      </c>
      <c r="H72" s="698">
        <v>992572</v>
      </c>
      <c r="I72" s="698">
        <v>158711</v>
      </c>
      <c r="J72" s="698" t="s">
        <v>639</v>
      </c>
      <c r="K72" s="698" t="s">
        <v>640</v>
      </c>
      <c r="L72" s="701">
        <v>52.28</v>
      </c>
      <c r="M72" s="701">
        <v>1</v>
      </c>
      <c r="N72" s="702">
        <v>52.28</v>
      </c>
    </row>
    <row r="73" spans="1:14" ht="14.4" customHeight="1" x14ac:dyDescent="0.3">
      <c r="A73" s="696" t="s">
        <v>505</v>
      </c>
      <c r="B73" s="697" t="s">
        <v>506</v>
      </c>
      <c r="C73" s="698" t="s">
        <v>519</v>
      </c>
      <c r="D73" s="699" t="s">
        <v>520</v>
      </c>
      <c r="E73" s="700">
        <v>50113001</v>
      </c>
      <c r="F73" s="699" t="s">
        <v>524</v>
      </c>
      <c r="G73" s="698" t="s">
        <v>560</v>
      </c>
      <c r="H73" s="698">
        <v>158692</v>
      </c>
      <c r="I73" s="698">
        <v>158692</v>
      </c>
      <c r="J73" s="698" t="s">
        <v>641</v>
      </c>
      <c r="K73" s="698" t="s">
        <v>642</v>
      </c>
      <c r="L73" s="701">
        <v>26.150000000000006</v>
      </c>
      <c r="M73" s="701">
        <v>4</v>
      </c>
      <c r="N73" s="702">
        <v>104.60000000000002</v>
      </c>
    </row>
    <row r="74" spans="1:14" ht="14.4" customHeight="1" x14ac:dyDescent="0.3">
      <c r="A74" s="696" t="s">
        <v>505</v>
      </c>
      <c r="B74" s="697" t="s">
        <v>506</v>
      </c>
      <c r="C74" s="698" t="s">
        <v>519</v>
      </c>
      <c r="D74" s="699" t="s">
        <v>520</v>
      </c>
      <c r="E74" s="700">
        <v>50113001</v>
      </c>
      <c r="F74" s="699" t="s">
        <v>524</v>
      </c>
      <c r="G74" s="698" t="s">
        <v>525</v>
      </c>
      <c r="H74" s="698">
        <v>394130</v>
      </c>
      <c r="I74" s="698">
        <v>0</v>
      </c>
      <c r="J74" s="698" t="s">
        <v>643</v>
      </c>
      <c r="K74" s="698" t="s">
        <v>507</v>
      </c>
      <c r="L74" s="701">
        <v>30.879999999999995</v>
      </c>
      <c r="M74" s="701">
        <v>9</v>
      </c>
      <c r="N74" s="702">
        <v>277.91999999999996</v>
      </c>
    </row>
    <row r="75" spans="1:14" ht="14.4" customHeight="1" x14ac:dyDescent="0.3">
      <c r="A75" s="696" t="s">
        <v>505</v>
      </c>
      <c r="B75" s="697" t="s">
        <v>506</v>
      </c>
      <c r="C75" s="698" t="s">
        <v>519</v>
      </c>
      <c r="D75" s="699" t="s">
        <v>520</v>
      </c>
      <c r="E75" s="700">
        <v>50113001</v>
      </c>
      <c r="F75" s="699" t="s">
        <v>524</v>
      </c>
      <c r="G75" s="698" t="s">
        <v>525</v>
      </c>
      <c r="H75" s="698">
        <v>108651</v>
      </c>
      <c r="I75" s="698">
        <v>8651</v>
      </c>
      <c r="J75" s="698" t="s">
        <v>644</v>
      </c>
      <c r="K75" s="698" t="s">
        <v>645</v>
      </c>
      <c r="L75" s="701">
        <v>188.89</v>
      </c>
      <c r="M75" s="701">
        <v>2</v>
      </c>
      <c r="N75" s="702">
        <v>377.78</v>
      </c>
    </row>
    <row r="76" spans="1:14" ht="14.4" customHeight="1" x14ac:dyDescent="0.3">
      <c r="A76" s="696" t="s">
        <v>505</v>
      </c>
      <c r="B76" s="697" t="s">
        <v>506</v>
      </c>
      <c r="C76" s="698" t="s">
        <v>519</v>
      </c>
      <c r="D76" s="699" t="s">
        <v>520</v>
      </c>
      <c r="E76" s="700">
        <v>50113001</v>
      </c>
      <c r="F76" s="699" t="s">
        <v>524</v>
      </c>
      <c r="G76" s="698" t="s">
        <v>525</v>
      </c>
      <c r="H76" s="698">
        <v>107812</v>
      </c>
      <c r="I76" s="698">
        <v>185630</v>
      </c>
      <c r="J76" s="698" t="s">
        <v>646</v>
      </c>
      <c r="K76" s="698" t="s">
        <v>647</v>
      </c>
      <c r="L76" s="701">
        <v>110.29000000000003</v>
      </c>
      <c r="M76" s="701">
        <v>2</v>
      </c>
      <c r="N76" s="702">
        <v>220.58000000000007</v>
      </c>
    </row>
    <row r="77" spans="1:14" ht="14.4" customHeight="1" x14ac:dyDescent="0.3">
      <c r="A77" s="696" t="s">
        <v>505</v>
      </c>
      <c r="B77" s="697" t="s">
        <v>506</v>
      </c>
      <c r="C77" s="698" t="s">
        <v>519</v>
      </c>
      <c r="D77" s="699" t="s">
        <v>520</v>
      </c>
      <c r="E77" s="700">
        <v>50113001</v>
      </c>
      <c r="F77" s="699" t="s">
        <v>524</v>
      </c>
      <c r="G77" s="698" t="s">
        <v>525</v>
      </c>
      <c r="H77" s="698">
        <v>185625</v>
      </c>
      <c r="I77" s="698">
        <v>185625</v>
      </c>
      <c r="J77" s="698" t="s">
        <v>646</v>
      </c>
      <c r="K77" s="698" t="s">
        <v>581</v>
      </c>
      <c r="L77" s="701">
        <v>50.1175</v>
      </c>
      <c r="M77" s="701">
        <v>8</v>
      </c>
      <c r="N77" s="702">
        <v>400.94</v>
      </c>
    </row>
    <row r="78" spans="1:14" ht="14.4" customHeight="1" x14ac:dyDescent="0.3">
      <c r="A78" s="696" t="s">
        <v>505</v>
      </c>
      <c r="B78" s="697" t="s">
        <v>506</v>
      </c>
      <c r="C78" s="698" t="s">
        <v>519</v>
      </c>
      <c r="D78" s="699" t="s">
        <v>520</v>
      </c>
      <c r="E78" s="700">
        <v>50113001</v>
      </c>
      <c r="F78" s="699" t="s">
        <v>524</v>
      </c>
      <c r="G78" s="698" t="s">
        <v>525</v>
      </c>
      <c r="H78" s="698">
        <v>199466</v>
      </c>
      <c r="I78" s="698">
        <v>199466</v>
      </c>
      <c r="J78" s="698" t="s">
        <v>648</v>
      </c>
      <c r="K78" s="698" t="s">
        <v>649</v>
      </c>
      <c r="L78" s="701">
        <v>97.002499999999998</v>
      </c>
      <c r="M78" s="701">
        <v>4</v>
      </c>
      <c r="N78" s="702">
        <v>388.01</v>
      </c>
    </row>
    <row r="79" spans="1:14" ht="14.4" customHeight="1" x14ac:dyDescent="0.3">
      <c r="A79" s="696" t="s">
        <v>505</v>
      </c>
      <c r="B79" s="697" t="s">
        <v>506</v>
      </c>
      <c r="C79" s="698" t="s">
        <v>519</v>
      </c>
      <c r="D79" s="699" t="s">
        <v>520</v>
      </c>
      <c r="E79" s="700">
        <v>50113001</v>
      </c>
      <c r="F79" s="699" t="s">
        <v>524</v>
      </c>
      <c r="G79" s="698" t="s">
        <v>525</v>
      </c>
      <c r="H79" s="698">
        <v>100407</v>
      </c>
      <c r="I79" s="698">
        <v>407</v>
      </c>
      <c r="J79" s="698" t="s">
        <v>650</v>
      </c>
      <c r="K79" s="698" t="s">
        <v>651</v>
      </c>
      <c r="L79" s="701">
        <v>185.9463302752294</v>
      </c>
      <c r="M79" s="701">
        <v>109</v>
      </c>
      <c r="N79" s="702">
        <v>20268.150000000005</v>
      </c>
    </row>
    <row r="80" spans="1:14" ht="14.4" customHeight="1" x14ac:dyDescent="0.3">
      <c r="A80" s="696" t="s">
        <v>505</v>
      </c>
      <c r="B80" s="697" t="s">
        <v>506</v>
      </c>
      <c r="C80" s="698" t="s">
        <v>519</v>
      </c>
      <c r="D80" s="699" t="s">
        <v>520</v>
      </c>
      <c r="E80" s="700">
        <v>50113001</v>
      </c>
      <c r="F80" s="699" t="s">
        <v>524</v>
      </c>
      <c r="G80" s="698" t="s">
        <v>525</v>
      </c>
      <c r="H80" s="698">
        <v>149317</v>
      </c>
      <c r="I80" s="698">
        <v>49317</v>
      </c>
      <c r="J80" s="698" t="s">
        <v>652</v>
      </c>
      <c r="K80" s="698" t="s">
        <v>653</v>
      </c>
      <c r="L80" s="701">
        <v>299</v>
      </c>
      <c r="M80" s="701">
        <v>9</v>
      </c>
      <c r="N80" s="702">
        <v>2691</v>
      </c>
    </row>
    <row r="81" spans="1:14" ht="14.4" customHeight="1" x14ac:dyDescent="0.3">
      <c r="A81" s="696" t="s">
        <v>505</v>
      </c>
      <c r="B81" s="697" t="s">
        <v>506</v>
      </c>
      <c r="C81" s="698" t="s">
        <v>519</v>
      </c>
      <c r="D81" s="699" t="s">
        <v>520</v>
      </c>
      <c r="E81" s="700">
        <v>50113001</v>
      </c>
      <c r="F81" s="699" t="s">
        <v>524</v>
      </c>
      <c r="G81" s="698" t="s">
        <v>525</v>
      </c>
      <c r="H81" s="698">
        <v>100409</v>
      </c>
      <c r="I81" s="698">
        <v>409</v>
      </c>
      <c r="J81" s="698" t="s">
        <v>654</v>
      </c>
      <c r="K81" s="698" t="s">
        <v>655</v>
      </c>
      <c r="L81" s="701">
        <v>70.926470733679977</v>
      </c>
      <c r="M81" s="701">
        <v>51</v>
      </c>
      <c r="N81" s="702">
        <v>3617.2500074176787</v>
      </c>
    </row>
    <row r="82" spans="1:14" ht="14.4" customHeight="1" x14ac:dyDescent="0.3">
      <c r="A82" s="696" t="s">
        <v>505</v>
      </c>
      <c r="B82" s="697" t="s">
        <v>506</v>
      </c>
      <c r="C82" s="698" t="s">
        <v>519</v>
      </c>
      <c r="D82" s="699" t="s">
        <v>520</v>
      </c>
      <c r="E82" s="700">
        <v>50113001</v>
      </c>
      <c r="F82" s="699" t="s">
        <v>524</v>
      </c>
      <c r="G82" s="698" t="s">
        <v>525</v>
      </c>
      <c r="H82" s="698">
        <v>137275</v>
      </c>
      <c r="I82" s="698">
        <v>137275</v>
      </c>
      <c r="J82" s="698" t="s">
        <v>656</v>
      </c>
      <c r="K82" s="698" t="s">
        <v>657</v>
      </c>
      <c r="L82" s="701">
        <v>1063.2400000000002</v>
      </c>
      <c r="M82" s="701">
        <v>3</v>
      </c>
      <c r="N82" s="702">
        <v>3189.7200000000007</v>
      </c>
    </row>
    <row r="83" spans="1:14" ht="14.4" customHeight="1" x14ac:dyDescent="0.3">
      <c r="A83" s="696" t="s">
        <v>505</v>
      </c>
      <c r="B83" s="697" t="s">
        <v>506</v>
      </c>
      <c r="C83" s="698" t="s">
        <v>519</v>
      </c>
      <c r="D83" s="699" t="s">
        <v>520</v>
      </c>
      <c r="E83" s="700">
        <v>50113001</v>
      </c>
      <c r="F83" s="699" t="s">
        <v>524</v>
      </c>
      <c r="G83" s="698" t="s">
        <v>525</v>
      </c>
      <c r="H83" s="698">
        <v>164888</v>
      </c>
      <c r="I83" s="698">
        <v>164888</v>
      </c>
      <c r="J83" s="698" t="s">
        <v>658</v>
      </c>
      <c r="K83" s="698" t="s">
        <v>659</v>
      </c>
      <c r="L83" s="701">
        <v>215.30999999999995</v>
      </c>
      <c r="M83" s="701">
        <v>1</v>
      </c>
      <c r="N83" s="702">
        <v>215.30999999999995</v>
      </c>
    </row>
    <row r="84" spans="1:14" ht="14.4" customHeight="1" x14ac:dyDescent="0.3">
      <c r="A84" s="696" t="s">
        <v>505</v>
      </c>
      <c r="B84" s="697" t="s">
        <v>506</v>
      </c>
      <c r="C84" s="698" t="s">
        <v>519</v>
      </c>
      <c r="D84" s="699" t="s">
        <v>520</v>
      </c>
      <c r="E84" s="700">
        <v>50113001</v>
      </c>
      <c r="F84" s="699" t="s">
        <v>524</v>
      </c>
      <c r="G84" s="698" t="s">
        <v>525</v>
      </c>
      <c r="H84" s="698">
        <v>102132</v>
      </c>
      <c r="I84" s="698">
        <v>2132</v>
      </c>
      <c r="J84" s="698" t="s">
        <v>660</v>
      </c>
      <c r="K84" s="698" t="s">
        <v>661</v>
      </c>
      <c r="L84" s="701">
        <v>135.97200000000004</v>
      </c>
      <c r="M84" s="701">
        <v>5</v>
      </c>
      <c r="N84" s="702">
        <v>679.86000000000013</v>
      </c>
    </row>
    <row r="85" spans="1:14" ht="14.4" customHeight="1" x14ac:dyDescent="0.3">
      <c r="A85" s="696" t="s">
        <v>505</v>
      </c>
      <c r="B85" s="697" t="s">
        <v>506</v>
      </c>
      <c r="C85" s="698" t="s">
        <v>519</v>
      </c>
      <c r="D85" s="699" t="s">
        <v>520</v>
      </c>
      <c r="E85" s="700">
        <v>50113001</v>
      </c>
      <c r="F85" s="699" t="s">
        <v>524</v>
      </c>
      <c r="G85" s="698" t="s">
        <v>560</v>
      </c>
      <c r="H85" s="698">
        <v>849990</v>
      </c>
      <c r="I85" s="698">
        <v>102596</v>
      </c>
      <c r="J85" s="698" t="s">
        <v>662</v>
      </c>
      <c r="K85" s="698" t="s">
        <v>663</v>
      </c>
      <c r="L85" s="701">
        <v>24.840000000000011</v>
      </c>
      <c r="M85" s="701">
        <v>2</v>
      </c>
      <c r="N85" s="702">
        <v>49.680000000000021</v>
      </c>
    </row>
    <row r="86" spans="1:14" ht="14.4" customHeight="1" x14ac:dyDescent="0.3">
      <c r="A86" s="696" t="s">
        <v>505</v>
      </c>
      <c r="B86" s="697" t="s">
        <v>506</v>
      </c>
      <c r="C86" s="698" t="s">
        <v>519</v>
      </c>
      <c r="D86" s="699" t="s">
        <v>520</v>
      </c>
      <c r="E86" s="700">
        <v>50113001</v>
      </c>
      <c r="F86" s="699" t="s">
        <v>524</v>
      </c>
      <c r="G86" s="698" t="s">
        <v>560</v>
      </c>
      <c r="H86" s="698">
        <v>850390</v>
      </c>
      <c r="I86" s="698">
        <v>102600</v>
      </c>
      <c r="J86" s="698" t="s">
        <v>662</v>
      </c>
      <c r="K86" s="698" t="s">
        <v>664</v>
      </c>
      <c r="L86" s="701">
        <v>68</v>
      </c>
      <c r="M86" s="701">
        <v>1</v>
      </c>
      <c r="N86" s="702">
        <v>68</v>
      </c>
    </row>
    <row r="87" spans="1:14" ht="14.4" customHeight="1" x14ac:dyDescent="0.3">
      <c r="A87" s="696" t="s">
        <v>505</v>
      </c>
      <c r="B87" s="697" t="s">
        <v>506</v>
      </c>
      <c r="C87" s="698" t="s">
        <v>519</v>
      </c>
      <c r="D87" s="699" t="s">
        <v>520</v>
      </c>
      <c r="E87" s="700">
        <v>50113001</v>
      </c>
      <c r="F87" s="699" t="s">
        <v>524</v>
      </c>
      <c r="G87" s="698" t="s">
        <v>525</v>
      </c>
      <c r="H87" s="698">
        <v>843217</v>
      </c>
      <c r="I87" s="698">
        <v>0</v>
      </c>
      <c r="J87" s="698" t="s">
        <v>665</v>
      </c>
      <c r="K87" s="698" t="s">
        <v>666</v>
      </c>
      <c r="L87" s="701">
        <v>192.97666666666669</v>
      </c>
      <c r="M87" s="701">
        <v>12</v>
      </c>
      <c r="N87" s="702">
        <v>2315.7200000000003</v>
      </c>
    </row>
    <row r="88" spans="1:14" ht="14.4" customHeight="1" x14ac:dyDescent="0.3">
      <c r="A88" s="696" t="s">
        <v>505</v>
      </c>
      <c r="B88" s="697" t="s">
        <v>506</v>
      </c>
      <c r="C88" s="698" t="s">
        <v>519</v>
      </c>
      <c r="D88" s="699" t="s">
        <v>520</v>
      </c>
      <c r="E88" s="700">
        <v>50113001</v>
      </c>
      <c r="F88" s="699" t="s">
        <v>524</v>
      </c>
      <c r="G88" s="698" t="s">
        <v>525</v>
      </c>
      <c r="H88" s="698">
        <v>990413</v>
      </c>
      <c r="I88" s="698">
        <v>0</v>
      </c>
      <c r="J88" s="698" t="s">
        <v>667</v>
      </c>
      <c r="K88" s="698" t="s">
        <v>507</v>
      </c>
      <c r="L88" s="701">
        <v>349.20800000000003</v>
      </c>
      <c r="M88" s="701">
        <v>7</v>
      </c>
      <c r="N88" s="702">
        <v>2444.4560000000001</v>
      </c>
    </row>
    <row r="89" spans="1:14" ht="14.4" customHeight="1" x14ac:dyDescent="0.3">
      <c r="A89" s="696" t="s">
        <v>505</v>
      </c>
      <c r="B89" s="697" t="s">
        <v>506</v>
      </c>
      <c r="C89" s="698" t="s">
        <v>519</v>
      </c>
      <c r="D89" s="699" t="s">
        <v>520</v>
      </c>
      <c r="E89" s="700">
        <v>50113001</v>
      </c>
      <c r="F89" s="699" t="s">
        <v>524</v>
      </c>
      <c r="G89" s="698" t="s">
        <v>525</v>
      </c>
      <c r="H89" s="698">
        <v>182977</v>
      </c>
      <c r="I89" s="698">
        <v>182977</v>
      </c>
      <c r="J89" s="698" t="s">
        <v>668</v>
      </c>
      <c r="K89" s="698" t="s">
        <v>669</v>
      </c>
      <c r="L89" s="701">
        <v>145.86000000000001</v>
      </c>
      <c r="M89" s="701">
        <v>1</v>
      </c>
      <c r="N89" s="702">
        <v>145.86000000000001</v>
      </c>
    </row>
    <row r="90" spans="1:14" ht="14.4" customHeight="1" x14ac:dyDescent="0.3">
      <c r="A90" s="696" t="s">
        <v>505</v>
      </c>
      <c r="B90" s="697" t="s">
        <v>506</v>
      </c>
      <c r="C90" s="698" t="s">
        <v>519</v>
      </c>
      <c r="D90" s="699" t="s">
        <v>520</v>
      </c>
      <c r="E90" s="700">
        <v>50113001</v>
      </c>
      <c r="F90" s="699" t="s">
        <v>524</v>
      </c>
      <c r="G90" s="698" t="s">
        <v>525</v>
      </c>
      <c r="H90" s="698">
        <v>117293</v>
      </c>
      <c r="I90" s="698">
        <v>17293</v>
      </c>
      <c r="J90" s="698" t="s">
        <v>670</v>
      </c>
      <c r="K90" s="698" t="s">
        <v>671</v>
      </c>
      <c r="L90" s="701">
        <v>87.745000000000005</v>
      </c>
      <c r="M90" s="701">
        <v>4</v>
      </c>
      <c r="N90" s="702">
        <v>350.98</v>
      </c>
    </row>
    <row r="91" spans="1:14" ht="14.4" customHeight="1" x14ac:dyDescent="0.3">
      <c r="A91" s="696" t="s">
        <v>505</v>
      </c>
      <c r="B91" s="697" t="s">
        <v>506</v>
      </c>
      <c r="C91" s="698" t="s">
        <v>519</v>
      </c>
      <c r="D91" s="699" t="s">
        <v>520</v>
      </c>
      <c r="E91" s="700">
        <v>50113001</v>
      </c>
      <c r="F91" s="699" t="s">
        <v>524</v>
      </c>
      <c r="G91" s="698" t="s">
        <v>525</v>
      </c>
      <c r="H91" s="698">
        <v>117294</v>
      </c>
      <c r="I91" s="698">
        <v>17294</v>
      </c>
      <c r="J91" s="698" t="s">
        <v>670</v>
      </c>
      <c r="K91" s="698" t="s">
        <v>672</v>
      </c>
      <c r="L91" s="701">
        <v>125.41</v>
      </c>
      <c r="M91" s="701">
        <v>2</v>
      </c>
      <c r="N91" s="702">
        <v>250.82</v>
      </c>
    </row>
    <row r="92" spans="1:14" ht="14.4" customHeight="1" x14ac:dyDescent="0.3">
      <c r="A92" s="696" t="s">
        <v>505</v>
      </c>
      <c r="B92" s="697" t="s">
        <v>506</v>
      </c>
      <c r="C92" s="698" t="s">
        <v>519</v>
      </c>
      <c r="D92" s="699" t="s">
        <v>520</v>
      </c>
      <c r="E92" s="700">
        <v>50113001</v>
      </c>
      <c r="F92" s="699" t="s">
        <v>524</v>
      </c>
      <c r="G92" s="698" t="s">
        <v>507</v>
      </c>
      <c r="H92" s="698">
        <v>127437</v>
      </c>
      <c r="I92" s="698">
        <v>27437</v>
      </c>
      <c r="J92" s="698" t="s">
        <v>673</v>
      </c>
      <c r="K92" s="698" t="s">
        <v>674</v>
      </c>
      <c r="L92" s="701">
        <v>735.74</v>
      </c>
      <c r="M92" s="701">
        <v>1</v>
      </c>
      <c r="N92" s="702">
        <v>735.74</v>
      </c>
    </row>
    <row r="93" spans="1:14" ht="14.4" customHeight="1" x14ac:dyDescent="0.3">
      <c r="A93" s="696" t="s">
        <v>505</v>
      </c>
      <c r="B93" s="697" t="s">
        <v>506</v>
      </c>
      <c r="C93" s="698" t="s">
        <v>519</v>
      </c>
      <c r="D93" s="699" t="s">
        <v>520</v>
      </c>
      <c r="E93" s="700">
        <v>50113001</v>
      </c>
      <c r="F93" s="699" t="s">
        <v>524</v>
      </c>
      <c r="G93" s="698" t="s">
        <v>525</v>
      </c>
      <c r="H93" s="698">
        <v>150660</v>
      </c>
      <c r="I93" s="698">
        <v>150660</v>
      </c>
      <c r="J93" s="698" t="s">
        <v>675</v>
      </c>
      <c r="K93" s="698" t="s">
        <v>676</v>
      </c>
      <c r="L93" s="701">
        <v>793.32002964917285</v>
      </c>
      <c r="M93" s="701">
        <v>42</v>
      </c>
      <c r="N93" s="702">
        <v>33319.441245265261</v>
      </c>
    </row>
    <row r="94" spans="1:14" ht="14.4" customHeight="1" x14ac:dyDescent="0.3">
      <c r="A94" s="696" t="s">
        <v>505</v>
      </c>
      <c r="B94" s="697" t="s">
        <v>506</v>
      </c>
      <c r="C94" s="698" t="s">
        <v>519</v>
      </c>
      <c r="D94" s="699" t="s">
        <v>520</v>
      </c>
      <c r="E94" s="700">
        <v>50113001</v>
      </c>
      <c r="F94" s="699" t="s">
        <v>524</v>
      </c>
      <c r="G94" s="698" t="s">
        <v>525</v>
      </c>
      <c r="H94" s="698">
        <v>145981</v>
      </c>
      <c r="I94" s="698">
        <v>45981</v>
      </c>
      <c r="J94" s="698" t="s">
        <v>677</v>
      </c>
      <c r="K94" s="698" t="s">
        <v>678</v>
      </c>
      <c r="L94" s="701">
        <v>1704.5600000000004</v>
      </c>
      <c r="M94" s="701">
        <v>27</v>
      </c>
      <c r="N94" s="702">
        <v>46023.12000000001</v>
      </c>
    </row>
    <row r="95" spans="1:14" ht="14.4" customHeight="1" x14ac:dyDescent="0.3">
      <c r="A95" s="696" t="s">
        <v>505</v>
      </c>
      <c r="B95" s="697" t="s">
        <v>506</v>
      </c>
      <c r="C95" s="698" t="s">
        <v>519</v>
      </c>
      <c r="D95" s="699" t="s">
        <v>520</v>
      </c>
      <c r="E95" s="700">
        <v>50113001</v>
      </c>
      <c r="F95" s="699" t="s">
        <v>524</v>
      </c>
      <c r="G95" s="698" t="s">
        <v>560</v>
      </c>
      <c r="H95" s="698">
        <v>846446</v>
      </c>
      <c r="I95" s="698">
        <v>124343</v>
      </c>
      <c r="J95" s="698" t="s">
        <v>679</v>
      </c>
      <c r="K95" s="698" t="s">
        <v>642</v>
      </c>
      <c r="L95" s="701">
        <v>43.859999999999992</v>
      </c>
      <c r="M95" s="701">
        <v>3</v>
      </c>
      <c r="N95" s="702">
        <v>131.57999999999998</v>
      </c>
    </row>
    <row r="96" spans="1:14" ht="14.4" customHeight="1" x14ac:dyDescent="0.3">
      <c r="A96" s="696" t="s">
        <v>505</v>
      </c>
      <c r="B96" s="697" t="s">
        <v>506</v>
      </c>
      <c r="C96" s="698" t="s">
        <v>519</v>
      </c>
      <c r="D96" s="699" t="s">
        <v>520</v>
      </c>
      <c r="E96" s="700">
        <v>50113001</v>
      </c>
      <c r="F96" s="699" t="s">
        <v>524</v>
      </c>
      <c r="G96" s="698" t="s">
        <v>560</v>
      </c>
      <c r="H96" s="698">
        <v>117425</v>
      </c>
      <c r="I96" s="698">
        <v>17425</v>
      </c>
      <c r="J96" s="698" t="s">
        <v>680</v>
      </c>
      <c r="K96" s="698" t="s">
        <v>681</v>
      </c>
      <c r="L96" s="701">
        <v>19.962499999999999</v>
      </c>
      <c r="M96" s="701">
        <v>4</v>
      </c>
      <c r="N96" s="702">
        <v>79.849999999999994</v>
      </c>
    </row>
    <row r="97" spans="1:14" ht="14.4" customHeight="1" x14ac:dyDescent="0.3">
      <c r="A97" s="696" t="s">
        <v>505</v>
      </c>
      <c r="B97" s="697" t="s">
        <v>506</v>
      </c>
      <c r="C97" s="698" t="s">
        <v>519</v>
      </c>
      <c r="D97" s="699" t="s">
        <v>520</v>
      </c>
      <c r="E97" s="700">
        <v>50113001</v>
      </c>
      <c r="F97" s="699" t="s">
        <v>524</v>
      </c>
      <c r="G97" s="698" t="s">
        <v>560</v>
      </c>
      <c r="H97" s="698">
        <v>117431</v>
      </c>
      <c r="I97" s="698">
        <v>17431</v>
      </c>
      <c r="J97" s="698" t="s">
        <v>682</v>
      </c>
      <c r="K97" s="698" t="s">
        <v>541</v>
      </c>
      <c r="L97" s="701">
        <v>27.195000000000004</v>
      </c>
      <c r="M97" s="701">
        <v>12</v>
      </c>
      <c r="N97" s="702">
        <v>326.34000000000003</v>
      </c>
    </row>
    <row r="98" spans="1:14" ht="14.4" customHeight="1" x14ac:dyDescent="0.3">
      <c r="A98" s="696" t="s">
        <v>505</v>
      </c>
      <c r="B98" s="697" t="s">
        <v>506</v>
      </c>
      <c r="C98" s="698" t="s">
        <v>519</v>
      </c>
      <c r="D98" s="699" t="s">
        <v>520</v>
      </c>
      <c r="E98" s="700">
        <v>50113001</v>
      </c>
      <c r="F98" s="699" t="s">
        <v>524</v>
      </c>
      <c r="G98" s="698" t="s">
        <v>560</v>
      </c>
      <c r="H98" s="698">
        <v>117433</v>
      </c>
      <c r="I98" s="698">
        <v>17433</v>
      </c>
      <c r="J98" s="698" t="s">
        <v>682</v>
      </c>
      <c r="K98" s="698" t="s">
        <v>683</v>
      </c>
      <c r="L98" s="701">
        <v>54.21</v>
      </c>
      <c r="M98" s="701">
        <v>2</v>
      </c>
      <c r="N98" s="702">
        <v>108.42</v>
      </c>
    </row>
    <row r="99" spans="1:14" ht="14.4" customHeight="1" x14ac:dyDescent="0.3">
      <c r="A99" s="696" t="s">
        <v>505</v>
      </c>
      <c r="B99" s="697" t="s">
        <v>506</v>
      </c>
      <c r="C99" s="698" t="s">
        <v>519</v>
      </c>
      <c r="D99" s="699" t="s">
        <v>520</v>
      </c>
      <c r="E99" s="700">
        <v>50113001</v>
      </c>
      <c r="F99" s="699" t="s">
        <v>524</v>
      </c>
      <c r="G99" s="698" t="s">
        <v>525</v>
      </c>
      <c r="H99" s="698">
        <v>216104</v>
      </c>
      <c r="I99" s="698">
        <v>216104</v>
      </c>
      <c r="J99" s="698" t="s">
        <v>684</v>
      </c>
      <c r="K99" s="698" t="s">
        <v>685</v>
      </c>
      <c r="L99" s="701">
        <v>183.28999999999996</v>
      </c>
      <c r="M99" s="701">
        <v>3</v>
      </c>
      <c r="N99" s="702">
        <v>549.86999999999989</v>
      </c>
    </row>
    <row r="100" spans="1:14" ht="14.4" customHeight="1" x14ac:dyDescent="0.3">
      <c r="A100" s="696" t="s">
        <v>505</v>
      </c>
      <c r="B100" s="697" t="s">
        <v>506</v>
      </c>
      <c r="C100" s="698" t="s">
        <v>519</v>
      </c>
      <c r="D100" s="699" t="s">
        <v>520</v>
      </c>
      <c r="E100" s="700">
        <v>50113001</v>
      </c>
      <c r="F100" s="699" t="s">
        <v>524</v>
      </c>
      <c r="G100" s="698" t="s">
        <v>525</v>
      </c>
      <c r="H100" s="698">
        <v>848209</v>
      </c>
      <c r="I100" s="698">
        <v>115402</v>
      </c>
      <c r="J100" s="698" t="s">
        <v>686</v>
      </c>
      <c r="K100" s="698" t="s">
        <v>687</v>
      </c>
      <c r="L100" s="701">
        <v>762.86666666666656</v>
      </c>
      <c r="M100" s="701">
        <v>1</v>
      </c>
      <c r="N100" s="702">
        <v>762.86666666666656</v>
      </c>
    </row>
    <row r="101" spans="1:14" ht="14.4" customHeight="1" x14ac:dyDescent="0.3">
      <c r="A101" s="696" t="s">
        <v>505</v>
      </c>
      <c r="B101" s="697" t="s">
        <v>506</v>
      </c>
      <c r="C101" s="698" t="s">
        <v>519</v>
      </c>
      <c r="D101" s="699" t="s">
        <v>520</v>
      </c>
      <c r="E101" s="700">
        <v>50113001</v>
      </c>
      <c r="F101" s="699" t="s">
        <v>524</v>
      </c>
      <c r="G101" s="698" t="s">
        <v>525</v>
      </c>
      <c r="H101" s="698">
        <v>848783</v>
      </c>
      <c r="I101" s="698">
        <v>115400</v>
      </c>
      <c r="J101" s="698" t="s">
        <v>686</v>
      </c>
      <c r="K101" s="698" t="s">
        <v>688</v>
      </c>
      <c r="L101" s="701">
        <v>309.44026006964924</v>
      </c>
      <c r="M101" s="701">
        <v>1</v>
      </c>
      <c r="N101" s="702">
        <v>309.44026006964924</v>
      </c>
    </row>
    <row r="102" spans="1:14" ht="14.4" customHeight="1" x14ac:dyDescent="0.3">
      <c r="A102" s="696" t="s">
        <v>505</v>
      </c>
      <c r="B102" s="697" t="s">
        <v>506</v>
      </c>
      <c r="C102" s="698" t="s">
        <v>519</v>
      </c>
      <c r="D102" s="699" t="s">
        <v>520</v>
      </c>
      <c r="E102" s="700">
        <v>50113001</v>
      </c>
      <c r="F102" s="699" t="s">
        <v>524</v>
      </c>
      <c r="G102" s="698" t="s">
        <v>525</v>
      </c>
      <c r="H102" s="698">
        <v>850147</v>
      </c>
      <c r="I102" s="698">
        <v>107950</v>
      </c>
      <c r="J102" s="698" t="s">
        <v>689</v>
      </c>
      <c r="K102" s="698" t="s">
        <v>690</v>
      </c>
      <c r="L102" s="701">
        <v>1543.76</v>
      </c>
      <c r="M102" s="701">
        <v>5</v>
      </c>
      <c r="N102" s="702">
        <v>7718.8</v>
      </c>
    </row>
    <row r="103" spans="1:14" ht="14.4" customHeight="1" x14ac:dyDescent="0.3">
      <c r="A103" s="696" t="s">
        <v>505</v>
      </c>
      <c r="B103" s="697" t="s">
        <v>506</v>
      </c>
      <c r="C103" s="698" t="s">
        <v>519</v>
      </c>
      <c r="D103" s="699" t="s">
        <v>520</v>
      </c>
      <c r="E103" s="700">
        <v>50113001</v>
      </c>
      <c r="F103" s="699" t="s">
        <v>524</v>
      </c>
      <c r="G103" s="698" t="s">
        <v>525</v>
      </c>
      <c r="H103" s="698">
        <v>158654</v>
      </c>
      <c r="I103" s="698">
        <v>58654</v>
      </c>
      <c r="J103" s="698" t="s">
        <v>691</v>
      </c>
      <c r="K103" s="698" t="s">
        <v>692</v>
      </c>
      <c r="L103" s="701">
        <v>67.097999999999985</v>
      </c>
      <c r="M103" s="701">
        <v>5</v>
      </c>
      <c r="N103" s="702">
        <v>335.4899999999999</v>
      </c>
    </row>
    <row r="104" spans="1:14" ht="14.4" customHeight="1" x14ac:dyDescent="0.3">
      <c r="A104" s="696" t="s">
        <v>505</v>
      </c>
      <c r="B104" s="697" t="s">
        <v>506</v>
      </c>
      <c r="C104" s="698" t="s">
        <v>519</v>
      </c>
      <c r="D104" s="699" t="s">
        <v>520</v>
      </c>
      <c r="E104" s="700">
        <v>50113001</v>
      </c>
      <c r="F104" s="699" t="s">
        <v>524</v>
      </c>
      <c r="G104" s="698" t="s">
        <v>525</v>
      </c>
      <c r="H104" s="698">
        <v>156992</v>
      </c>
      <c r="I104" s="698">
        <v>56992</v>
      </c>
      <c r="J104" s="698" t="s">
        <v>693</v>
      </c>
      <c r="K104" s="698" t="s">
        <v>694</v>
      </c>
      <c r="L104" s="701">
        <v>61.450000000000017</v>
      </c>
      <c r="M104" s="701">
        <v>3</v>
      </c>
      <c r="N104" s="702">
        <v>184.35000000000005</v>
      </c>
    </row>
    <row r="105" spans="1:14" ht="14.4" customHeight="1" x14ac:dyDescent="0.3">
      <c r="A105" s="696" t="s">
        <v>505</v>
      </c>
      <c r="B105" s="697" t="s">
        <v>506</v>
      </c>
      <c r="C105" s="698" t="s">
        <v>519</v>
      </c>
      <c r="D105" s="699" t="s">
        <v>520</v>
      </c>
      <c r="E105" s="700">
        <v>50113001</v>
      </c>
      <c r="F105" s="699" t="s">
        <v>524</v>
      </c>
      <c r="G105" s="698" t="s">
        <v>525</v>
      </c>
      <c r="H105" s="698">
        <v>156993</v>
      </c>
      <c r="I105" s="698">
        <v>56993</v>
      </c>
      <c r="J105" s="698" t="s">
        <v>695</v>
      </c>
      <c r="K105" s="698" t="s">
        <v>696</v>
      </c>
      <c r="L105" s="701">
        <v>73.660000000000011</v>
      </c>
      <c r="M105" s="701">
        <v>4</v>
      </c>
      <c r="N105" s="702">
        <v>294.64000000000004</v>
      </c>
    </row>
    <row r="106" spans="1:14" ht="14.4" customHeight="1" x14ac:dyDescent="0.3">
      <c r="A106" s="696" t="s">
        <v>505</v>
      </c>
      <c r="B106" s="697" t="s">
        <v>506</v>
      </c>
      <c r="C106" s="698" t="s">
        <v>519</v>
      </c>
      <c r="D106" s="699" t="s">
        <v>520</v>
      </c>
      <c r="E106" s="700">
        <v>50113001</v>
      </c>
      <c r="F106" s="699" t="s">
        <v>524</v>
      </c>
      <c r="G106" s="698" t="s">
        <v>525</v>
      </c>
      <c r="H106" s="698">
        <v>47710</v>
      </c>
      <c r="I106" s="698">
        <v>47710</v>
      </c>
      <c r="J106" s="698" t="s">
        <v>697</v>
      </c>
      <c r="K106" s="698" t="s">
        <v>698</v>
      </c>
      <c r="L106" s="701">
        <v>68.480000000000018</v>
      </c>
      <c r="M106" s="701">
        <v>1</v>
      </c>
      <c r="N106" s="702">
        <v>68.480000000000018</v>
      </c>
    </row>
    <row r="107" spans="1:14" ht="14.4" customHeight="1" x14ac:dyDescent="0.3">
      <c r="A107" s="696" t="s">
        <v>505</v>
      </c>
      <c r="B107" s="697" t="s">
        <v>506</v>
      </c>
      <c r="C107" s="698" t="s">
        <v>519</v>
      </c>
      <c r="D107" s="699" t="s">
        <v>520</v>
      </c>
      <c r="E107" s="700">
        <v>50113001</v>
      </c>
      <c r="F107" s="699" t="s">
        <v>524</v>
      </c>
      <c r="G107" s="698" t="s">
        <v>525</v>
      </c>
      <c r="H107" s="698">
        <v>849382</v>
      </c>
      <c r="I107" s="698">
        <v>119697</v>
      </c>
      <c r="J107" s="698" t="s">
        <v>699</v>
      </c>
      <c r="K107" s="698" t="s">
        <v>700</v>
      </c>
      <c r="L107" s="701">
        <v>172.22999999999993</v>
      </c>
      <c r="M107" s="701">
        <v>1</v>
      </c>
      <c r="N107" s="702">
        <v>172.22999999999993</v>
      </c>
    </row>
    <row r="108" spans="1:14" ht="14.4" customHeight="1" x14ac:dyDescent="0.3">
      <c r="A108" s="696" t="s">
        <v>505</v>
      </c>
      <c r="B108" s="697" t="s">
        <v>506</v>
      </c>
      <c r="C108" s="698" t="s">
        <v>519</v>
      </c>
      <c r="D108" s="699" t="s">
        <v>520</v>
      </c>
      <c r="E108" s="700">
        <v>50113001</v>
      </c>
      <c r="F108" s="699" t="s">
        <v>524</v>
      </c>
      <c r="G108" s="698" t="s">
        <v>525</v>
      </c>
      <c r="H108" s="698">
        <v>144980</v>
      </c>
      <c r="I108" s="698">
        <v>44980</v>
      </c>
      <c r="J108" s="698" t="s">
        <v>701</v>
      </c>
      <c r="K108" s="698" t="s">
        <v>702</v>
      </c>
      <c r="L108" s="701">
        <v>259.82571210053277</v>
      </c>
      <c r="M108" s="701">
        <v>3</v>
      </c>
      <c r="N108" s="702">
        <v>779.47713630159831</v>
      </c>
    </row>
    <row r="109" spans="1:14" ht="14.4" customHeight="1" x14ac:dyDescent="0.3">
      <c r="A109" s="696" t="s">
        <v>505</v>
      </c>
      <c r="B109" s="697" t="s">
        <v>506</v>
      </c>
      <c r="C109" s="698" t="s">
        <v>519</v>
      </c>
      <c r="D109" s="699" t="s">
        <v>520</v>
      </c>
      <c r="E109" s="700">
        <v>50113001</v>
      </c>
      <c r="F109" s="699" t="s">
        <v>524</v>
      </c>
      <c r="G109" s="698" t="s">
        <v>560</v>
      </c>
      <c r="H109" s="698">
        <v>214433</v>
      </c>
      <c r="I109" s="698">
        <v>214433</v>
      </c>
      <c r="J109" s="698" t="s">
        <v>703</v>
      </c>
      <c r="K109" s="698" t="s">
        <v>704</v>
      </c>
      <c r="L109" s="701">
        <v>67.78</v>
      </c>
      <c r="M109" s="701">
        <v>1</v>
      </c>
      <c r="N109" s="702">
        <v>67.78</v>
      </c>
    </row>
    <row r="110" spans="1:14" ht="14.4" customHeight="1" x14ac:dyDescent="0.3">
      <c r="A110" s="696" t="s">
        <v>505</v>
      </c>
      <c r="B110" s="697" t="s">
        <v>506</v>
      </c>
      <c r="C110" s="698" t="s">
        <v>519</v>
      </c>
      <c r="D110" s="699" t="s">
        <v>520</v>
      </c>
      <c r="E110" s="700">
        <v>50113001</v>
      </c>
      <c r="F110" s="699" t="s">
        <v>524</v>
      </c>
      <c r="G110" s="698" t="s">
        <v>560</v>
      </c>
      <c r="H110" s="698">
        <v>214435</v>
      </c>
      <c r="I110" s="698">
        <v>214435</v>
      </c>
      <c r="J110" s="698" t="s">
        <v>703</v>
      </c>
      <c r="K110" s="698" t="s">
        <v>705</v>
      </c>
      <c r="L110" s="701">
        <v>76.895000000000024</v>
      </c>
      <c r="M110" s="701">
        <v>2</v>
      </c>
      <c r="N110" s="702">
        <v>153.79000000000005</v>
      </c>
    </row>
    <row r="111" spans="1:14" ht="14.4" customHeight="1" x14ac:dyDescent="0.3">
      <c r="A111" s="696" t="s">
        <v>505</v>
      </c>
      <c r="B111" s="697" t="s">
        <v>506</v>
      </c>
      <c r="C111" s="698" t="s">
        <v>519</v>
      </c>
      <c r="D111" s="699" t="s">
        <v>520</v>
      </c>
      <c r="E111" s="700">
        <v>50113001</v>
      </c>
      <c r="F111" s="699" t="s">
        <v>524</v>
      </c>
      <c r="G111" s="698" t="s">
        <v>560</v>
      </c>
      <c r="H111" s="698">
        <v>214427</v>
      </c>
      <c r="I111" s="698">
        <v>214427</v>
      </c>
      <c r="J111" s="698" t="s">
        <v>706</v>
      </c>
      <c r="K111" s="698" t="s">
        <v>707</v>
      </c>
      <c r="L111" s="701">
        <v>57.871552037977395</v>
      </c>
      <c r="M111" s="701">
        <v>2720</v>
      </c>
      <c r="N111" s="702">
        <v>157410.6215432985</v>
      </c>
    </row>
    <row r="112" spans="1:14" ht="14.4" customHeight="1" x14ac:dyDescent="0.3">
      <c r="A112" s="696" t="s">
        <v>505</v>
      </c>
      <c r="B112" s="697" t="s">
        <v>506</v>
      </c>
      <c r="C112" s="698" t="s">
        <v>519</v>
      </c>
      <c r="D112" s="699" t="s">
        <v>520</v>
      </c>
      <c r="E112" s="700">
        <v>50113001</v>
      </c>
      <c r="F112" s="699" t="s">
        <v>524</v>
      </c>
      <c r="G112" s="698" t="s">
        <v>560</v>
      </c>
      <c r="H112" s="698">
        <v>848765</v>
      </c>
      <c r="I112" s="698">
        <v>107938</v>
      </c>
      <c r="J112" s="698" t="s">
        <v>708</v>
      </c>
      <c r="K112" s="698" t="s">
        <v>709</v>
      </c>
      <c r="L112" s="701">
        <v>128.93489795918367</v>
      </c>
      <c r="M112" s="701">
        <v>147</v>
      </c>
      <c r="N112" s="702">
        <v>18953.43</v>
      </c>
    </row>
    <row r="113" spans="1:14" ht="14.4" customHeight="1" x14ac:dyDescent="0.3">
      <c r="A113" s="696" t="s">
        <v>505</v>
      </c>
      <c r="B113" s="697" t="s">
        <v>506</v>
      </c>
      <c r="C113" s="698" t="s">
        <v>519</v>
      </c>
      <c r="D113" s="699" t="s">
        <v>520</v>
      </c>
      <c r="E113" s="700">
        <v>50113001</v>
      </c>
      <c r="F113" s="699" t="s">
        <v>524</v>
      </c>
      <c r="G113" s="698" t="s">
        <v>560</v>
      </c>
      <c r="H113" s="698">
        <v>113767</v>
      </c>
      <c r="I113" s="698">
        <v>13767</v>
      </c>
      <c r="J113" s="698" t="s">
        <v>708</v>
      </c>
      <c r="K113" s="698" t="s">
        <v>710</v>
      </c>
      <c r="L113" s="701">
        <v>44.763333333333321</v>
      </c>
      <c r="M113" s="701">
        <v>3</v>
      </c>
      <c r="N113" s="702">
        <v>134.28999999999996</v>
      </c>
    </row>
    <row r="114" spans="1:14" ht="14.4" customHeight="1" x14ac:dyDescent="0.3">
      <c r="A114" s="696" t="s">
        <v>505</v>
      </c>
      <c r="B114" s="697" t="s">
        <v>506</v>
      </c>
      <c r="C114" s="698" t="s">
        <v>519</v>
      </c>
      <c r="D114" s="699" t="s">
        <v>520</v>
      </c>
      <c r="E114" s="700">
        <v>50113001</v>
      </c>
      <c r="F114" s="699" t="s">
        <v>524</v>
      </c>
      <c r="G114" s="698" t="s">
        <v>560</v>
      </c>
      <c r="H114" s="698">
        <v>113768</v>
      </c>
      <c r="I114" s="698">
        <v>13768</v>
      </c>
      <c r="J114" s="698" t="s">
        <v>708</v>
      </c>
      <c r="K114" s="698" t="s">
        <v>711</v>
      </c>
      <c r="L114" s="701">
        <v>89.76</v>
      </c>
      <c r="M114" s="701">
        <v>3</v>
      </c>
      <c r="N114" s="702">
        <v>269.28000000000003</v>
      </c>
    </row>
    <row r="115" spans="1:14" ht="14.4" customHeight="1" x14ac:dyDescent="0.3">
      <c r="A115" s="696" t="s">
        <v>505</v>
      </c>
      <c r="B115" s="697" t="s">
        <v>506</v>
      </c>
      <c r="C115" s="698" t="s">
        <v>519</v>
      </c>
      <c r="D115" s="699" t="s">
        <v>520</v>
      </c>
      <c r="E115" s="700">
        <v>50113001</v>
      </c>
      <c r="F115" s="699" t="s">
        <v>524</v>
      </c>
      <c r="G115" s="698" t="s">
        <v>525</v>
      </c>
      <c r="H115" s="698">
        <v>176155</v>
      </c>
      <c r="I115" s="698">
        <v>76155</v>
      </c>
      <c r="J115" s="698" t="s">
        <v>712</v>
      </c>
      <c r="K115" s="698" t="s">
        <v>713</v>
      </c>
      <c r="L115" s="701">
        <v>61.96</v>
      </c>
      <c r="M115" s="701">
        <v>2</v>
      </c>
      <c r="N115" s="702">
        <v>123.92</v>
      </c>
    </row>
    <row r="116" spans="1:14" ht="14.4" customHeight="1" x14ac:dyDescent="0.3">
      <c r="A116" s="696" t="s">
        <v>505</v>
      </c>
      <c r="B116" s="697" t="s">
        <v>506</v>
      </c>
      <c r="C116" s="698" t="s">
        <v>519</v>
      </c>
      <c r="D116" s="699" t="s">
        <v>520</v>
      </c>
      <c r="E116" s="700">
        <v>50113001</v>
      </c>
      <c r="F116" s="699" t="s">
        <v>524</v>
      </c>
      <c r="G116" s="698" t="s">
        <v>560</v>
      </c>
      <c r="H116" s="698">
        <v>116547</v>
      </c>
      <c r="I116" s="698">
        <v>16547</v>
      </c>
      <c r="J116" s="698" t="s">
        <v>714</v>
      </c>
      <c r="K116" s="698" t="s">
        <v>715</v>
      </c>
      <c r="L116" s="701">
        <v>529.83000000000004</v>
      </c>
      <c r="M116" s="701">
        <v>6</v>
      </c>
      <c r="N116" s="702">
        <v>3178.98</v>
      </c>
    </row>
    <row r="117" spans="1:14" ht="14.4" customHeight="1" x14ac:dyDescent="0.3">
      <c r="A117" s="696" t="s">
        <v>505</v>
      </c>
      <c r="B117" s="697" t="s">
        <v>506</v>
      </c>
      <c r="C117" s="698" t="s">
        <v>519</v>
      </c>
      <c r="D117" s="699" t="s">
        <v>520</v>
      </c>
      <c r="E117" s="700">
        <v>50113001</v>
      </c>
      <c r="F117" s="699" t="s">
        <v>524</v>
      </c>
      <c r="G117" s="698" t="s">
        <v>525</v>
      </c>
      <c r="H117" s="698">
        <v>845813</v>
      </c>
      <c r="I117" s="698">
        <v>0</v>
      </c>
      <c r="J117" s="698" t="s">
        <v>716</v>
      </c>
      <c r="K117" s="698" t="s">
        <v>507</v>
      </c>
      <c r="L117" s="701">
        <v>553.21</v>
      </c>
      <c r="M117" s="701">
        <v>8</v>
      </c>
      <c r="N117" s="702">
        <v>4425.68</v>
      </c>
    </row>
    <row r="118" spans="1:14" ht="14.4" customHeight="1" x14ac:dyDescent="0.3">
      <c r="A118" s="696" t="s">
        <v>505</v>
      </c>
      <c r="B118" s="697" t="s">
        <v>506</v>
      </c>
      <c r="C118" s="698" t="s">
        <v>519</v>
      </c>
      <c r="D118" s="699" t="s">
        <v>520</v>
      </c>
      <c r="E118" s="700">
        <v>50113001</v>
      </c>
      <c r="F118" s="699" t="s">
        <v>524</v>
      </c>
      <c r="G118" s="698" t="s">
        <v>525</v>
      </c>
      <c r="H118" s="698">
        <v>193105</v>
      </c>
      <c r="I118" s="698">
        <v>93105</v>
      </c>
      <c r="J118" s="698" t="s">
        <v>717</v>
      </c>
      <c r="K118" s="698" t="s">
        <v>718</v>
      </c>
      <c r="L118" s="701">
        <v>208.86261151688726</v>
      </c>
      <c r="M118" s="701">
        <v>183</v>
      </c>
      <c r="N118" s="702">
        <v>38221.857907590369</v>
      </c>
    </row>
    <row r="119" spans="1:14" ht="14.4" customHeight="1" x14ac:dyDescent="0.3">
      <c r="A119" s="696" t="s">
        <v>505</v>
      </c>
      <c r="B119" s="697" t="s">
        <v>506</v>
      </c>
      <c r="C119" s="698" t="s">
        <v>519</v>
      </c>
      <c r="D119" s="699" t="s">
        <v>520</v>
      </c>
      <c r="E119" s="700">
        <v>50113001</v>
      </c>
      <c r="F119" s="699" t="s">
        <v>524</v>
      </c>
      <c r="G119" s="698" t="s">
        <v>560</v>
      </c>
      <c r="H119" s="698">
        <v>847134</v>
      </c>
      <c r="I119" s="698">
        <v>151050</v>
      </c>
      <c r="J119" s="698" t="s">
        <v>719</v>
      </c>
      <c r="K119" s="698" t="s">
        <v>720</v>
      </c>
      <c r="L119" s="701">
        <v>753.33272727272742</v>
      </c>
      <c r="M119" s="701">
        <v>11</v>
      </c>
      <c r="N119" s="702">
        <v>8286.6600000000017</v>
      </c>
    </row>
    <row r="120" spans="1:14" ht="14.4" customHeight="1" x14ac:dyDescent="0.3">
      <c r="A120" s="696" t="s">
        <v>505</v>
      </c>
      <c r="B120" s="697" t="s">
        <v>506</v>
      </c>
      <c r="C120" s="698" t="s">
        <v>519</v>
      </c>
      <c r="D120" s="699" t="s">
        <v>520</v>
      </c>
      <c r="E120" s="700">
        <v>50113001</v>
      </c>
      <c r="F120" s="699" t="s">
        <v>524</v>
      </c>
      <c r="G120" s="698" t="s">
        <v>525</v>
      </c>
      <c r="H120" s="698">
        <v>100843</v>
      </c>
      <c r="I120" s="698">
        <v>843</v>
      </c>
      <c r="J120" s="698" t="s">
        <v>721</v>
      </c>
      <c r="K120" s="698" t="s">
        <v>722</v>
      </c>
      <c r="L120" s="701">
        <v>86.139970971209337</v>
      </c>
      <c r="M120" s="701">
        <v>5</v>
      </c>
      <c r="N120" s="702">
        <v>430.69985485604667</v>
      </c>
    </row>
    <row r="121" spans="1:14" ht="14.4" customHeight="1" x14ac:dyDescent="0.3">
      <c r="A121" s="696" t="s">
        <v>505</v>
      </c>
      <c r="B121" s="697" t="s">
        <v>506</v>
      </c>
      <c r="C121" s="698" t="s">
        <v>519</v>
      </c>
      <c r="D121" s="699" t="s">
        <v>520</v>
      </c>
      <c r="E121" s="700">
        <v>50113001</v>
      </c>
      <c r="F121" s="699" t="s">
        <v>524</v>
      </c>
      <c r="G121" s="698" t="s">
        <v>525</v>
      </c>
      <c r="H121" s="698">
        <v>149950</v>
      </c>
      <c r="I121" s="698">
        <v>49950</v>
      </c>
      <c r="J121" s="698" t="s">
        <v>723</v>
      </c>
      <c r="K121" s="698" t="s">
        <v>724</v>
      </c>
      <c r="L121" s="701">
        <v>59.25</v>
      </c>
      <c r="M121" s="701">
        <v>5</v>
      </c>
      <c r="N121" s="702">
        <v>296.25</v>
      </c>
    </row>
    <row r="122" spans="1:14" ht="14.4" customHeight="1" x14ac:dyDescent="0.3">
      <c r="A122" s="696" t="s">
        <v>505</v>
      </c>
      <c r="B122" s="697" t="s">
        <v>506</v>
      </c>
      <c r="C122" s="698" t="s">
        <v>519</v>
      </c>
      <c r="D122" s="699" t="s">
        <v>520</v>
      </c>
      <c r="E122" s="700">
        <v>50113001</v>
      </c>
      <c r="F122" s="699" t="s">
        <v>524</v>
      </c>
      <c r="G122" s="698" t="s">
        <v>507</v>
      </c>
      <c r="H122" s="698">
        <v>178931</v>
      </c>
      <c r="I122" s="698">
        <v>178931</v>
      </c>
      <c r="J122" s="698" t="s">
        <v>725</v>
      </c>
      <c r="K122" s="698" t="s">
        <v>726</v>
      </c>
      <c r="L122" s="701">
        <v>154.44999999999996</v>
      </c>
      <c r="M122" s="701">
        <v>1</v>
      </c>
      <c r="N122" s="702">
        <v>154.44999999999996</v>
      </c>
    </row>
    <row r="123" spans="1:14" ht="14.4" customHeight="1" x14ac:dyDescent="0.3">
      <c r="A123" s="696" t="s">
        <v>505</v>
      </c>
      <c r="B123" s="697" t="s">
        <v>506</v>
      </c>
      <c r="C123" s="698" t="s">
        <v>519</v>
      </c>
      <c r="D123" s="699" t="s">
        <v>520</v>
      </c>
      <c r="E123" s="700">
        <v>50113001</v>
      </c>
      <c r="F123" s="699" t="s">
        <v>524</v>
      </c>
      <c r="G123" s="698" t="s">
        <v>525</v>
      </c>
      <c r="H123" s="698">
        <v>114075</v>
      </c>
      <c r="I123" s="698">
        <v>14075</v>
      </c>
      <c r="J123" s="698" t="s">
        <v>727</v>
      </c>
      <c r="K123" s="698" t="s">
        <v>728</v>
      </c>
      <c r="L123" s="701">
        <v>294.98999999999978</v>
      </c>
      <c r="M123" s="701">
        <v>1</v>
      </c>
      <c r="N123" s="702">
        <v>294.98999999999978</v>
      </c>
    </row>
    <row r="124" spans="1:14" ht="14.4" customHeight="1" x14ac:dyDescent="0.3">
      <c r="A124" s="696" t="s">
        <v>505</v>
      </c>
      <c r="B124" s="697" t="s">
        <v>506</v>
      </c>
      <c r="C124" s="698" t="s">
        <v>519</v>
      </c>
      <c r="D124" s="699" t="s">
        <v>520</v>
      </c>
      <c r="E124" s="700">
        <v>50113001</v>
      </c>
      <c r="F124" s="699" t="s">
        <v>524</v>
      </c>
      <c r="G124" s="698" t="s">
        <v>525</v>
      </c>
      <c r="H124" s="698">
        <v>197522</v>
      </c>
      <c r="I124" s="698">
        <v>97522</v>
      </c>
      <c r="J124" s="698" t="s">
        <v>727</v>
      </c>
      <c r="K124" s="698" t="s">
        <v>729</v>
      </c>
      <c r="L124" s="701">
        <v>159.21000000000004</v>
      </c>
      <c r="M124" s="701">
        <v>2</v>
      </c>
      <c r="N124" s="702">
        <v>318.42000000000007</v>
      </c>
    </row>
    <row r="125" spans="1:14" ht="14.4" customHeight="1" x14ac:dyDescent="0.3">
      <c r="A125" s="696" t="s">
        <v>505</v>
      </c>
      <c r="B125" s="697" t="s">
        <v>506</v>
      </c>
      <c r="C125" s="698" t="s">
        <v>519</v>
      </c>
      <c r="D125" s="699" t="s">
        <v>520</v>
      </c>
      <c r="E125" s="700">
        <v>50113001</v>
      </c>
      <c r="F125" s="699" t="s">
        <v>524</v>
      </c>
      <c r="G125" s="698" t="s">
        <v>525</v>
      </c>
      <c r="H125" s="698">
        <v>201992</v>
      </c>
      <c r="I125" s="698">
        <v>201992</v>
      </c>
      <c r="J125" s="698" t="s">
        <v>727</v>
      </c>
      <c r="K125" s="698" t="s">
        <v>730</v>
      </c>
      <c r="L125" s="701">
        <v>553.51</v>
      </c>
      <c r="M125" s="701">
        <v>1</v>
      </c>
      <c r="N125" s="702">
        <v>553.51</v>
      </c>
    </row>
    <row r="126" spans="1:14" ht="14.4" customHeight="1" x14ac:dyDescent="0.3">
      <c r="A126" s="696" t="s">
        <v>505</v>
      </c>
      <c r="B126" s="697" t="s">
        <v>506</v>
      </c>
      <c r="C126" s="698" t="s">
        <v>519</v>
      </c>
      <c r="D126" s="699" t="s">
        <v>520</v>
      </c>
      <c r="E126" s="700">
        <v>50113001</v>
      </c>
      <c r="F126" s="699" t="s">
        <v>524</v>
      </c>
      <c r="G126" s="698" t="s">
        <v>525</v>
      </c>
      <c r="H126" s="698">
        <v>184090</v>
      </c>
      <c r="I126" s="698">
        <v>84090</v>
      </c>
      <c r="J126" s="698" t="s">
        <v>731</v>
      </c>
      <c r="K126" s="698" t="s">
        <v>732</v>
      </c>
      <c r="L126" s="701">
        <v>60.14</v>
      </c>
      <c r="M126" s="701">
        <v>78</v>
      </c>
      <c r="N126" s="702">
        <v>4690.92</v>
      </c>
    </row>
    <row r="127" spans="1:14" ht="14.4" customHeight="1" x14ac:dyDescent="0.3">
      <c r="A127" s="696" t="s">
        <v>505</v>
      </c>
      <c r="B127" s="697" t="s">
        <v>506</v>
      </c>
      <c r="C127" s="698" t="s">
        <v>519</v>
      </c>
      <c r="D127" s="699" t="s">
        <v>520</v>
      </c>
      <c r="E127" s="700">
        <v>50113001</v>
      </c>
      <c r="F127" s="699" t="s">
        <v>524</v>
      </c>
      <c r="G127" s="698" t="s">
        <v>525</v>
      </c>
      <c r="H127" s="698">
        <v>168650</v>
      </c>
      <c r="I127" s="698">
        <v>168650</v>
      </c>
      <c r="J127" s="698" t="s">
        <v>733</v>
      </c>
      <c r="K127" s="698" t="s">
        <v>734</v>
      </c>
      <c r="L127" s="701">
        <v>2687.2599999999998</v>
      </c>
      <c r="M127" s="701">
        <v>6</v>
      </c>
      <c r="N127" s="702">
        <v>16123.56</v>
      </c>
    </row>
    <row r="128" spans="1:14" ht="14.4" customHeight="1" x14ac:dyDescent="0.3">
      <c r="A128" s="696" t="s">
        <v>505</v>
      </c>
      <c r="B128" s="697" t="s">
        <v>506</v>
      </c>
      <c r="C128" s="698" t="s">
        <v>519</v>
      </c>
      <c r="D128" s="699" t="s">
        <v>520</v>
      </c>
      <c r="E128" s="700">
        <v>50113001</v>
      </c>
      <c r="F128" s="699" t="s">
        <v>524</v>
      </c>
      <c r="G128" s="698" t="s">
        <v>525</v>
      </c>
      <c r="H128" s="698">
        <v>989970</v>
      </c>
      <c r="I128" s="698">
        <v>168651</v>
      </c>
      <c r="J128" s="698" t="s">
        <v>733</v>
      </c>
      <c r="K128" s="698" t="s">
        <v>735</v>
      </c>
      <c r="L128" s="701">
        <v>13831.080000000002</v>
      </c>
      <c r="M128" s="701">
        <v>2</v>
      </c>
      <c r="N128" s="702">
        <v>27662.160000000003</v>
      </c>
    </row>
    <row r="129" spans="1:14" ht="14.4" customHeight="1" x14ac:dyDescent="0.3">
      <c r="A129" s="696" t="s">
        <v>505</v>
      </c>
      <c r="B129" s="697" t="s">
        <v>506</v>
      </c>
      <c r="C129" s="698" t="s">
        <v>519</v>
      </c>
      <c r="D129" s="699" t="s">
        <v>520</v>
      </c>
      <c r="E129" s="700">
        <v>50113001</v>
      </c>
      <c r="F129" s="699" t="s">
        <v>524</v>
      </c>
      <c r="G129" s="698" t="s">
        <v>525</v>
      </c>
      <c r="H129" s="698">
        <v>102478</v>
      </c>
      <c r="I129" s="698">
        <v>2478</v>
      </c>
      <c r="J129" s="698" t="s">
        <v>736</v>
      </c>
      <c r="K129" s="698" t="s">
        <v>737</v>
      </c>
      <c r="L129" s="701">
        <v>77.426000000000002</v>
      </c>
      <c r="M129" s="701">
        <v>5</v>
      </c>
      <c r="N129" s="702">
        <v>387.13</v>
      </c>
    </row>
    <row r="130" spans="1:14" ht="14.4" customHeight="1" x14ac:dyDescent="0.3">
      <c r="A130" s="696" t="s">
        <v>505</v>
      </c>
      <c r="B130" s="697" t="s">
        <v>506</v>
      </c>
      <c r="C130" s="698" t="s">
        <v>519</v>
      </c>
      <c r="D130" s="699" t="s">
        <v>520</v>
      </c>
      <c r="E130" s="700">
        <v>50113001</v>
      </c>
      <c r="F130" s="699" t="s">
        <v>524</v>
      </c>
      <c r="G130" s="698" t="s">
        <v>525</v>
      </c>
      <c r="H130" s="698">
        <v>846346</v>
      </c>
      <c r="I130" s="698">
        <v>119672</v>
      </c>
      <c r="J130" s="698" t="s">
        <v>738</v>
      </c>
      <c r="K130" s="698" t="s">
        <v>739</v>
      </c>
      <c r="L130" s="701">
        <v>115.57000000000005</v>
      </c>
      <c r="M130" s="701">
        <v>1</v>
      </c>
      <c r="N130" s="702">
        <v>115.57000000000005</v>
      </c>
    </row>
    <row r="131" spans="1:14" ht="14.4" customHeight="1" x14ac:dyDescent="0.3">
      <c r="A131" s="696" t="s">
        <v>505</v>
      </c>
      <c r="B131" s="697" t="s">
        <v>506</v>
      </c>
      <c r="C131" s="698" t="s">
        <v>519</v>
      </c>
      <c r="D131" s="699" t="s">
        <v>520</v>
      </c>
      <c r="E131" s="700">
        <v>50113001</v>
      </c>
      <c r="F131" s="699" t="s">
        <v>524</v>
      </c>
      <c r="G131" s="698" t="s">
        <v>525</v>
      </c>
      <c r="H131" s="698">
        <v>117011</v>
      </c>
      <c r="I131" s="698">
        <v>17011</v>
      </c>
      <c r="J131" s="698" t="s">
        <v>740</v>
      </c>
      <c r="K131" s="698" t="s">
        <v>741</v>
      </c>
      <c r="L131" s="701">
        <v>147.32748757678624</v>
      </c>
      <c r="M131" s="701">
        <v>535</v>
      </c>
      <c r="N131" s="702">
        <v>78820.205853580643</v>
      </c>
    </row>
    <row r="132" spans="1:14" ht="14.4" customHeight="1" x14ac:dyDescent="0.3">
      <c r="A132" s="696" t="s">
        <v>505</v>
      </c>
      <c r="B132" s="697" t="s">
        <v>506</v>
      </c>
      <c r="C132" s="698" t="s">
        <v>519</v>
      </c>
      <c r="D132" s="699" t="s">
        <v>520</v>
      </c>
      <c r="E132" s="700">
        <v>50113001</v>
      </c>
      <c r="F132" s="699" t="s">
        <v>524</v>
      </c>
      <c r="G132" s="698" t="s">
        <v>525</v>
      </c>
      <c r="H132" s="698">
        <v>183318</v>
      </c>
      <c r="I132" s="698">
        <v>83318</v>
      </c>
      <c r="J132" s="698" t="s">
        <v>742</v>
      </c>
      <c r="K132" s="698" t="s">
        <v>743</v>
      </c>
      <c r="L132" s="701">
        <v>31.809999999999995</v>
      </c>
      <c r="M132" s="701">
        <v>2</v>
      </c>
      <c r="N132" s="702">
        <v>63.61999999999999</v>
      </c>
    </row>
    <row r="133" spans="1:14" ht="14.4" customHeight="1" x14ac:dyDescent="0.3">
      <c r="A133" s="696" t="s">
        <v>505</v>
      </c>
      <c r="B133" s="697" t="s">
        <v>506</v>
      </c>
      <c r="C133" s="698" t="s">
        <v>519</v>
      </c>
      <c r="D133" s="699" t="s">
        <v>520</v>
      </c>
      <c r="E133" s="700">
        <v>50113001</v>
      </c>
      <c r="F133" s="699" t="s">
        <v>524</v>
      </c>
      <c r="G133" s="698" t="s">
        <v>525</v>
      </c>
      <c r="H133" s="698">
        <v>103542</v>
      </c>
      <c r="I133" s="698">
        <v>3542</v>
      </c>
      <c r="J133" s="698" t="s">
        <v>744</v>
      </c>
      <c r="K133" s="698" t="s">
        <v>745</v>
      </c>
      <c r="L133" s="701">
        <v>35.477692307692315</v>
      </c>
      <c r="M133" s="701">
        <v>26</v>
      </c>
      <c r="N133" s="702">
        <v>922.42000000000019</v>
      </c>
    </row>
    <row r="134" spans="1:14" ht="14.4" customHeight="1" x14ac:dyDescent="0.3">
      <c r="A134" s="696" t="s">
        <v>505</v>
      </c>
      <c r="B134" s="697" t="s">
        <v>506</v>
      </c>
      <c r="C134" s="698" t="s">
        <v>519</v>
      </c>
      <c r="D134" s="699" t="s">
        <v>520</v>
      </c>
      <c r="E134" s="700">
        <v>50113001</v>
      </c>
      <c r="F134" s="699" t="s">
        <v>524</v>
      </c>
      <c r="G134" s="698" t="s">
        <v>525</v>
      </c>
      <c r="H134" s="698">
        <v>844831</v>
      </c>
      <c r="I134" s="698">
        <v>0</v>
      </c>
      <c r="J134" s="698" t="s">
        <v>746</v>
      </c>
      <c r="K134" s="698" t="s">
        <v>747</v>
      </c>
      <c r="L134" s="701">
        <v>1377.51</v>
      </c>
      <c r="M134" s="701">
        <v>9</v>
      </c>
      <c r="N134" s="702">
        <v>12397.59</v>
      </c>
    </row>
    <row r="135" spans="1:14" ht="14.4" customHeight="1" x14ac:dyDescent="0.3">
      <c r="A135" s="696" t="s">
        <v>505</v>
      </c>
      <c r="B135" s="697" t="s">
        <v>506</v>
      </c>
      <c r="C135" s="698" t="s">
        <v>519</v>
      </c>
      <c r="D135" s="699" t="s">
        <v>520</v>
      </c>
      <c r="E135" s="700">
        <v>50113001</v>
      </c>
      <c r="F135" s="699" t="s">
        <v>524</v>
      </c>
      <c r="G135" s="698" t="s">
        <v>525</v>
      </c>
      <c r="H135" s="698">
        <v>100113</v>
      </c>
      <c r="I135" s="698">
        <v>113</v>
      </c>
      <c r="J135" s="698" t="s">
        <v>748</v>
      </c>
      <c r="K135" s="698" t="s">
        <v>749</v>
      </c>
      <c r="L135" s="701">
        <v>46.220666666666681</v>
      </c>
      <c r="M135" s="701">
        <v>15</v>
      </c>
      <c r="N135" s="702">
        <v>693.31000000000017</v>
      </c>
    </row>
    <row r="136" spans="1:14" ht="14.4" customHeight="1" x14ac:dyDescent="0.3">
      <c r="A136" s="696" t="s">
        <v>505</v>
      </c>
      <c r="B136" s="697" t="s">
        <v>506</v>
      </c>
      <c r="C136" s="698" t="s">
        <v>519</v>
      </c>
      <c r="D136" s="699" t="s">
        <v>520</v>
      </c>
      <c r="E136" s="700">
        <v>50113001</v>
      </c>
      <c r="F136" s="699" t="s">
        <v>524</v>
      </c>
      <c r="G136" s="698" t="s">
        <v>525</v>
      </c>
      <c r="H136" s="698">
        <v>103645</v>
      </c>
      <c r="I136" s="698">
        <v>3645</v>
      </c>
      <c r="J136" s="698" t="s">
        <v>750</v>
      </c>
      <c r="K136" s="698" t="s">
        <v>751</v>
      </c>
      <c r="L136" s="701">
        <v>70.39</v>
      </c>
      <c r="M136" s="701">
        <v>1</v>
      </c>
      <c r="N136" s="702">
        <v>70.39</v>
      </c>
    </row>
    <row r="137" spans="1:14" ht="14.4" customHeight="1" x14ac:dyDescent="0.3">
      <c r="A137" s="696" t="s">
        <v>505</v>
      </c>
      <c r="B137" s="697" t="s">
        <v>506</v>
      </c>
      <c r="C137" s="698" t="s">
        <v>519</v>
      </c>
      <c r="D137" s="699" t="s">
        <v>520</v>
      </c>
      <c r="E137" s="700">
        <v>50113001</v>
      </c>
      <c r="F137" s="699" t="s">
        <v>524</v>
      </c>
      <c r="G137" s="698" t="s">
        <v>525</v>
      </c>
      <c r="H137" s="698">
        <v>844591</v>
      </c>
      <c r="I137" s="698">
        <v>107161</v>
      </c>
      <c r="J137" s="698" t="s">
        <v>752</v>
      </c>
      <c r="K137" s="698" t="s">
        <v>753</v>
      </c>
      <c r="L137" s="701">
        <v>935</v>
      </c>
      <c r="M137" s="701">
        <v>65</v>
      </c>
      <c r="N137" s="702">
        <v>60775</v>
      </c>
    </row>
    <row r="138" spans="1:14" ht="14.4" customHeight="1" x14ac:dyDescent="0.3">
      <c r="A138" s="696" t="s">
        <v>505</v>
      </c>
      <c r="B138" s="697" t="s">
        <v>506</v>
      </c>
      <c r="C138" s="698" t="s">
        <v>519</v>
      </c>
      <c r="D138" s="699" t="s">
        <v>520</v>
      </c>
      <c r="E138" s="700">
        <v>50113001</v>
      </c>
      <c r="F138" s="699" t="s">
        <v>524</v>
      </c>
      <c r="G138" s="698" t="s">
        <v>525</v>
      </c>
      <c r="H138" s="698">
        <v>108499</v>
      </c>
      <c r="I138" s="698">
        <v>8499</v>
      </c>
      <c r="J138" s="698" t="s">
        <v>754</v>
      </c>
      <c r="K138" s="698" t="s">
        <v>755</v>
      </c>
      <c r="L138" s="701">
        <v>111.61948661894408</v>
      </c>
      <c r="M138" s="701">
        <v>670</v>
      </c>
      <c r="N138" s="702">
        <v>74785.056034692534</v>
      </c>
    </row>
    <row r="139" spans="1:14" ht="14.4" customHeight="1" x14ac:dyDescent="0.3">
      <c r="A139" s="696" t="s">
        <v>505</v>
      </c>
      <c r="B139" s="697" t="s">
        <v>506</v>
      </c>
      <c r="C139" s="698" t="s">
        <v>519</v>
      </c>
      <c r="D139" s="699" t="s">
        <v>520</v>
      </c>
      <c r="E139" s="700">
        <v>50113001</v>
      </c>
      <c r="F139" s="699" t="s">
        <v>524</v>
      </c>
      <c r="G139" s="698" t="s">
        <v>525</v>
      </c>
      <c r="H139" s="698">
        <v>104071</v>
      </c>
      <c r="I139" s="698">
        <v>4071</v>
      </c>
      <c r="J139" s="698" t="s">
        <v>756</v>
      </c>
      <c r="K139" s="698" t="s">
        <v>757</v>
      </c>
      <c r="L139" s="701">
        <v>153.65181818181816</v>
      </c>
      <c r="M139" s="701">
        <v>11</v>
      </c>
      <c r="N139" s="702">
        <v>1690.1699999999998</v>
      </c>
    </row>
    <row r="140" spans="1:14" ht="14.4" customHeight="1" x14ac:dyDescent="0.3">
      <c r="A140" s="696" t="s">
        <v>505</v>
      </c>
      <c r="B140" s="697" t="s">
        <v>506</v>
      </c>
      <c r="C140" s="698" t="s">
        <v>519</v>
      </c>
      <c r="D140" s="699" t="s">
        <v>520</v>
      </c>
      <c r="E140" s="700">
        <v>50113001</v>
      </c>
      <c r="F140" s="699" t="s">
        <v>524</v>
      </c>
      <c r="G140" s="698" t="s">
        <v>525</v>
      </c>
      <c r="H140" s="698">
        <v>102479</v>
      </c>
      <c r="I140" s="698">
        <v>2479</v>
      </c>
      <c r="J140" s="698" t="s">
        <v>756</v>
      </c>
      <c r="K140" s="698" t="s">
        <v>758</v>
      </c>
      <c r="L140" s="701">
        <v>65.58</v>
      </c>
      <c r="M140" s="701">
        <v>1</v>
      </c>
      <c r="N140" s="702">
        <v>65.58</v>
      </c>
    </row>
    <row r="141" spans="1:14" ht="14.4" customHeight="1" x14ac:dyDescent="0.3">
      <c r="A141" s="696" t="s">
        <v>505</v>
      </c>
      <c r="B141" s="697" t="s">
        <v>506</v>
      </c>
      <c r="C141" s="698" t="s">
        <v>519</v>
      </c>
      <c r="D141" s="699" t="s">
        <v>520</v>
      </c>
      <c r="E141" s="700">
        <v>50113001</v>
      </c>
      <c r="F141" s="699" t="s">
        <v>524</v>
      </c>
      <c r="G141" s="698" t="s">
        <v>525</v>
      </c>
      <c r="H141" s="698">
        <v>846599</v>
      </c>
      <c r="I141" s="698">
        <v>107754</v>
      </c>
      <c r="J141" s="698" t="s">
        <v>759</v>
      </c>
      <c r="K141" s="698" t="s">
        <v>507</v>
      </c>
      <c r="L141" s="701">
        <v>131.71800000000002</v>
      </c>
      <c r="M141" s="701">
        <v>25</v>
      </c>
      <c r="N141" s="702">
        <v>3292.9500000000003</v>
      </c>
    </row>
    <row r="142" spans="1:14" ht="14.4" customHeight="1" x14ac:dyDescent="0.3">
      <c r="A142" s="696" t="s">
        <v>505</v>
      </c>
      <c r="B142" s="697" t="s">
        <v>506</v>
      </c>
      <c r="C142" s="698" t="s">
        <v>519</v>
      </c>
      <c r="D142" s="699" t="s">
        <v>520</v>
      </c>
      <c r="E142" s="700">
        <v>50113001</v>
      </c>
      <c r="F142" s="699" t="s">
        <v>524</v>
      </c>
      <c r="G142" s="698" t="s">
        <v>525</v>
      </c>
      <c r="H142" s="698">
        <v>158425</v>
      </c>
      <c r="I142" s="698">
        <v>58425</v>
      </c>
      <c r="J142" s="698" t="s">
        <v>760</v>
      </c>
      <c r="K142" s="698" t="s">
        <v>761</v>
      </c>
      <c r="L142" s="701">
        <v>82.250000000000014</v>
      </c>
      <c r="M142" s="701">
        <v>7</v>
      </c>
      <c r="N142" s="702">
        <v>575.75000000000011</v>
      </c>
    </row>
    <row r="143" spans="1:14" ht="14.4" customHeight="1" x14ac:dyDescent="0.3">
      <c r="A143" s="696" t="s">
        <v>505</v>
      </c>
      <c r="B143" s="697" t="s">
        <v>506</v>
      </c>
      <c r="C143" s="698" t="s">
        <v>519</v>
      </c>
      <c r="D143" s="699" t="s">
        <v>520</v>
      </c>
      <c r="E143" s="700">
        <v>50113001</v>
      </c>
      <c r="F143" s="699" t="s">
        <v>524</v>
      </c>
      <c r="G143" s="698" t="s">
        <v>525</v>
      </c>
      <c r="H143" s="698">
        <v>154539</v>
      </c>
      <c r="I143" s="698">
        <v>54539</v>
      </c>
      <c r="J143" s="698" t="s">
        <v>762</v>
      </c>
      <c r="K143" s="698" t="s">
        <v>763</v>
      </c>
      <c r="L143" s="701">
        <v>60.75</v>
      </c>
      <c r="M143" s="701">
        <v>10</v>
      </c>
      <c r="N143" s="702">
        <v>607.5</v>
      </c>
    </row>
    <row r="144" spans="1:14" ht="14.4" customHeight="1" x14ac:dyDescent="0.3">
      <c r="A144" s="696" t="s">
        <v>505</v>
      </c>
      <c r="B144" s="697" t="s">
        <v>506</v>
      </c>
      <c r="C144" s="698" t="s">
        <v>519</v>
      </c>
      <c r="D144" s="699" t="s">
        <v>520</v>
      </c>
      <c r="E144" s="700">
        <v>50113001</v>
      </c>
      <c r="F144" s="699" t="s">
        <v>524</v>
      </c>
      <c r="G144" s="698" t="s">
        <v>525</v>
      </c>
      <c r="H144" s="698">
        <v>101328</v>
      </c>
      <c r="I144" s="698">
        <v>1328</v>
      </c>
      <c r="J144" s="698" t="s">
        <v>764</v>
      </c>
      <c r="K144" s="698" t="s">
        <v>765</v>
      </c>
      <c r="L144" s="701">
        <v>127.68000000000008</v>
      </c>
      <c r="M144" s="701">
        <v>1</v>
      </c>
      <c r="N144" s="702">
        <v>127.68000000000008</v>
      </c>
    </row>
    <row r="145" spans="1:14" ht="14.4" customHeight="1" x14ac:dyDescent="0.3">
      <c r="A145" s="696" t="s">
        <v>505</v>
      </c>
      <c r="B145" s="697" t="s">
        <v>506</v>
      </c>
      <c r="C145" s="698" t="s">
        <v>519</v>
      </c>
      <c r="D145" s="699" t="s">
        <v>520</v>
      </c>
      <c r="E145" s="700">
        <v>50113001</v>
      </c>
      <c r="F145" s="699" t="s">
        <v>524</v>
      </c>
      <c r="G145" s="698" t="s">
        <v>560</v>
      </c>
      <c r="H145" s="698">
        <v>215715</v>
      </c>
      <c r="I145" s="698">
        <v>215715</v>
      </c>
      <c r="J145" s="698" t="s">
        <v>766</v>
      </c>
      <c r="K145" s="698" t="s">
        <v>767</v>
      </c>
      <c r="L145" s="701">
        <v>85.049444444444461</v>
      </c>
      <c r="M145" s="701">
        <v>18</v>
      </c>
      <c r="N145" s="702">
        <v>1530.8900000000003</v>
      </c>
    </row>
    <row r="146" spans="1:14" ht="14.4" customHeight="1" x14ac:dyDescent="0.3">
      <c r="A146" s="696" t="s">
        <v>505</v>
      </c>
      <c r="B146" s="697" t="s">
        <v>506</v>
      </c>
      <c r="C146" s="698" t="s">
        <v>519</v>
      </c>
      <c r="D146" s="699" t="s">
        <v>520</v>
      </c>
      <c r="E146" s="700">
        <v>50113001</v>
      </c>
      <c r="F146" s="699" t="s">
        <v>524</v>
      </c>
      <c r="G146" s="698" t="s">
        <v>525</v>
      </c>
      <c r="H146" s="698">
        <v>920235</v>
      </c>
      <c r="I146" s="698">
        <v>15880</v>
      </c>
      <c r="J146" s="698" t="s">
        <v>768</v>
      </c>
      <c r="K146" s="698" t="s">
        <v>507</v>
      </c>
      <c r="L146" s="701">
        <v>163.56999039606256</v>
      </c>
      <c r="M146" s="701">
        <v>7</v>
      </c>
      <c r="N146" s="702">
        <v>1144.9899327724379</v>
      </c>
    </row>
    <row r="147" spans="1:14" ht="14.4" customHeight="1" x14ac:dyDescent="0.3">
      <c r="A147" s="696" t="s">
        <v>505</v>
      </c>
      <c r="B147" s="697" t="s">
        <v>506</v>
      </c>
      <c r="C147" s="698" t="s">
        <v>519</v>
      </c>
      <c r="D147" s="699" t="s">
        <v>520</v>
      </c>
      <c r="E147" s="700">
        <v>50113001</v>
      </c>
      <c r="F147" s="699" t="s">
        <v>524</v>
      </c>
      <c r="G147" s="698" t="s">
        <v>525</v>
      </c>
      <c r="H147" s="698">
        <v>23987</v>
      </c>
      <c r="I147" s="698">
        <v>23987</v>
      </c>
      <c r="J147" s="698" t="s">
        <v>769</v>
      </c>
      <c r="K147" s="698" t="s">
        <v>770</v>
      </c>
      <c r="L147" s="701">
        <v>175.03007566015418</v>
      </c>
      <c r="M147" s="701">
        <v>15</v>
      </c>
      <c r="N147" s="702">
        <v>2625.4511349023128</v>
      </c>
    </row>
    <row r="148" spans="1:14" ht="14.4" customHeight="1" x14ac:dyDescent="0.3">
      <c r="A148" s="696" t="s">
        <v>505</v>
      </c>
      <c r="B148" s="697" t="s">
        <v>506</v>
      </c>
      <c r="C148" s="698" t="s">
        <v>519</v>
      </c>
      <c r="D148" s="699" t="s">
        <v>520</v>
      </c>
      <c r="E148" s="700">
        <v>50113001</v>
      </c>
      <c r="F148" s="699" t="s">
        <v>524</v>
      </c>
      <c r="G148" s="698" t="s">
        <v>525</v>
      </c>
      <c r="H148" s="698">
        <v>215476</v>
      </c>
      <c r="I148" s="698">
        <v>215476</v>
      </c>
      <c r="J148" s="698" t="s">
        <v>771</v>
      </c>
      <c r="K148" s="698" t="s">
        <v>772</v>
      </c>
      <c r="L148" s="701">
        <v>123.23</v>
      </c>
      <c r="M148" s="701">
        <v>1</v>
      </c>
      <c r="N148" s="702">
        <v>123.23</v>
      </c>
    </row>
    <row r="149" spans="1:14" ht="14.4" customHeight="1" x14ac:dyDescent="0.3">
      <c r="A149" s="696" t="s">
        <v>505</v>
      </c>
      <c r="B149" s="697" t="s">
        <v>506</v>
      </c>
      <c r="C149" s="698" t="s">
        <v>519</v>
      </c>
      <c r="D149" s="699" t="s">
        <v>520</v>
      </c>
      <c r="E149" s="700">
        <v>50113001</v>
      </c>
      <c r="F149" s="699" t="s">
        <v>524</v>
      </c>
      <c r="G149" s="698" t="s">
        <v>525</v>
      </c>
      <c r="H149" s="698">
        <v>215473</v>
      </c>
      <c r="I149" s="698">
        <v>215473</v>
      </c>
      <c r="J149" s="698" t="s">
        <v>773</v>
      </c>
      <c r="K149" s="698" t="s">
        <v>774</v>
      </c>
      <c r="L149" s="701">
        <v>260.54811560732452</v>
      </c>
      <c r="M149" s="701">
        <v>59</v>
      </c>
      <c r="N149" s="702">
        <v>15372.338820832147</v>
      </c>
    </row>
    <row r="150" spans="1:14" ht="14.4" customHeight="1" x14ac:dyDescent="0.3">
      <c r="A150" s="696" t="s">
        <v>505</v>
      </c>
      <c r="B150" s="697" t="s">
        <v>506</v>
      </c>
      <c r="C150" s="698" t="s">
        <v>519</v>
      </c>
      <c r="D150" s="699" t="s">
        <v>520</v>
      </c>
      <c r="E150" s="700">
        <v>50113001</v>
      </c>
      <c r="F150" s="699" t="s">
        <v>524</v>
      </c>
      <c r="G150" s="698" t="s">
        <v>525</v>
      </c>
      <c r="H150" s="698">
        <v>215474</v>
      </c>
      <c r="I150" s="698">
        <v>215474</v>
      </c>
      <c r="J150" s="698" t="s">
        <v>775</v>
      </c>
      <c r="K150" s="698" t="s">
        <v>776</v>
      </c>
      <c r="L150" s="701">
        <v>372.79999999999995</v>
      </c>
      <c r="M150" s="701">
        <v>29</v>
      </c>
      <c r="N150" s="702">
        <v>10811.199999999999</v>
      </c>
    </row>
    <row r="151" spans="1:14" ht="14.4" customHeight="1" x14ac:dyDescent="0.3">
      <c r="A151" s="696" t="s">
        <v>505</v>
      </c>
      <c r="B151" s="697" t="s">
        <v>506</v>
      </c>
      <c r="C151" s="698" t="s">
        <v>519</v>
      </c>
      <c r="D151" s="699" t="s">
        <v>520</v>
      </c>
      <c r="E151" s="700">
        <v>50113001</v>
      </c>
      <c r="F151" s="699" t="s">
        <v>524</v>
      </c>
      <c r="G151" s="698" t="s">
        <v>525</v>
      </c>
      <c r="H151" s="698">
        <v>501596</v>
      </c>
      <c r="I151" s="698">
        <v>0</v>
      </c>
      <c r="J151" s="698" t="s">
        <v>777</v>
      </c>
      <c r="K151" s="698" t="s">
        <v>778</v>
      </c>
      <c r="L151" s="701">
        <v>115.43</v>
      </c>
      <c r="M151" s="701">
        <v>1</v>
      </c>
      <c r="N151" s="702">
        <v>115.43</v>
      </c>
    </row>
    <row r="152" spans="1:14" ht="14.4" customHeight="1" x14ac:dyDescent="0.3">
      <c r="A152" s="696" t="s">
        <v>505</v>
      </c>
      <c r="B152" s="697" t="s">
        <v>506</v>
      </c>
      <c r="C152" s="698" t="s">
        <v>519</v>
      </c>
      <c r="D152" s="699" t="s">
        <v>520</v>
      </c>
      <c r="E152" s="700">
        <v>50113001</v>
      </c>
      <c r="F152" s="699" t="s">
        <v>524</v>
      </c>
      <c r="G152" s="698" t="s">
        <v>525</v>
      </c>
      <c r="H152" s="698">
        <v>192202</v>
      </c>
      <c r="I152" s="698">
        <v>192202</v>
      </c>
      <c r="J152" s="698" t="s">
        <v>779</v>
      </c>
      <c r="K152" s="698" t="s">
        <v>780</v>
      </c>
      <c r="L152" s="701">
        <v>87.889999999999986</v>
      </c>
      <c r="M152" s="701">
        <v>3</v>
      </c>
      <c r="N152" s="702">
        <v>263.66999999999996</v>
      </c>
    </row>
    <row r="153" spans="1:14" ht="14.4" customHeight="1" x14ac:dyDescent="0.3">
      <c r="A153" s="696" t="s">
        <v>505</v>
      </c>
      <c r="B153" s="697" t="s">
        <v>506</v>
      </c>
      <c r="C153" s="698" t="s">
        <v>519</v>
      </c>
      <c r="D153" s="699" t="s">
        <v>520</v>
      </c>
      <c r="E153" s="700">
        <v>50113001</v>
      </c>
      <c r="F153" s="699" t="s">
        <v>524</v>
      </c>
      <c r="G153" s="698" t="s">
        <v>525</v>
      </c>
      <c r="H153" s="698">
        <v>159642</v>
      </c>
      <c r="I153" s="698">
        <v>59642</v>
      </c>
      <c r="J153" s="698" t="s">
        <v>781</v>
      </c>
      <c r="K153" s="698" t="s">
        <v>782</v>
      </c>
      <c r="L153" s="701">
        <v>171.44800000000004</v>
      </c>
      <c r="M153" s="701">
        <v>5</v>
      </c>
      <c r="N153" s="702">
        <v>857.24000000000024</v>
      </c>
    </row>
    <row r="154" spans="1:14" ht="14.4" customHeight="1" x14ac:dyDescent="0.3">
      <c r="A154" s="696" t="s">
        <v>505</v>
      </c>
      <c r="B154" s="697" t="s">
        <v>506</v>
      </c>
      <c r="C154" s="698" t="s">
        <v>519</v>
      </c>
      <c r="D154" s="699" t="s">
        <v>520</v>
      </c>
      <c r="E154" s="700">
        <v>50113001</v>
      </c>
      <c r="F154" s="699" t="s">
        <v>524</v>
      </c>
      <c r="G154" s="698" t="s">
        <v>525</v>
      </c>
      <c r="H154" s="698">
        <v>162597</v>
      </c>
      <c r="I154" s="698">
        <v>62597</v>
      </c>
      <c r="J154" s="698" t="s">
        <v>783</v>
      </c>
      <c r="K154" s="698" t="s">
        <v>784</v>
      </c>
      <c r="L154" s="701">
        <v>78.53</v>
      </c>
      <c r="M154" s="701">
        <v>4</v>
      </c>
      <c r="N154" s="702">
        <v>314.12</v>
      </c>
    </row>
    <row r="155" spans="1:14" ht="14.4" customHeight="1" x14ac:dyDescent="0.3">
      <c r="A155" s="696" t="s">
        <v>505</v>
      </c>
      <c r="B155" s="697" t="s">
        <v>506</v>
      </c>
      <c r="C155" s="698" t="s">
        <v>519</v>
      </c>
      <c r="D155" s="699" t="s">
        <v>520</v>
      </c>
      <c r="E155" s="700">
        <v>50113001</v>
      </c>
      <c r="F155" s="699" t="s">
        <v>524</v>
      </c>
      <c r="G155" s="698" t="s">
        <v>525</v>
      </c>
      <c r="H155" s="698">
        <v>102818</v>
      </c>
      <c r="I155" s="698">
        <v>2818</v>
      </c>
      <c r="J155" s="698" t="s">
        <v>785</v>
      </c>
      <c r="K155" s="698" t="s">
        <v>786</v>
      </c>
      <c r="L155" s="701">
        <v>112.01000000000003</v>
      </c>
      <c r="M155" s="701">
        <v>3</v>
      </c>
      <c r="N155" s="702">
        <v>336.03000000000009</v>
      </c>
    </row>
    <row r="156" spans="1:14" ht="14.4" customHeight="1" x14ac:dyDescent="0.3">
      <c r="A156" s="696" t="s">
        <v>505</v>
      </c>
      <c r="B156" s="697" t="s">
        <v>506</v>
      </c>
      <c r="C156" s="698" t="s">
        <v>519</v>
      </c>
      <c r="D156" s="699" t="s">
        <v>520</v>
      </c>
      <c r="E156" s="700">
        <v>50113001</v>
      </c>
      <c r="F156" s="699" t="s">
        <v>524</v>
      </c>
      <c r="G156" s="698" t="s">
        <v>525</v>
      </c>
      <c r="H156" s="698">
        <v>217079</v>
      </c>
      <c r="I156" s="698">
        <v>217079</v>
      </c>
      <c r="J156" s="698" t="s">
        <v>787</v>
      </c>
      <c r="K156" s="698" t="s">
        <v>788</v>
      </c>
      <c r="L156" s="701">
        <v>161.96</v>
      </c>
      <c r="M156" s="701">
        <v>11</v>
      </c>
      <c r="N156" s="702">
        <v>1781.5600000000002</v>
      </c>
    </row>
    <row r="157" spans="1:14" ht="14.4" customHeight="1" x14ac:dyDescent="0.3">
      <c r="A157" s="696" t="s">
        <v>505</v>
      </c>
      <c r="B157" s="697" t="s">
        <v>506</v>
      </c>
      <c r="C157" s="698" t="s">
        <v>519</v>
      </c>
      <c r="D157" s="699" t="s">
        <v>520</v>
      </c>
      <c r="E157" s="700">
        <v>50113001</v>
      </c>
      <c r="F157" s="699" t="s">
        <v>524</v>
      </c>
      <c r="G157" s="698" t="s">
        <v>525</v>
      </c>
      <c r="H157" s="698">
        <v>162083</v>
      </c>
      <c r="I157" s="698">
        <v>162083</v>
      </c>
      <c r="J157" s="698" t="s">
        <v>789</v>
      </c>
      <c r="K157" s="698" t="s">
        <v>790</v>
      </c>
      <c r="L157" s="701">
        <v>455.08999999999986</v>
      </c>
      <c r="M157" s="701">
        <v>1</v>
      </c>
      <c r="N157" s="702">
        <v>455.08999999999986</v>
      </c>
    </row>
    <row r="158" spans="1:14" ht="14.4" customHeight="1" x14ac:dyDescent="0.3">
      <c r="A158" s="696" t="s">
        <v>505</v>
      </c>
      <c r="B158" s="697" t="s">
        <v>506</v>
      </c>
      <c r="C158" s="698" t="s">
        <v>519</v>
      </c>
      <c r="D158" s="699" t="s">
        <v>520</v>
      </c>
      <c r="E158" s="700">
        <v>50113001</v>
      </c>
      <c r="F158" s="699" t="s">
        <v>524</v>
      </c>
      <c r="G158" s="698" t="s">
        <v>525</v>
      </c>
      <c r="H158" s="698">
        <v>846113</v>
      </c>
      <c r="I158" s="698">
        <v>107712</v>
      </c>
      <c r="J158" s="698" t="s">
        <v>791</v>
      </c>
      <c r="K158" s="698" t="s">
        <v>792</v>
      </c>
      <c r="L158" s="701">
        <v>241.93999999999994</v>
      </c>
      <c r="M158" s="701">
        <v>6</v>
      </c>
      <c r="N158" s="702">
        <v>1451.6399999999996</v>
      </c>
    </row>
    <row r="159" spans="1:14" ht="14.4" customHeight="1" x14ac:dyDescent="0.3">
      <c r="A159" s="696" t="s">
        <v>505</v>
      </c>
      <c r="B159" s="697" t="s">
        <v>506</v>
      </c>
      <c r="C159" s="698" t="s">
        <v>519</v>
      </c>
      <c r="D159" s="699" t="s">
        <v>520</v>
      </c>
      <c r="E159" s="700">
        <v>50113001</v>
      </c>
      <c r="F159" s="699" t="s">
        <v>524</v>
      </c>
      <c r="G159" s="698" t="s">
        <v>525</v>
      </c>
      <c r="H159" s="698">
        <v>447</v>
      </c>
      <c r="I159" s="698">
        <v>447</v>
      </c>
      <c r="J159" s="698" t="s">
        <v>793</v>
      </c>
      <c r="K159" s="698" t="s">
        <v>794</v>
      </c>
      <c r="L159" s="701">
        <v>178.48</v>
      </c>
      <c r="M159" s="701">
        <v>4</v>
      </c>
      <c r="N159" s="702">
        <v>713.92</v>
      </c>
    </row>
    <row r="160" spans="1:14" ht="14.4" customHeight="1" x14ac:dyDescent="0.3">
      <c r="A160" s="696" t="s">
        <v>505</v>
      </c>
      <c r="B160" s="697" t="s">
        <v>506</v>
      </c>
      <c r="C160" s="698" t="s">
        <v>519</v>
      </c>
      <c r="D160" s="699" t="s">
        <v>520</v>
      </c>
      <c r="E160" s="700">
        <v>50113001</v>
      </c>
      <c r="F160" s="699" t="s">
        <v>524</v>
      </c>
      <c r="G160" s="698" t="s">
        <v>525</v>
      </c>
      <c r="H160" s="698">
        <v>214593</v>
      </c>
      <c r="I160" s="698">
        <v>214593</v>
      </c>
      <c r="J160" s="698" t="s">
        <v>795</v>
      </c>
      <c r="K160" s="698" t="s">
        <v>796</v>
      </c>
      <c r="L160" s="701">
        <v>56.489999999999988</v>
      </c>
      <c r="M160" s="701">
        <v>4</v>
      </c>
      <c r="N160" s="702">
        <v>225.95999999999995</v>
      </c>
    </row>
    <row r="161" spans="1:14" ht="14.4" customHeight="1" x14ac:dyDescent="0.3">
      <c r="A161" s="696" t="s">
        <v>505</v>
      </c>
      <c r="B161" s="697" t="s">
        <v>506</v>
      </c>
      <c r="C161" s="698" t="s">
        <v>519</v>
      </c>
      <c r="D161" s="699" t="s">
        <v>520</v>
      </c>
      <c r="E161" s="700">
        <v>50113001</v>
      </c>
      <c r="F161" s="699" t="s">
        <v>524</v>
      </c>
      <c r="G161" s="698" t="s">
        <v>525</v>
      </c>
      <c r="H161" s="698">
        <v>199680</v>
      </c>
      <c r="I161" s="698">
        <v>199680</v>
      </c>
      <c r="J161" s="698" t="s">
        <v>797</v>
      </c>
      <c r="K161" s="698" t="s">
        <v>798</v>
      </c>
      <c r="L161" s="701">
        <v>365.41000000000008</v>
      </c>
      <c r="M161" s="701">
        <v>1</v>
      </c>
      <c r="N161" s="702">
        <v>365.41000000000008</v>
      </c>
    </row>
    <row r="162" spans="1:14" ht="14.4" customHeight="1" x14ac:dyDescent="0.3">
      <c r="A162" s="696" t="s">
        <v>505</v>
      </c>
      <c r="B162" s="697" t="s">
        <v>506</v>
      </c>
      <c r="C162" s="698" t="s">
        <v>519</v>
      </c>
      <c r="D162" s="699" t="s">
        <v>520</v>
      </c>
      <c r="E162" s="700">
        <v>50113001</v>
      </c>
      <c r="F162" s="699" t="s">
        <v>524</v>
      </c>
      <c r="G162" s="698" t="s">
        <v>525</v>
      </c>
      <c r="H162" s="698">
        <v>192757</v>
      </c>
      <c r="I162" s="698">
        <v>92757</v>
      </c>
      <c r="J162" s="698" t="s">
        <v>799</v>
      </c>
      <c r="K162" s="698" t="s">
        <v>800</v>
      </c>
      <c r="L162" s="701">
        <v>74.859861306302008</v>
      </c>
      <c r="M162" s="701">
        <v>1</v>
      </c>
      <c r="N162" s="702">
        <v>74.859861306302008</v>
      </c>
    </row>
    <row r="163" spans="1:14" ht="14.4" customHeight="1" x14ac:dyDescent="0.3">
      <c r="A163" s="696" t="s">
        <v>505</v>
      </c>
      <c r="B163" s="697" t="s">
        <v>506</v>
      </c>
      <c r="C163" s="698" t="s">
        <v>519</v>
      </c>
      <c r="D163" s="699" t="s">
        <v>520</v>
      </c>
      <c r="E163" s="700">
        <v>50113001</v>
      </c>
      <c r="F163" s="699" t="s">
        <v>524</v>
      </c>
      <c r="G163" s="698" t="s">
        <v>507</v>
      </c>
      <c r="H163" s="698">
        <v>846826</v>
      </c>
      <c r="I163" s="698">
        <v>125002</v>
      </c>
      <c r="J163" s="698" t="s">
        <v>801</v>
      </c>
      <c r="K163" s="698" t="s">
        <v>507</v>
      </c>
      <c r="L163" s="701">
        <v>963.95000000000027</v>
      </c>
      <c r="M163" s="701">
        <v>1</v>
      </c>
      <c r="N163" s="702">
        <v>963.95000000000027</v>
      </c>
    </row>
    <row r="164" spans="1:14" ht="14.4" customHeight="1" x14ac:dyDescent="0.3">
      <c r="A164" s="696" t="s">
        <v>505</v>
      </c>
      <c r="B164" s="697" t="s">
        <v>506</v>
      </c>
      <c r="C164" s="698" t="s">
        <v>519</v>
      </c>
      <c r="D164" s="699" t="s">
        <v>520</v>
      </c>
      <c r="E164" s="700">
        <v>50113001</v>
      </c>
      <c r="F164" s="699" t="s">
        <v>524</v>
      </c>
      <c r="G164" s="698" t="s">
        <v>525</v>
      </c>
      <c r="H164" s="698">
        <v>157586</v>
      </c>
      <c r="I164" s="698">
        <v>57586</v>
      </c>
      <c r="J164" s="698" t="s">
        <v>802</v>
      </c>
      <c r="K164" s="698" t="s">
        <v>803</v>
      </c>
      <c r="L164" s="701">
        <v>73.789999999999992</v>
      </c>
      <c r="M164" s="701">
        <v>1</v>
      </c>
      <c r="N164" s="702">
        <v>73.789999999999992</v>
      </c>
    </row>
    <row r="165" spans="1:14" ht="14.4" customHeight="1" x14ac:dyDescent="0.3">
      <c r="A165" s="696" t="s">
        <v>505</v>
      </c>
      <c r="B165" s="697" t="s">
        <v>506</v>
      </c>
      <c r="C165" s="698" t="s">
        <v>519</v>
      </c>
      <c r="D165" s="699" t="s">
        <v>520</v>
      </c>
      <c r="E165" s="700">
        <v>50113001</v>
      </c>
      <c r="F165" s="699" t="s">
        <v>524</v>
      </c>
      <c r="G165" s="698" t="s">
        <v>560</v>
      </c>
      <c r="H165" s="698">
        <v>147466</v>
      </c>
      <c r="I165" s="698">
        <v>147466</v>
      </c>
      <c r="J165" s="698" t="s">
        <v>804</v>
      </c>
      <c r="K165" s="698" t="s">
        <v>805</v>
      </c>
      <c r="L165" s="701">
        <v>128.92000000000002</v>
      </c>
      <c r="M165" s="701">
        <v>1</v>
      </c>
      <c r="N165" s="702">
        <v>128.92000000000002</v>
      </c>
    </row>
    <row r="166" spans="1:14" ht="14.4" customHeight="1" x14ac:dyDescent="0.3">
      <c r="A166" s="696" t="s">
        <v>505</v>
      </c>
      <c r="B166" s="697" t="s">
        <v>506</v>
      </c>
      <c r="C166" s="698" t="s">
        <v>519</v>
      </c>
      <c r="D166" s="699" t="s">
        <v>520</v>
      </c>
      <c r="E166" s="700">
        <v>50113001</v>
      </c>
      <c r="F166" s="699" t="s">
        <v>524</v>
      </c>
      <c r="G166" s="698" t="s">
        <v>560</v>
      </c>
      <c r="H166" s="698">
        <v>169189</v>
      </c>
      <c r="I166" s="698">
        <v>69189</v>
      </c>
      <c r="J166" s="698" t="s">
        <v>806</v>
      </c>
      <c r="K166" s="698" t="s">
        <v>807</v>
      </c>
      <c r="L166" s="701">
        <v>61.11999999999999</v>
      </c>
      <c r="M166" s="701">
        <v>2</v>
      </c>
      <c r="N166" s="702">
        <v>122.23999999999998</v>
      </c>
    </row>
    <row r="167" spans="1:14" ht="14.4" customHeight="1" x14ac:dyDescent="0.3">
      <c r="A167" s="696" t="s">
        <v>505</v>
      </c>
      <c r="B167" s="697" t="s">
        <v>506</v>
      </c>
      <c r="C167" s="698" t="s">
        <v>519</v>
      </c>
      <c r="D167" s="699" t="s">
        <v>520</v>
      </c>
      <c r="E167" s="700">
        <v>50113001</v>
      </c>
      <c r="F167" s="699" t="s">
        <v>524</v>
      </c>
      <c r="G167" s="698" t="s">
        <v>525</v>
      </c>
      <c r="H167" s="698">
        <v>149990</v>
      </c>
      <c r="I167" s="698">
        <v>49990</v>
      </c>
      <c r="J167" s="698" t="s">
        <v>808</v>
      </c>
      <c r="K167" s="698" t="s">
        <v>809</v>
      </c>
      <c r="L167" s="701">
        <v>124.26335211630392</v>
      </c>
      <c r="M167" s="701">
        <v>63</v>
      </c>
      <c r="N167" s="702">
        <v>7828.5911833271466</v>
      </c>
    </row>
    <row r="168" spans="1:14" ht="14.4" customHeight="1" x14ac:dyDescent="0.3">
      <c r="A168" s="696" t="s">
        <v>505</v>
      </c>
      <c r="B168" s="697" t="s">
        <v>506</v>
      </c>
      <c r="C168" s="698" t="s">
        <v>519</v>
      </c>
      <c r="D168" s="699" t="s">
        <v>520</v>
      </c>
      <c r="E168" s="700">
        <v>50113001</v>
      </c>
      <c r="F168" s="699" t="s">
        <v>524</v>
      </c>
      <c r="G168" s="698" t="s">
        <v>525</v>
      </c>
      <c r="H168" s="698">
        <v>142613</v>
      </c>
      <c r="I168" s="698">
        <v>42613</v>
      </c>
      <c r="J168" s="698" t="s">
        <v>808</v>
      </c>
      <c r="K168" s="698" t="s">
        <v>810</v>
      </c>
      <c r="L168" s="701">
        <v>83.26</v>
      </c>
      <c r="M168" s="701">
        <v>1</v>
      </c>
      <c r="N168" s="702">
        <v>83.26</v>
      </c>
    </row>
    <row r="169" spans="1:14" ht="14.4" customHeight="1" x14ac:dyDescent="0.3">
      <c r="A169" s="696" t="s">
        <v>505</v>
      </c>
      <c r="B169" s="697" t="s">
        <v>506</v>
      </c>
      <c r="C169" s="698" t="s">
        <v>519</v>
      </c>
      <c r="D169" s="699" t="s">
        <v>520</v>
      </c>
      <c r="E169" s="700">
        <v>50113001</v>
      </c>
      <c r="F169" s="699" t="s">
        <v>524</v>
      </c>
      <c r="G169" s="698" t="s">
        <v>525</v>
      </c>
      <c r="H169" s="698">
        <v>47995</v>
      </c>
      <c r="I169" s="698">
        <v>47995</v>
      </c>
      <c r="J169" s="698" t="s">
        <v>811</v>
      </c>
      <c r="K169" s="698" t="s">
        <v>812</v>
      </c>
      <c r="L169" s="701">
        <v>847.73500000000001</v>
      </c>
      <c r="M169" s="701">
        <v>1</v>
      </c>
      <c r="N169" s="702">
        <v>847.73500000000001</v>
      </c>
    </row>
    <row r="170" spans="1:14" ht="14.4" customHeight="1" x14ac:dyDescent="0.3">
      <c r="A170" s="696" t="s">
        <v>505</v>
      </c>
      <c r="B170" s="697" t="s">
        <v>506</v>
      </c>
      <c r="C170" s="698" t="s">
        <v>519</v>
      </c>
      <c r="D170" s="699" t="s">
        <v>520</v>
      </c>
      <c r="E170" s="700">
        <v>50113001</v>
      </c>
      <c r="F170" s="699" t="s">
        <v>524</v>
      </c>
      <c r="G170" s="698" t="s">
        <v>525</v>
      </c>
      <c r="H170" s="698">
        <v>147862</v>
      </c>
      <c r="I170" s="698">
        <v>47862</v>
      </c>
      <c r="J170" s="698" t="s">
        <v>813</v>
      </c>
      <c r="K170" s="698" t="s">
        <v>814</v>
      </c>
      <c r="L170" s="701">
        <v>140.55000000000004</v>
      </c>
      <c r="M170" s="701">
        <v>1</v>
      </c>
      <c r="N170" s="702">
        <v>140.55000000000004</v>
      </c>
    </row>
    <row r="171" spans="1:14" ht="14.4" customHeight="1" x14ac:dyDescent="0.3">
      <c r="A171" s="696" t="s">
        <v>505</v>
      </c>
      <c r="B171" s="697" t="s">
        <v>506</v>
      </c>
      <c r="C171" s="698" t="s">
        <v>519</v>
      </c>
      <c r="D171" s="699" t="s">
        <v>520</v>
      </c>
      <c r="E171" s="700">
        <v>50113001</v>
      </c>
      <c r="F171" s="699" t="s">
        <v>524</v>
      </c>
      <c r="G171" s="698" t="s">
        <v>525</v>
      </c>
      <c r="H171" s="698">
        <v>116287</v>
      </c>
      <c r="I171" s="698">
        <v>16287</v>
      </c>
      <c r="J171" s="698" t="s">
        <v>815</v>
      </c>
      <c r="K171" s="698" t="s">
        <v>816</v>
      </c>
      <c r="L171" s="701">
        <v>160.68999999999997</v>
      </c>
      <c r="M171" s="701">
        <v>1</v>
      </c>
      <c r="N171" s="702">
        <v>160.68999999999997</v>
      </c>
    </row>
    <row r="172" spans="1:14" ht="14.4" customHeight="1" x14ac:dyDescent="0.3">
      <c r="A172" s="696" t="s">
        <v>505</v>
      </c>
      <c r="B172" s="697" t="s">
        <v>506</v>
      </c>
      <c r="C172" s="698" t="s">
        <v>519</v>
      </c>
      <c r="D172" s="699" t="s">
        <v>520</v>
      </c>
      <c r="E172" s="700">
        <v>50113001</v>
      </c>
      <c r="F172" s="699" t="s">
        <v>524</v>
      </c>
      <c r="G172" s="698" t="s">
        <v>525</v>
      </c>
      <c r="H172" s="698">
        <v>149503</v>
      </c>
      <c r="I172" s="698">
        <v>49503</v>
      </c>
      <c r="J172" s="698" t="s">
        <v>817</v>
      </c>
      <c r="K172" s="698" t="s">
        <v>818</v>
      </c>
      <c r="L172" s="701">
        <v>109.81999999999998</v>
      </c>
      <c r="M172" s="701">
        <v>2</v>
      </c>
      <c r="N172" s="702">
        <v>219.63999999999996</v>
      </c>
    </row>
    <row r="173" spans="1:14" ht="14.4" customHeight="1" x14ac:dyDescent="0.3">
      <c r="A173" s="696" t="s">
        <v>505</v>
      </c>
      <c r="B173" s="697" t="s">
        <v>506</v>
      </c>
      <c r="C173" s="698" t="s">
        <v>519</v>
      </c>
      <c r="D173" s="699" t="s">
        <v>520</v>
      </c>
      <c r="E173" s="700">
        <v>50113001</v>
      </c>
      <c r="F173" s="699" t="s">
        <v>524</v>
      </c>
      <c r="G173" s="698" t="s">
        <v>525</v>
      </c>
      <c r="H173" s="698">
        <v>149522</v>
      </c>
      <c r="I173" s="698">
        <v>49522</v>
      </c>
      <c r="J173" s="698" t="s">
        <v>817</v>
      </c>
      <c r="K173" s="698" t="s">
        <v>819</v>
      </c>
      <c r="L173" s="701">
        <v>129.59</v>
      </c>
      <c r="M173" s="701">
        <v>4</v>
      </c>
      <c r="N173" s="702">
        <v>518.36</v>
      </c>
    </row>
    <row r="174" spans="1:14" ht="14.4" customHeight="1" x14ac:dyDescent="0.3">
      <c r="A174" s="696" t="s">
        <v>505</v>
      </c>
      <c r="B174" s="697" t="s">
        <v>506</v>
      </c>
      <c r="C174" s="698" t="s">
        <v>519</v>
      </c>
      <c r="D174" s="699" t="s">
        <v>520</v>
      </c>
      <c r="E174" s="700">
        <v>50113001</v>
      </c>
      <c r="F174" s="699" t="s">
        <v>524</v>
      </c>
      <c r="G174" s="698" t="s">
        <v>525</v>
      </c>
      <c r="H174" s="698">
        <v>214598</v>
      </c>
      <c r="I174" s="698">
        <v>214598</v>
      </c>
      <c r="J174" s="698" t="s">
        <v>820</v>
      </c>
      <c r="K174" s="698" t="s">
        <v>821</v>
      </c>
      <c r="L174" s="701">
        <v>169.45999999999989</v>
      </c>
      <c r="M174" s="701">
        <v>1</v>
      </c>
      <c r="N174" s="702">
        <v>169.45999999999989</v>
      </c>
    </row>
    <row r="175" spans="1:14" ht="14.4" customHeight="1" x14ac:dyDescent="0.3">
      <c r="A175" s="696" t="s">
        <v>505</v>
      </c>
      <c r="B175" s="697" t="s">
        <v>506</v>
      </c>
      <c r="C175" s="698" t="s">
        <v>519</v>
      </c>
      <c r="D175" s="699" t="s">
        <v>520</v>
      </c>
      <c r="E175" s="700">
        <v>50113001</v>
      </c>
      <c r="F175" s="699" t="s">
        <v>524</v>
      </c>
      <c r="G175" s="698" t="s">
        <v>525</v>
      </c>
      <c r="H175" s="698">
        <v>193779</v>
      </c>
      <c r="I175" s="698">
        <v>93779</v>
      </c>
      <c r="J175" s="698" t="s">
        <v>822</v>
      </c>
      <c r="K175" s="698" t="s">
        <v>823</v>
      </c>
      <c r="L175" s="701">
        <v>67.904761904761898</v>
      </c>
      <c r="M175" s="701">
        <v>21</v>
      </c>
      <c r="N175" s="702">
        <v>1426</v>
      </c>
    </row>
    <row r="176" spans="1:14" ht="14.4" customHeight="1" x14ac:dyDescent="0.3">
      <c r="A176" s="696" t="s">
        <v>505</v>
      </c>
      <c r="B176" s="697" t="s">
        <v>506</v>
      </c>
      <c r="C176" s="698" t="s">
        <v>519</v>
      </c>
      <c r="D176" s="699" t="s">
        <v>520</v>
      </c>
      <c r="E176" s="700">
        <v>50113001</v>
      </c>
      <c r="F176" s="699" t="s">
        <v>524</v>
      </c>
      <c r="G176" s="698" t="s">
        <v>507</v>
      </c>
      <c r="H176" s="698">
        <v>19117</v>
      </c>
      <c r="I176" s="698">
        <v>19117</v>
      </c>
      <c r="J176" s="698" t="s">
        <v>824</v>
      </c>
      <c r="K176" s="698" t="s">
        <v>825</v>
      </c>
      <c r="L176" s="701">
        <v>58.66999999999998</v>
      </c>
      <c r="M176" s="701">
        <v>1</v>
      </c>
      <c r="N176" s="702">
        <v>58.66999999999998</v>
      </c>
    </row>
    <row r="177" spans="1:14" ht="14.4" customHeight="1" x14ac:dyDescent="0.3">
      <c r="A177" s="696" t="s">
        <v>505</v>
      </c>
      <c r="B177" s="697" t="s">
        <v>506</v>
      </c>
      <c r="C177" s="698" t="s">
        <v>519</v>
      </c>
      <c r="D177" s="699" t="s">
        <v>520</v>
      </c>
      <c r="E177" s="700">
        <v>50113001</v>
      </c>
      <c r="F177" s="699" t="s">
        <v>524</v>
      </c>
      <c r="G177" s="698" t="s">
        <v>560</v>
      </c>
      <c r="H177" s="698">
        <v>213477</v>
      </c>
      <c r="I177" s="698">
        <v>213477</v>
      </c>
      <c r="J177" s="698" t="s">
        <v>826</v>
      </c>
      <c r="K177" s="698" t="s">
        <v>827</v>
      </c>
      <c r="L177" s="701">
        <v>3300</v>
      </c>
      <c r="M177" s="701">
        <v>38</v>
      </c>
      <c r="N177" s="702">
        <v>125400</v>
      </c>
    </row>
    <row r="178" spans="1:14" ht="14.4" customHeight="1" x14ac:dyDescent="0.3">
      <c r="A178" s="696" t="s">
        <v>505</v>
      </c>
      <c r="B178" s="697" t="s">
        <v>506</v>
      </c>
      <c r="C178" s="698" t="s">
        <v>519</v>
      </c>
      <c r="D178" s="699" t="s">
        <v>520</v>
      </c>
      <c r="E178" s="700">
        <v>50113001</v>
      </c>
      <c r="F178" s="699" t="s">
        <v>524</v>
      </c>
      <c r="G178" s="698" t="s">
        <v>560</v>
      </c>
      <c r="H178" s="698">
        <v>213494</v>
      </c>
      <c r="I178" s="698">
        <v>213494</v>
      </c>
      <c r="J178" s="698" t="s">
        <v>828</v>
      </c>
      <c r="K178" s="698" t="s">
        <v>829</v>
      </c>
      <c r="L178" s="701">
        <v>408.95</v>
      </c>
      <c r="M178" s="701">
        <v>2</v>
      </c>
      <c r="N178" s="702">
        <v>817.9</v>
      </c>
    </row>
    <row r="179" spans="1:14" ht="14.4" customHeight="1" x14ac:dyDescent="0.3">
      <c r="A179" s="696" t="s">
        <v>505</v>
      </c>
      <c r="B179" s="697" t="s">
        <v>506</v>
      </c>
      <c r="C179" s="698" t="s">
        <v>519</v>
      </c>
      <c r="D179" s="699" t="s">
        <v>520</v>
      </c>
      <c r="E179" s="700">
        <v>50113001</v>
      </c>
      <c r="F179" s="699" t="s">
        <v>524</v>
      </c>
      <c r="G179" s="698" t="s">
        <v>507</v>
      </c>
      <c r="H179" s="698">
        <v>198219</v>
      </c>
      <c r="I179" s="698">
        <v>98219</v>
      </c>
      <c r="J179" s="698" t="s">
        <v>830</v>
      </c>
      <c r="K179" s="698" t="s">
        <v>831</v>
      </c>
      <c r="L179" s="701">
        <v>60</v>
      </c>
      <c r="M179" s="701">
        <v>14</v>
      </c>
      <c r="N179" s="702">
        <v>840</v>
      </c>
    </row>
    <row r="180" spans="1:14" ht="14.4" customHeight="1" x14ac:dyDescent="0.3">
      <c r="A180" s="696" t="s">
        <v>505</v>
      </c>
      <c r="B180" s="697" t="s">
        <v>506</v>
      </c>
      <c r="C180" s="698" t="s">
        <v>519</v>
      </c>
      <c r="D180" s="699" t="s">
        <v>520</v>
      </c>
      <c r="E180" s="700">
        <v>50113001</v>
      </c>
      <c r="F180" s="699" t="s">
        <v>524</v>
      </c>
      <c r="G180" s="698" t="s">
        <v>560</v>
      </c>
      <c r="H180" s="698">
        <v>156807</v>
      </c>
      <c r="I180" s="698">
        <v>56807</v>
      </c>
      <c r="J180" s="698" t="s">
        <v>832</v>
      </c>
      <c r="K180" s="698" t="s">
        <v>833</v>
      </c>
      <c r="L180" s="701">
        <v>57.77</v>
      </c>
      <c r="M180" s="701">
        <v>1</v>
      </c>
      <c r="N180" s="702">
        <v>57.77</v>
      </c>
    </row>
    <row r="181" spans="1:14" ht="14.4" customHeight="1" x14ac:dyDescent="0.3">
      <c r="A181" s="696" t="s">
        <v>505</v>
      </c>
      <c r="B181" s="697" t="s">
        <v>506</v>
      </c>
      <c r="C181" s="698" t="s">
        <v>519</v>
      </c>
      <c r="D181" s="699" t="s">
        <v>520</v>
      </c>
      <c r="E181" s="700">
        <v>50113001</v>
      </c>
      <c r="F181" s="699" t="s">
        <v>524</v>
      </c>
      <c r="G181" s="698" t="s">
        <v>560</v>
      </c>
      <c r="H181" s="698">
        <v>156804</v>
      </c>
      <c r="I181" s="698">
        <v>56804</v>
      </c>
      <c r="J181" s="698" t="s">
        <v>834</v>
      </c>
      <c r="K181" s="698" t="s">
        <v>831</v>
      </c>
      <c r="L181" s="701">
        <v>31.650000000000002</v>
      </c>
      <c r="M181" s="701">
        <v>1</v>
      </c>
      <c r="N181" s="702">
        <v>31.650000000000002</v>
      </c>
    </row>
    <row r="182" spans="1:14" ht="14.4" customHeight="1" x14ac:dyDescent="0.3">
      <c r="A182" s="696" t="s">
        <v>505</v>
      </c>
      <c r="B182" s="697" t="s">
        <v>506</v>
      </c>
      <c r="C182" s="698" t="s">
        <v>519</v>
      </c>
      <c r="D182" s="699" t="s">
        <v>520</v>
      </c>
      <c r="E182" s="700">
        <v>50113001</v>
      </c>
      <c r="F182" s="699" t="s">
        <v>524</v>
      </c>
      <c r="G182" s="698" t="s">
        <v>560</v>
      </c>
      <c r="H182" s="698">
        <v>156805</v>
      </c>
      <c r="I182" s="698">
        <v>56805</v>
      </c>
      <c r="J182" s="698" t="s">
        <v>834</v>
      </c>
      <c r="K182" s="698" t="s">
        <v>835</v>
      </c>
      <c r="L182" s="701">
        <v>59.11</v>
      </c>
      <c r="M182" s="701">
        <v>2</v>
      </c>
      <c r="N182" s="702">
        <v>118.22</v>
      </c>
    </row>
    <row r="183" spans="1:14" ht="14.4" customHeight="1" x14ac:dyDescent="0.3">
      <c r="A183" s="696" t="s">
        <v>505</v>
      </c>
      <c r="B183" s="697" t="s">
        <v>506</v>
      </c>
      <c r="C183" s="698" t="s">
        <v>519</v>
      </c>
      <c r="D183" s="699" t="s">
        <v>520</v>
      </c>
      <c r="E183" s="700">
        <v>50113001</v>
      </c>
      <c r="F183" s="699" t="s">
        <v>524</v>
      </c>
      <c r="G183" s="698" t="s">
        <v>560</v>
      </c>
      <c r="H183" s="698">
        <v>214036</v>
      </c>
      <c r="I183" s="698">
        <v>214036</v>
      </c>
      <c r="J183" s="698" t="s">
        <v>836</v>
      </c>
      <c r="K183" s="698" t="s">
        <v>837</v>
      </c>
      <c r="L183" s="701">
        <v>40.390000000000008</v>
      </c>
      <c r="M183" s="701">
        <v>30</v>
      </c>
      <c r="N183" s="702">
        <v>1211.7000000000003</v>
      </c>
    </row>
    <row r="184" spans="1:14" ht="14.4" customHeight="1" x14ac:dyDescent="0.3">
      <c r="A184" s="696" t="s">
        <v>505</v>
      </c>
      <c r="B184" s="697" t="s">
        <v>506</v>
      </c>
      <c r="C184" s="698" t="s">
        <v>519</v>
      </c>
      <c r="D184" s="699" t="s">
        <v>520</v>
      </c>
      <c r="E184" s="700">
        <v>50113001</v>
      </c>
      <c r="F184" s="699" t="s">
        <v>524</v>
      </c>
      <c r="G184" s="698" t="s">
        <v>507</v>
      </c>
      <c r="H184" s="698">
        <v>102133</v>
      </c>
      <c r="I184" s="698">
        <v>2133</v>
      </c>
      <c r="J184" s="698" t="s">
        <v>838</v>
      </c>
      <c r="K184" s="698" t="s">
        <v>839</v>
      </c>
      <c r="L184" s="701">
        <v>28.101035115980171</v>
      </c>
      <c r="M184" s="701">
        <v>1140</v>
      </c>
      <c r="N184" s="702">
        <v>32035.180032217395</v>
      </c>
    </row>
    <row r="185" spans="1:14" ht="14.4" customHeight="1" x14ac:dyDescent="0.3">
      <c r="A185" s="696" t="s">
        <v>505</v>
      </c>
      <c r="B185" s="697" t="s">
        <v>506</v>
      </c>
      <c r="C185" s="698" t="s">
        <v>519</v>
      </c>
      <c r="D185" s="699" t="s">
        <v>520</v>
      </c>
      <c r="E185" s="700">
        <v>50113001</v>
      </c>
      <c r="F185" s="699" t="s">
        <v>524</v>
      </c>
      <c r="G185" s="698" t="s">
        <v>525</v>
      </c>
      <c r="H185" s="698">
        <v>199333</v>
      </c>
      <c r="I185" s="698">
        <v>99333</v>
      </c>
      <c r="J185" s="698" t="s">
        <v>840</v>
      </c>
      <c r="K185" s="698" t="s">
        <v>841</v>
      </c>
      <c r="L185" s="701">
        <v>219.13668604651158</v>
      </c>
      <c r="M185" s="701">
        <v>172</v>
      </c>
      <c r="N185" s="702">
        <v>37691.509999999995</v>
      </c>
    </row>
    <row r="186" spans="1:14" ht="14.4" customHeight="1" x14ac:dyDescent="0.3">
      <c r="A186" s="696" t="s">
        <v>505</v>
      </c>
      <c r="B186" s="697" t="s">
        <v>506</v>
      </c>
      <c r="C186" s="698" t="s">
        <v>519</v>
      </c>
      <c r="D186" s="699" t="s">
        <v>520</v>
      </c>
      <c r="E186" s="700">
        <v>50113001</v>
      </c>
      <c r="F186" s="699" t="s">
        <v>524</v>
      </c>
      <c r="G186" s="698" t="s">
        <v>507</v>
      </c>
      <c r="H186" s="698">
        <v>102785</v>
      </c>
      <c r="I186" s="698">
        <v>2785</v>
      </c>
      <c r="J186" s="698" t="s">
        <v>842</v>
      </c>
      <c r="K186" s="698" t="s">
        <v>843</v>
      </c>
      <c r="L186" s="701">
        <v>50.25545454545454</v>
      </c>
      <c r="M186" s="701">
        <v>11</v>
      </c>
      <c r="N186" s="702">
        <v>552.80999999999995</v>
      </c>
    </row>
    <row r="187" spans="1:14" ht="14.4" customHeight="1" x14ac:dyDescent="0.3">
      <c r="A187" s="696" t="s">
        <v>505</v>
      </c>
      <c r="B187" s="697" t="s">
        <v>506</v>
      </c>
      <c r="C187" s="698" t="s">
        <v>519</v>
      </c>
      <c r="D187" s="699" t="s">
        <v>520</v>
      </c>
      <c r="E187" s="700">
        <v>50113001</v>
      </c>
      <c r="F187" s="699" t="s">
        <v>524</v>
      </c>
      <c r="G187" s="698" t="s">
        <v>525</v>
      </c>
      <c r="H187" s="698">
        <v>198872</v>
      </c>
      <c r="I187" s="698">
        <v>98872</v>
      </c>
      <c r="J187" s="698" t="s">
        <v>844</v>
      </c>
      <c r="K187" s="698" t="s">
        <v>845</v>
      </c>
      <c r="L187" s="701">
        <v>312.83999999999997</v>
      </c>
      <c r="M187" s="701">
        <v>2</v>
      </c>
      <c r="N187" s="702">
        <v>625.67999999999995</v>
      </c>
    </row>
    <row r="188" spans="1:14" ht="14.4" customHeight="1" x14ac:dyDescent="0.3">
      <c r="A188" s="696" t="s">
        <v>505</v>
      </c>
      <c r="B188" s="697" t="s">
        <v>506</v>
      </c>
      <c r="C188" s="698" t="s">
        <v>519</v>
      </c>
      <c r="D188" s="699" t="s">
        <v>520</v>
      </c>
      <c r="E188" s="700">
        <v>50113001</v>
      </c>
      <c r="F188" s="699" t="s">
        <v>524</v>
      </c>
      <c r="G188" s="698" t="s">
        <v>525</v>
      </c>
      <c r="H188" s="698">
        <v>165633</v>
      </c>
      <c r="I188" s="698">
        <v>165751</v>
      </c>
      <c r="J188" s="698" t="s">
        <v>846</v>
      </c>
      <c r="K188" s="698" t="s">
        <v>847</v>
      </c>
      <c r="L188" s="701">
        <v>2866.3800000000006</v>
      </c>
      <c r="M188" s="701">
        <v>33</v>
      </c>
      <c r="N188" s="702">
        <v>94590.540000000023</v>
      </c>
    </row>
    <row r="189" spans="1:14" ht="14.4" customHeight="1" x14ac:dyDescent="0.3">
      <c r="A189" s="696" t="s">
        <v>505</v>
      </c>
      <c r="B189" s="697" t="s">
        <v>506</v>
      </c>
      <c r="C189" s="698" t="s">
        <v>519</v>
      </c>
      <c r="D189" s="699" t="s">
        <v>520</v>
      </c>
      <c r="E189" s="700">
        <v>50113001</v>
      </c>
      <c r="F189" s="699" t="s">
        <v>524</v>
      </c>
      <c r="G189" s="698" t="s">
        <v>525</v>
      </c>
      <c r="H189" s="698">
        <v>111242</v>
      </c>
      <c r="I189" s="698">
        <v>11242</v>
      </c>
      <c r="J189" s="698" t="s">
        <v>848</v>
      </c>
      <c r="K189" s="698" t="s">
        <v>849</v>
      </c>
      <c r="L189" s="701">
        <v>113.97</v>
      </c>
      <c r="M189" s="701">
        <v>1</v>
      </c>
      <c r="N189" s="702">
        <v>113.97</v>
      </c>
    </row>
    <row r="190" spans="1:14" ht="14.4" customHeight="1" x14ac:dyDescent="0.3">
      <c r="A190" s="696" t="s">
        <v>505</v>
      </c>
      <c r="B190" s="697" t="s">
        <v>506</v>
      </c>
      <c r="C190" s="698" t="s">
        <v>519</v>
      </c>
      <c r="D190" s="699" t="s">
        <v>520</v>
      </c>
      <c r="E190" s="700">
        <v>50113001</v>
      </c>
      <c r="F190" s="699" t="s">
        <v>524</v>
      </c>
      <c r="G190" s="698" t="s">
        <v>525</v>
      </c>
      <c r="H190" s="698">
        <v>111243</v>
      </c>
      <c r="I190" s="698">
        <v>11243</v>
      </c>
      <c r="J190" s="698" t="s">
        <v>848</v>
      </c>
      <c r="K190" s="698" t="s">
        <v>850</v>
      </c>
      <c r="L190" s="701">
        <v>181.74999999999997</v>
      </c>
      <c r="M190" s="701">
        <v>1</v>
      </c>
      <c r="N190" s="702">
        <v>181.74999999999997</v>
      </c>
    </row>
    <row r="191" spans="1:14" ht="14.4" customHeight="1" x14ac:dyDescent="0.3">
      <c r="A191" s="696" t="s">
        <v>505</v>
      </c>
      <c r="B191" s="697" t="s">
        <v>506</v>
      </c>
      <c r="C191" s="698" t="s">
        <v>519</v>
      </c>
      <c r="D191" s="699" t="s">
        <v>520</v>
      </c>
      <c r="E191" s="700">
        <v>50113001</v>
      </c>
      <c r="F191" s="699" t="s">
        <v>524</v>
      </c>
      <c r="G191" s="698" t="s">
        <v>525</v>
      </c>
      <c r="H191" s="698">
        <v>111337</v>
      </c>
      <c r="I191" s="698">
        <v>52421</v>
      </c>
      <c r="J191" s="698" t="s">
        <v>851</v>
      </c>
      <c r="K191" s="698" t="s">
        <v>852</v>
      </c>
      <c r="L191" s="701">
        <v>74.676263736263749</v>
      </c>
      <c r="M191" s="701">
        <v>182</v>
      </c>
      <c r="N191" s="702">
        <v>13591.080000000002</v>
      </c>
    </row>
    <row r="192" spans="1:14" ht="14.4" customHeight="1" x14ac:dyDescent="0.3">
      <c r="A192" s="696" t="s">
        <v>505</v>
      </c>
      <c r="B192" s="697" t="s">
        <v>506</v>
      </c>
      <c r="C192" s="698" t="s">
        <v>519</v>
      </c>
      <c r="D192" s="699" t="s">
        <v>520</v>
      </c>
      <c r="E192" s="700">
        <v>50113001</v>
      </c>
      <c r="F192" s="699" t="s">
        <v>524</v>
      </c>
      <c r="G192" s="698" t="s">
        <v>525</v>
      </c>
      <c r="H192" s="698">
        <v>31915</v>
      </c>
      <c r="I192" s="698">
        <v>31915</v>
      </c>
      <c r="J192" s="698" t="s">
        <v>853</v>
      </c>
      <c r="K192" s="698" t="s">
        <v>854</v>
      </c>
      <c r="L192" s="701">
        <v>173.63926602977992</v>
      </c>
      <c r="M192" s="701">
        <v>218</v>
      </c>
      <c r="N192" s="702">
        <v>37853.359994492021</v>
      </c>
    </row>
    <row r="193" spans="1:14" ht="14.4" customHeight="1" x14ac:dyDescent="0.3">
      <c r="A193" s="696" t="s">
        <v>505</v>
      </c>
      <c r="B193" s="697" t="s">
        <v>506</v>
      </c>
      <c r="C193" s="698" t="s">
        <v>519</v>
      </c>
      <c r="D193" s="699" t="s">
        <v>520</v>
      </c>
      <c r="E193" s="700">
        <v>50113001</v>
      </c>
      <c r="F193" s="699" t="s">
        <v>524</v>
      </c>
      <c r="G193" s="698" t="s">
        <v>525</v>
      </c>
      <c r="H193" s="698">
        <v>47706</v>
      </c>
      <c r="I193" s="698">
        <v>47706</v>
      </c>
      <c r="J193" s="698" t="s">
        <v>855</v>
      </c>
      <c r="K193" s="698" t="s">
        <v>854</v>
      </c>
      <c r="L193" s="701">
        <v>288.52999799267138</v>
      </c>
      <c r="M193" s="701">
        <v>16</v>
      </c>
      <c r="N193" s="702">
        <v>4616.4799678827421</v>
      </c>
    </row>
    <row r="194" spans="1:14" ht="14.4" customHeight="1" x14ac:dyDescent="0.3">
      <c r="A194" s="696" t="s">
        <v>505</v>
      </c>
      <c r="B194" s="697" t="s">
        <v>506</v>
      </c>
      <c r="C194" s="698" t="s">
        <v>519</v>
      </c>
      <c r="D194" s="699" t="s">
        <v>520</v>
      </c>
      <c r="E194" s="700">
        <v>50113001</v>
      </c>
      <c r="F194" s="699" t="s">
        <v>524</v>
      </c>
      <c r="G194" s="698" t="s">
        <v>525</v>
      </c>
      <c r="H194" s="698">
        <v>2584</v>
      </c>
      <c r="I194" s="698">
        <v>2584</v>
      </c>
      <c r="J194" s="698" t="s">
        <v>856</v>
      </c>
      <c r="K194" s="698" t="s">
        <v>854</v>
      </c>
      <c r="L194" s="701">
        <v>365.97</v>
      </c>
      <c r="M194" s="701">
        <v>5</v>
      </c>
      <c r="N194" s="702">
        <v>1829.8500000000001</v>
      </c>
    </row>
    <row r="195" spans="1:14" ht="14.4" customHeight="1" x14ac:dyDescent="0.3">
      <c r="A195" s="696" t="s">
        <v>505</v>
      </c>
      <c r="B195" s="697" t="s">
        <v>506</v>
      </c>
      <c r="C195" s="698" t="s">
        <v>519</v>
      </c>
      <c r="D195" s="699" t="s">
        <v>520</v>
      </c>
      <c r="E195" s="700">
        <v>50113001</v>
      </c>
      <c r="F195" s="699" t="s">
        <v>524</v>
      </c>
      <c r="G195" s="698" t="s">
        <v>525</v>
      </c>
      <c r="H195" s="698">
        <v>47244</v>
      </c>
      <c r="I195" s="698">
        <v>47244</v>
      </c>
      <c r="J195" s="698" t="s">
        <v>857</v>
      </c>
      <c r="K195" s="698" t="s">
        <v>854</v>
      </c>
      <c r="L195" s="701">
        <v>143.0000012628843</v>
      </c>
      <c r="M195" s="701">
        <v>44</v>
      </c>
      <c r="N195" s="702">
        <v>6292.0000555669085</v>
      </c>
    </row>
    <row r="196" spans="1:14" ht="14.4" customHeight="1" x14ac:dyDescent="0.3">
      <c r="A196" s="696" t="s">
        <v>505</v>
      </c>
      <c r="B196" s="697" t="s">
        <v>506</v>
      </c>
      <c r="C196" s="698" t="s">
        <v>519</v>
      </c>
      <c r="D196" s="699" t="s">
        <v>520</v>
      </c>
      <c r="E196" s="700">
        <v>50113001</v>
      </c>
      <c r="F196" s="699" t="s">
        <v>524</v>
      </c>
      <c r="G196" s="698" t="s">
        <v>525</v>
      </c>
      <c r="H196" s="698">
        <v>47249</v>
      </c>
      <c r="I196" s="698">
        <v>47249</v>
      </c>
      <c r="J196" s="698" t="s">
        <v>857</v>
      </c>
      <c r="K196" s="698" t="s">
        <v>858</v>
      </c>
      <c r="L196" s="701">
        <v>126.49999984795363</v>
      </c>
      <c r="M196" s="701">
        <v>74</v>
      </c>
      <c r="N196" s="702">
        <v>9360.9999887485683</v>
      </c>
    </row>
    <row r="197" spans="1:14" ht="14.4" customHeight="1" x14ac:dyDescent="0.3">
      <c r="A197" s="696" t="s">
        <v>505</v>
      </c>
      <c r="B197" s="697" t="s">
        <v>506</v>
      </c>
      <c r="C197" s="698" t="s">
        <v>519</v>
      </c>
      <c r="D197" s="699" t="s">
        <v>520</v>
      </c>
      <c r="E197" s="700">
        <v>50113001</v>
      </c>
      <c r="F197" s="699" t="s">
        <v>524</v>
      </c>
      <c r="G197" s="698" t="s">
        <v>525</v>
      </c>
      <c r="H197" s="698">
        <v>848930</v>
      </c>
      <c r="I197" s="698">
        <v>155781</v>
      </c>
      <c r="J197" s="698" t="s">
        <v>859</v>
      </c>
      <c r="K197" s="698" t="s">
        <v>860</v>
      </c>
      <c r="L197" s="701">
        <v>33.209999999999994</v>
      </c>
      <c r="M197" s="701">
        <v>4</v>
      </c>
      <c r="N197" s="702">
        <v>132.83999999999997</v>
      </c>
    </row>
    <row r="198" spans="1:14" ht="14.4" customHeight="1" x14ac:dyDescent="0.3">
      <c r="A198" s="696" t="s">
        <v>505</v>
      </c>
      <c r="B198" s="697" t="s">
        <v>506</v>
      </c>
      <c r="C198" s="698" t="s">
        <v>519</v>
      </c>
      <c r="D198" s="699" t="s">
        <v>520</v>
      </c>
      <c r="E198" s="700">
        <v>50113001</v>
      </c>
      <c r="F198" s="699" t="s">
        <v>524</v>
      </c>
      <c r="G198" s="698" t="s">
        <v>525</v>
      </c>
      <c r="H198" s="698">
        <v>849254</v>
      </c>
      <c r="I198" s="698">
        <v>155780</v>
      </c>
      <c r="J198" s="698" t="s">
        <v>859</v>
      </c>
      <c r="K198" s="698" t="s">
        <v>606</v>
      </c>
      <c r="L198" s="701">
        <v>26.130000000000006</v>
      </c>
      <c r="M198" s="701">
        <v>1</v>
      </c>
      <c r="N198" s="702">
        <v>26.130000000000006</v>
      </c>
    </row>
    <row r="199" spans="1:14" ht="14.4" customHeight="1" x14ac:dyDescent="0.3">
      <c r="A199" s="696" t="s">
        <v>505</v>
      </c>
      <c r="B199" s="697" t="s">
        <v>506</v>
      </c>
      <c r="C199" s="698" t="s">
        <v>519</v>
      </c>
      <c r="D199" s="699" t="s">
        <v>520</v>
      </c>
      <c r="E199" s="700">
        <v>50113001</v>
      </c>
      <c r="F199" s="699" t="s">
        <v>524</v>
      </c>
      <c r="G199" s="698" t="s">
        <v>525</v>
      </c>
      <c r="H199" s="698">
        <v>848335</v>
      </c>
      <c r="I199" s="698">
        <v>155782</v>
      </c>
      <c r="J199" s="698" t="s">
        <v>859</v>
      </c>
      <c r="K199" s="698" t="s">
        <v>861</v>
      </c>
      <c r="L199" s="701">
        <v>53.455000000000005</v>
      </c>
      <c r="M199" s="701">
        <v>2</v>
      </c>
      <c r="N199" s="702">
        <v>106.91000000000001</v>
      </c>
    </row>
    <row r="200" spans="1:14" ht="14.4" customHeight="1" x14ac:dyDescent="0.3">
      <c r="A200" s="696" t="s">
        <v>505</v>
      </c>
      <c r="B200" s="697" t="s">
        <v>506</v>
      </c>
      <c r="C200" s="698" t="s">
        <v>519</v>
      </c>
      <c r="D200" s="699" t="s">
        <v>520</v>
      </c>
      <c r="E200" s="700">
        <v>50113001</v>
      </c>
      <c r="F200" s="699" t="s">
        <v>524</v>
      </c>
      <c r="G200" s="698" t="s">
        <v>525</v>
      </c>
      <c r="H200" s="698">
        <v>158249</v>
      </c>
      <c r="I200" s="698">
        <v>58249</v>
      </c>
      <c r="J200" s="698" t="s">
        <v>862</v>
      </c>
      <c r="K200" s="698" t="s">
        <v>507</v>
      </c>
      <c r="L200" s="701">
        <v>202.43999999999997</v>
      </c>
      <c r="M200" s="701">
        <v>1</v>
      </c>
      <c r="N200" s="702">
        <v>202.43999999999997</v>
      </c>
    </row>
    <row r="201" spans="1:14" ht="14.4" customHeight="1" x14ac:dyDescent="0.3">
      <c r="A201" s="696" t="s">
        <v>505</v>
      </c>
      <c r="B201" s="697" t="s">
        <v>506</v>
      </c>
      <c r="C201" s="698" t="s">
        <v>519</v>
      </c>
      <c r="D201" s="699" t="s">
        <v>520</v>
      </c>
      <c r="E201" s="700">
        <v>50113001</v>
      </c>
      <c r="F201" s="699" t="s">
        <v>524</v>
      </c>
      <c r="G201" s="698" t="s">
        <v>525</v>
      </c>
      <c r="H201" s="698">
        <v>106091</v>
      </c>
      <c r="I201" s="698">
        <v>6091</v>
      </c>
      <c r="J201" s="698" t="s">
        <v>863</v>
      </c>
      <c r="K201" s="698" t="s">
        <v>864</v>
      </c>
      <c r="L201" s="701">
        <v>89.506999999999977</v>
      </c>
      <c r="M201" s="701">
        <v>10</v>
      </c>
      <c r="N201" s="702">
        <v>895.06999999999982</v>
      </c>
    </row>
    <row r="202" spans="1:14" ht="14.4" customHeight="1" x14ac:dyDescent="0.3">
      <c r="A202" s="696" t="s">
        <v>505</v>
      </c>
      <c r="B202" s="697" t="s">
        <v>506</v>
      </c>
      <c r="C202" s="698" t="s">
        <v>519</v>
      </c>
      <c r="D202" s="699" t="s">
        <v>520</v>
      </c>
      <c r="E202" s="700">
        <v>50113001</v>
      </c>
      <c r="F202" s="699" t="s">
        <v>524</v>
      </c>
      <c r="G202" s="698" t="s">
        <v>525</v>
      </c>
      <c r="H202" s="698">
        <v>106092</v>
      </c>
      <c r="I202" s="698">
        <v>6092</v>
      </c>
      <c r="J202" s="698" t="s">
        <v>865</v>
      </c>
      <c r="K202" s="698" t="s">
        <v>866</v>
      </c>
      <c r="L202" s="701">
        <v>280.78000000000003</v>
      </c>
      <c r="M202" s="701">
        <v>1</v>
      </c>
      <c r="N202" s="702">
        <v>280.78000000000003</v>
      </c>
    </row>
    <row r="203" spans="1:14" ht="14.4" customHeight="1" x14ac:dyDescent="0.3">
      <c r="A203" s="696" t="s">
        <v>505</v>
      </c>
      <c r="B203" s="697" t="s">
        <v>506</v>
      </c>
      <c r="C203" s="698" t="s">
        <v>519</v>
      </c>
      <c r="D203" s="699" t="s">
        <v>520</v>
      </c>
      <c r="E203" s="700">
        <v>50113001</v>
      </c>
      <c r="F203" s="699" t="s">
        <v>524</v>
      </c>
      <c r="G203" s="698" t="s">
        <v>525</v>
      </c>
      <c r="H203" s="698">
        <v>102537</v>
      </c>
      <c r="I203" s="698">
        <v>2537</v>
      </c>
      <c r="J203" s="698" t="s">
        <v>867</v>
      </c>
      <c r="K203" s="698" t="s">
        <v>868</v>
      </c>
      <c r="L203" s="701">
        <v>38.609999999999978</v>
      </c>
      <c r="M203" s="701">
        <v>1</v>
      </c>
      <c r="N203" s="702">
        <v>38.609999999999978</v>
      </c>
    </row>
    <row r="204" spans="1:14" ht="14.4" customHeight="1" x14ac:dyDescent="0.3">
      <c r="A204" s="696" t="s">
        <v>505</v>
      </c>
      <c r="B204" s="697" t="s">
        <v>506</v>
      </c>
      <c r="C204" s="698" t="s">
        <v>519</v>
      </c>
      <c r="D204" s="699" t="s">
        <v>520</v>
      </c>
      <c r="E204" s="700">
        <v>50113001</v>
      </c>
      <c r="F204" s="699" t="s">
        <v>524</v>
      </c>
      <c r="G204" s="698" t="s">
        <v>525</v>
      </c>
      <c r="H204" s="698">
        <v>102538</v>
      </c>
      <c r="I204" s="698">
        <v>2538</v>
      </c>
      <c r="J204" s="698" t="s">
        <v>867</v>
      </c>
      <c r="K204" s="698" t="s">
        <v>869</v>
      </c>
      <c r="L204" s="701">
        <v>55.670769230769238</v>
      </c>
      <c r="M204" s="701">
        <v>26</v>
      </c>
      <c r="N204" s="702">
        <v>1447.4400000000003</v>
      </c>
    </row>
    <row r="205" spans="1:14" ht="14.4" customHeight="1" x14ac:dyDescent="0.3">
      <c r="A205" s="696" t="s">
        <v>505</v>
      </c>
      <c r="B205" s="697" t="s">
        <v>506</v>
      </c>
      <c r="C205" s="698" t="s">
        <v>519</v>
      </c>
      <c r="D205" s="699" t="s">
        <v>520</v>
      </c>
      <c r="E205" s="700">
        <v>50113001</v>
      </c>
      <c r="F205" s="699" t="s">
        <v>524</v>
      </c>
      <c r="G205" s="698" t="s">
        <v>525</v>
      </c>
      <c r="H205" s="698">
        <v>215605</v>
      </c>
      <c r="I205" s="698">
        <v>215605</v>
      </c>
      <c r="J205" s="698" t="s">
        <v>870</v>
      </c>
      <c r="K205" s="698" t="s">
        <v>871</v>
      </c>
      <c r="L205" s="701">
        <v>28.357142857142861</v>
      </c>
      <c r="M205" s="701">
        <v>7</v>
      </c>
      <c r="N205" s="702">
        <v>198.50000000000003</v>
      </c>
    </row>
    <row r="206" spans="1:14" ht="14.4" customHeight="1" x14ac:dyDescent="0.3">
      <c r="A206" s="696" t="s">
        <v>505</v>
      </c>
      <c r="B206" s="697" t="s">
        <v>506</v>
      </c>
      <c r="C206" s="698" t="s">
        <v>519</v>
      </c>
      <c r="D206" s="699" t="s">
        <v>520</v>
      </c>
      <c r="E206" s="700">
        <v>50113001</v>
      </c>
      <c r="F206" s="699" t="s">
        <v>524</v>
      </c>
      <c r="G206" s="698" t="s">
        <v>525</v>
      </c>
      <c r="H206" s="698">
        <v>215606</v>
      </c>
      <c r="I206" s="698">
        <v>215606</v>
      </c>
      <c r="J206" s="698" t="s">
        <v>870</v>
      </c>
      <c r="K206" s="698" t="s">
        <v>872</v>
      </c>
      <c r="L206" s="701">
        <v>72.099999999999994</v>
      </c>
      <c r="M206" s="701">
        <v>4</v>
      </c>
      <c r="N206" s="702">
        <v>288.39999999999998</v>
      </c>
    </row>
    <row r="207" spans="1:14" ht="14.4" customHeight="1" x14ac:dyDescent="0.3">
      <c r="A207" s="696" t="s">
        <v>505</v>
      </c>
      <c r="B207" s="697" t="s">
        <v>506</v>
      </c>
      <c r="C207" s="698" t="s">
        <v>519</v>
      </c>
      <c r="D207" s="699" t="s">
        <v>520</v>
      </c>
      <c r="E207" s="700">
        <v>50113001</v>
      </c>
      <c r="F207" s="699" t="s">
        <v>524</v>
      </c>
      <c r="G207" s="698" t="s">
        <v>525</v>
      </c>
      <c r="H207" s="698">
        <v>193746</v>
      </c>
      <c r="I207" s="698">
        <v>93746</v>
      </c>
      <c r="J207" s="698" t="s">
        <v>873</v>
      </c>
      <c r="K207" s="698" t="s">
        <v>874</v>
      </c>
      <c r="L207" s="701">
        <v>373.71631578947364</v>
      </c>
      <c r="M207" s="701">
        <v>38</v>
      </c>
      <c r="N207" s="702">
        <v>14201.22</v>
      </c>
    </row>
    <row r="208" spans="1:14" ht="14.4" customHeight="1" x14ac:dyDescent="0.3">
      <c r="A208" s="696" t="s">
        <v>505</v>
      </c>
      <c r="B208" s="697" t="s">
        <v>506</v>
      </c>
      <c r="C208" s="698" t="s">
        <v>519</v>
      </c>
      <c r="D208" s="699" t="s">
        <v>520</v>
      </c>
      <c r="E208" s="700">
        <v>50113001</v>
      </c>
      <c r="F208" s="699" t="s">
        <v>524</v>
      </c>
      <c r="G208" s="698" t="s">
        <v>507</v>
      </c>
      <c r="H208" s="698">
        <v>103575</v>
      </c>
      <c r="I208" s="698">
        <v>3575</v>
      </c>
      <c r="J208" s="698" t="s">
        <v>875</v>
      </c>
      <c r="K208" s="698" t="s">
        <v>722</v>
      </c>
      <c r="L208" s="701">
        <v>66.444166666666675</v>
      </c>
      <c r="M208" s="701">
        <v>48</v>
      </c>
      <c r="N208" s="702">
        <v>3189.32</v>
      </c>
    </row>
    <row r="209" spans="1:14" ht="14.4" customHeight="1" x14ac:dyDescent="0.3">
      <c r="A209" s="696" t="s">
        <v>505</v>
      </c>
      <c r="B209" s="697" t="s">
        <v>506</v>
      </c>
      <c r="C209" s="698" t="s">
        <v>519</v>
      </c>
      <c r="D209" s="699" t="s">
        <v>520</v>
      </c>
      <c r="E209" s="700">
        <v>50113001</v>
      </c>
      <c r="F209" s="699" t="s">
        <v>524</v>
      </c>
      <c r="G209" s="698" t="s">
        <v>525</v>
      </c>
      <c r="H209" s="698">
        <v>849045</v>
      </c>
      <c r="I209" s="698">
        <v>155938</v>
      </c>
      <c r="J209" s="698" t="s">
        <v>876</v>
      </c>
      <c r="K209" s="698" t="s">
        <v>877</v>
      </c>
      <c r="L209" s="701">
        <v>181.65000000000012</v>
      </c>
      <c r="M209" s="701">
        <v>2</v>
      </c>
      <c r="N209" s="702">
        <v>363.30000000000024</v>
      </c>
    </row>
    <row r="210" spans="1:14" ht="14.4" customHeight="1" x14ac:dyDescent="0.3">
      <c r="A210" s="696" t="s">
        <v>505</v>
      </c>
      <c r="B210" s="697" t="s">
        <v>506</v>
      </c>
      <c r="C210" s="698" t="s">
        <v>519</v>
      </c>
      <c r="D210" s="699" t="s">
        <v>520</v>
      </c>
      <c r="E210" s="700">
        <v>50113001</v>
      </c>
      <c r="F210" s="699" t="s">
        <v>524</v>
      </c>
      <c r="G210" s="698" t="s">
        <v>560</v>
      </c>
      <c r="H210" s="698">
        <v>155939</v>
      </c>
      <c r="I210" s="698">
        <v>155939</v>
      </c>
      <c r="J210" s="698" t="s">
        <v>878</v>
      </c>
      <c r="K210" s="698" t="s">
        <v>879</v>
      </c>
      <c r="L210" s="701">
        <v>590.43999999999994</v>
      </c>
      <c r="M210" s="701">
        <v>3</v>
      </c>
      <c r="N210" s="702">
        <v>1771.3199999999997</v>
      </c>
    </row>
    <row r="211" spans="1:14" ht="14.4" customHeight="1" x14ac:dyDescent="0.3">
      <c r="A211" s="696" t="s">
        <v>505</v>
      </c>
      <c r="B211" s="697" t="s">
        <v>506</v>
      </c>
      <c r="C211" s="698" t="s">
        <v>519</v>
      </c>
      <c r="D211" s="699" t="s">
        <v>520</v>
      </c>
      <c r="E211" s="700">
        <v>50113001</v>
      </c>
      <c r="F211" s="699" t="s">
        <v>524</v>
      </c>
      <c r="G211" s="698" t="s">
        <v>525</v>
      </c>
      <c r="H211" s="698">
        <v>216572</v>
      </c>
      <c r="I211" s="698">
        <v>216572</v>
      </c>
      <c r="J211" s="698" t="s">
        <v>880</v>
      </c>
      <c r="K211" s="698" t="s">
        <v>881</v>
      </c>
      <c r="L211" s="701">
        <v>36.313529411764705</v>
      </c>
      <c r="M211" s="701">
        <v>408</v>
      </c>
      <c r="N211" s="702">
        <v>14815.92</v>
      </c>
    </row>
    <row r="212" spans="1:14" ht="14.4" customHeight="1" x14ac:dyDescent="0.3">
      <c r="A212" s="696" t="s">
        <v>505</v>
      </c>
      <c r="B212" s="697" t="s">
        <v>506</v>
      </c>
      <c r="C212" s="698" t="s">
        <v>519</v>
      </c>
      <c r="D212" s="699" t="s">
        <v>520</v>
      </c>
      <c r="E212" s="700">
        <v>50113001</v>
      </c>
      <c r="F212" s="699" t="s">
        <v>524</v>
      </c>
      <c r="G212" s="698" t="s">
        <v>525</v>
      </c>
      <c r="H212" s="698">
        <v>124067</v>
      </c>
      <c r="I212" s="698">
        <v>124067</v>
      </c>
      <c r="J212" s="698" t="s">
        <v>880</v>
      </c>
      <c r="K212" s="698" t="s">
        <v>881</v>
      </c>
      <c r="L212" s="701">
        <v>36.681651953905018</v>
      </c>
      <c r="M212" s="701">
        <v>393</v>
      </c>
      <c r="N212" s="702">
        <v>14415.889217884673</v>
      </c>
    </row>
    <row r="213" spans="1:14" ht="14.4" customHeight="1" x14ac:dyDescent="0.3">
      <c r="A213" s="696" t="s">
        <v>505</v>
      </c>
      <c r="B213" s="697" t="s">
        <v>506</v>
      </c>
      <c r="C213" s="698" t="s">
        <v>519</v>
      </c>
      <c r="D213" s="699" t="s">
        <v>520</v>
      </c>
      <c r="E213" s="700">
        <v>50113001</v>
      </c>
      <c r="F213" s="699" t="s">
        <v>524</v>
      </c>
      <c r="G213" s="698" t="s">
        <v>525</v>
      </c>
      <c r="H213" s="698">
        <v>109159</v>
      </c>
      <c r="I213" s="698">
        <v>9159</v>
      </c>
      <c r="J213" s="698" t="s">
        <v>882</v>
      </c>
      <c r="K213" s="698" t="s">
        <v>883</v>
      </c>
      <c r="L213" s="701">
        <v>114.53999999999999</v>
      </c>
      <c r="M213" s="701">
        <v>2</v>
      </c>
      <c r="N213" s="702">
        <v>229.07999999999998</v>
      </c>
    </row>
    <row r="214" spans="1:14" ht="14.4" customHeight="1" x14ac:dyDescent="0.3">
      <c r="A214" s="696" t="s">
        <v>505</v>
      </c>
      <c r="B214" s="697" t="s">
        <v>506</v>
      </c>
      <c r="C214" s="698" t="s">
        <v>519</v>
      </c>
      <c r="D214" s="699" t="s">
        <v>520</v>
      </c>
      <c r="E214" s="700">
        <v>50113001</v>
      </c>
      <c r="F214" s="699" t="s">
        <v>524</v>
      </c>
      <c r="G214" s="698" t="s">
        <v>525</v>
      </c>
      <c r="H214" s="698">
        <v>104344</v>
      </c>
      <c r="I214" s="698">
        <v>4344</v>
      </c>
      <c r="J214" s="698" t="s">
        <v>884</v>
      </c>
      <c r="K214" s="698" t="s">
        <v>885</v>
      </c>
      <c r="L214" s="701">
        <v>93.87</v>
      </c>
      <c r="M214" s="701">
        <v>3</v>
      </c>
      <c r="N214" s="702">
        <v>281.61</v>
      </c>
    </row>
    <row r="215" spans="1:14" ht="14.4" customHeight="1" x14ac:dyDescent="0.3">
      <c r="A215" s="696" t="s">
        <v>505</v>
      </c>
      <c r="B215" s="697" t="s">
        <v>506</v>
      </c>
      <c r="C215" s="698" t="s">
        <v>519</v>
      </c>
      <c r="D215" s="699" t="s">
        <v>520</v>
      </c>
      <c r="E215" s="700">
        <v>50113001</v>
      </c>
      <c r="F215" s="699" t="s">
        <v>524</v>
      </c>
      <c r="G215" s="698" t="s">
        <v>525</v>
      </c>
      <c r="H215" s="698">
        <v>842703</v>
      </c>
      <c r="I215" s="698">
        <v>0</v>
      </c>
      <c r="J215" s="698" t="s">
        <v>886</v>
      </c>
      <c r="K215" s="698" t="s">
        <v>507</v>
      </c>
      <c r="L215" s="701">
        <v>59.749510387023712</v>
      </c>
      <c r="M215" s="701">
        <v>183</v>
      </c>
      <c r="N215" s="702">
        <v>10934.16040082534</v>
      </c>
    </row>
    <row r="216" spans="1:14" ht="14.4" customHeight="1" x14ac:dyDescent="0.3">
      <c r="A216" s="696" t="s">
        <v>505</v>
      </c>
      <c r="B216" s="697" t="s">
        <v>506</v>
      </c>
      <c r="C216" s="698" t="s">
        <v>519</v>
      </c>
      <c r="D216" s="699" t="s">
        <v>520</v>
      </c>
      <c r="E216" s="700">
        <v>50113001</v>
      </c>
      <c r="F216" s="699" t="s">
        <v>524</v>
      </c>
      <c r="G216" s="698" t="s">
        <v>507</v>
      </c>
      <c r="H216" s="698">
        <v>200358</v>
      </c>
      <c r="I216" s="698">
        <v>200358</v>
      </c>
      <c r="J216" s="698" t="s">
        <v>887</v>
      </c>
      <c r="K216" s="698" t="s">
        <v>888</v>
      </c>
      <c r="L216" s="701">
        <v>817.005</v>
      </c>
      <c r="M216" s="701">
        <v>2</v>
      </c>
      <c r="N216" s="702">
        <v>1634.01</v>
      </c>
    </row>
    <row r="217" spans="1:14" ht="14.4" customHeight="1" x14ac:dyDescent="0.3">
      <c r="A217" s="696" t="s">
        <v>505</v>
      </c>
      <c r="B217" s="697" t="s">
        <v>506</v>
      </c>
      <c r="C217" s="698" t="s">
        <v>519</v>
      </c>
      <c r="D217" s="699" t="s">
        <v>520</v>
      </c>
      <c r="E217" s="700">
        <v>50113001</v>
      </c>
      <c r="F217" s="699" t="s">
        <v>524</v>
      </c>
      <c r="G217" s="698" t="s">
        <v>525</v>
      </c>
      <c r="H217" s="698">
        <v>51366</v>
      </c>
      <c r="I217" s="698">
        <v>51366</v>
      </c>
      <c r="J217" s="698" t="s">
        <v>889</v>
      </c>
      <c r="K217" s="698" t="s">
        <v>890</v>
      </c>
      <c r="L217" s="701">
        <v>171.60000004085364</v>
      </c>
      <c r="M217" s="701">
        <v>127</v>
      </c>
      <c r="N217" s="702">
        <v>21793.200005188413</v>
      </c>
    </row>
    <row r="218" spans="1:14" ht="14.4" customHeight="1" x14ac:dyDescent="0.3">
      <c r="A218" s="696" t="s">
        <v>505</v>
      </c>
      <c r="B218" s="697" t="s">
        <v>506</v>
      </c>
      <c r="C218" s="698" t="s">
        <v>519</v>
      </c>
      <c r="D218" s="699" t="s">
        <v>520</v>
      </c>
      <c r="E218" s="700">
        <v>50113001</v>
      </c>
      <c r="F218" s="699" t="s">
        <v>524</v>
      </c>
      <c r="G218" s="698" t="s">
        <v>525</v>
      </c>
      <c r="H218" s="698">
        <v>51367</v>
      </c>
      <c r="I218" s="698">
        <v>51367</v>
      </c>
      <c r="J218" s="698" t="s">
        <v>889</v>
      </c>
      <c r="K218" s="698" t="s">
        <v>891</v>
      </c>
      <c r="L218" s="701">
        <v>92.949999758676725</v>
      </c>
      <c r="M218" s="701">
        <v>291</v>
      </c>
      <c r="N218" s="702">
        <v>27048.449929774928</v>
      </c>
    </row>
    <row r="219" spans="1:14" ht="14.4" customHeight="1" x14ac:dyDescent="0.3">
      <c r="A219" s="696" t="s">
        <v>505</v>
      </c>
      <c r="B219" s="697" t="s">
        <v>506</v>
      </c>
      <c r="C219" s="698" t="s">
        <v>519</v>
      </c>
      <c r="D219" s="699" t="s">
        <v>520</v>
      </c>
      <c r="E219" s="700">
        <v>50113001</v>
      </c>
      <c r="F219" s="699" t="s">
        <v>524</v>
      </c>
      <c r="G219" s="698" t="s">
        <v>525</v>
      </c>
      <c r="H219" s="698">
        <v>51383</v>
      </c>
      <c r="I219" s="698">
        <v>51383</v>
      </c>
      <c r="J219" s="698" t="s">
        <v>889</v>
      </c>
      <c r="K219" s="698" t="s">
        <v>892</v>
      </c>
      <c r="L219" s="701">
        <v>93.5</v>
      </c>
      <c r="M219" s="701">
        <v>249</v>
      </c>
      <c r="N219" s="702">
        <v>23281.5</v>
      </c>
    </row>
    <row r="220" spans="1:14" ht="14.4" customHeight="1" x14ac:dyDescent="0.3">
      <c r="A220" s="696" t="s">
        <v>505</v>
      </c>
      <c r="B220" s="697" t="s">
        <v>506</v>
      </c>
      <c r="C220" s="698" t="s">
        <v>519</v>
      </c>
      <c r="D220" s="699" t="s">
        <v>520</v>
      </c>
      <c r="E220" s="700">
        <v>50113001</v>
      </c>
      <c r="F220" s="699" t="s">
        <v>524</v>
      </c>
      <c r="G220" s="698" t="s">
        <v>525</v>
      </c>
      <c r="H220" s="698">
        <v>51384</v>
      </c>
      <c r="I220" s="698">
        <v>51384</v>
      </c>
      <c r="J220" s="698" t="s">
        <v>889</v>
      </c>
      <c r="K220" s="698" t="s">
        <v>893</v>
      </c>
      <c r="L220" s="701">
        <v>192.49999977378354</v>
      </c>
      <c r="M220" s="701">
        <v>64</v>
      </c>
      <c r="N220" s="702">
        <v>12319.999985522147</v>
      </c>
    </row>
    <row r="221" spans="1:14" ht="14.4" customHeight="1" x14ac:dyDescent="0.3">
      <c r="A221" s="696" t="s">
        <v>505</v>
      </c>
      <c r="B221" s="697" t="s">
        <v>506</v>
      </c>
      <c r="C221" s="698" t="s">
        <v>519</v>
      </c>
      <c r="D221" s="699" t="s">
        <v>520</v>
      </c>
      <c r="E221" s="700">
        <v>50113001</v>
      </c>
      <c r="F221" s="699" t="s">
        <v>524</v>
      </c>
      <c r="G221" s="698" t="s">
        <v>525</v>
      </c>
      <c r="H221" s="698">
        <v>100699</v>
      </c>
      <c r="I221" s="698">
        <v>699</v>
      </c>
      <c r="J221" s="698" t="s">
        <v>894</v>
      </c>
      <c r="K221" s="698" t="s">
        <v>895</v>
      </c>
      <c r="L221" s="701">
        <v>59.539999999999992</v>
      </c>
      <c r="M221" s="701">
        <v>1</v>
      </c>
      <c r="N221" s="702">
        <v>59.539999999999992</v>
      </c>
    </row>
    <row r="222" spans="1:14" ht="14.4" customHeight="1" x14ac:dyDescent="0.3">
      <c r="A222" s="696" t="s">
        <v>505</v>
      </c>
      <c r="B222" s="697" t="s">
        <v>506</v>
      </c>
      <c r="C222" s="698" t="s">
        <v>519</v>
      </c>
      <c r="D222" s="699" t="s">
        <v>520</v>
      </c>
      <c r="E222" s="700">
        <v>50113001</v>
      </c>
      <c r="F222" s="699" t="s">
        <v>524</v>
      </c>
      <c r="G222" s="698" t="s">
        <v>525</v>
      </c>
      <c r="H222" s="698">
        <v>847908</v>
      </c>
      <c r="I222" s="698">
        <v>155052</v>
      </c>
      <c r="J222" s="698" t="s">
        <v>896</v>
      </c>
      <c r="K222" s="698" t="s">
        <v>897</v>
      </c>
      <c r="L222" s="701">
        <v>116.11999999999998</v>
      </c>
      <c r="M222" s="701">
        <v>2</v>
      </c>
      <c r="N222" s="702">
        <v>232.23999999999995</v>
      </c>
    </row>
    <row r="223" spans="1:14" ht="14.4" customHeight="1" x14ac:dyDescent="0.3">
      <c r="A223" s="696" t="s">
        <v>505</v>
      </c>
      <c r="B223" s="697" t="s">
        <v>506</v>
      </c>
      <c r="C223" s="698" t="s">
        <v>519</v>
      </c>
      <c r="D223" s="699" t="s">
        <v>520</v>
      </c>
      <c r="E223" s="700">
        <v>50113001</v>
      </c>
      <c r="F223" s="699" t="s">
        <v>524</v>
      </c>
      <c r="G223" s="698" t="s">
        <v>525</v>
      </c>
      <c r="H223" s="698">
        <v>157608</v>
      </c>
      <c r="I223" s="698">
        <v>57608</v>
      </c>
      <c r="J223" s="698" t="s">
        <v>898</v>
      </c>
      <c r="K223" s="698" t="s">
        <v>899</v>
      </c>
      <c r="L223" s="701">
        <v>69.41</v>
      </c>
      <c r="M223" s="701">
        <v>2</v>
      </c>
      <c r="N223" s="702">
        <v>138.82</v>
      </c>
    </row>
    <row r="224" spans="1:14" ht="14.4" customHeight="1" x14ac:dyDescent="0.3">
      <c r="A224" s="696" t="s">
        <v>505</v>
      </c>
      <c r="B224" s="697" t="s">
        <v>506</v>
      </c>
      <c r="C224" s="698" t="s">
        <v>519</v>
      </c>
      <c r="D224" s="699" t="s">
        <v>520</v>
      </c>
      <c r="E224" s="700">
        <v>50113001</v>
      </c>
      <c r="F224" s="699" t="s">
        <v>524</v>
      </c>
      <c r="G224" s="698" t="s">
        <v>525</v>
      </c>
      <c r="H224" s="698">
        <v>116467</v>
      </c>
      <c r="I224" s="698">
        <v>16467</v>
      </c>
      <c r="J224" s="698" t="s">
        <v>900</v>
      </c>
      <c r="K224" s="698" t="s">
        <v>901</v>
      </c>
      <c r="L224" s="701">
        <v>58.36999999999999</v>
      </c>
      <c r="M224" s="701">
        <v>9</v>
      </c>
      <c r="N224" s="702">
        <v>525.32999999999993</v>
      </c>
    </row>
    <row r="225" spans="1:14" ht="14.4" customHeight="1" x14ac:dyDescent="0.3">
      <c r="A225" s="696" t="s">
        <v>505</v>
      </c>
      <c r="B225" s="697" t="s">
        <v>506</v>
      </c>
      <c r="C225" s="698" t="s">
        <v>519</v>
      </c>
      <c r="D225" s="699" t="s">
        <v>520</v>
      </c>
      <c r="E225" s="700">
        <v>50113001</v>
      </c>
      <c r="F225" s="699" t="s">
        <v>524</v>
      </c>
      <c r="G225" s="698" t="s">
        <v>525</v>
      </c>
      <c r="H225" s="698">
        <v>187299</v>
      </c>
      <c r="I225" s="698">
        <v>87299</v>
      </c>
      <c r="J225" s="698" t="s">
        <v>902</v>
      </c>
      <c r="K225" s="698" t="s">
        <v>903</v>
      </c>
      <c r="L225" s="701">
        <v>1020.7309680672587</v>
      </c>
      <c r="M225" s="701">
        <v>1</v>
      </c>
      <c r="N225" s="702">
        <v>1020.7309680672587</v>
      </c>
    </row>
    <row r="226" spans="1:14" ht="14.4" customHeight="1" x14ac:dyDescent="0.3">
      <c r="A226" s="696" t="s">
        <v>505</v>
      </c>
      <c r="B226" s="697" t="s">
        <v>506</v>
      </c>
      <c r="C226" s="698" t="s">
        <v>519</v>
      </c>
      <c r="D226" s="699" t="s">
        <v>520</v>
      </c>
      <c r="E226" s="700">
        <v>50113001</v>
      </c>
      <c r="F226" s="699" t="s">
        <v>524</v>
      </c>
      <c r="G226" s="698" t="s">
        <v>525</v>
      </c>
      <c r="H226" s="698">
        <v>193724</v>
      </c>
      <c r="I226" s="698">
        <v>93724</v>
      </c>
      <c r="J226" s="698" t="s">
        <v>904</v>
      </c>
      <c r="K226" s="698" t="s">
        <v>905</v>
      </c>
      <c r="L226" s="701">
        <v>68.544285714285721</v>
      </c>
      <c r="M226" s="701">
        <v>7</v>
      </c>
      <c r="N226" s="702">
        <v>479.81000000000006</v>
      </c>
    </row>
    <row r="227" spans="1:14" ht="14.4" customHeight="1" x14ac:dyDescent="0.3">
      <c r="A227" s="696" t="s">
        <v>505</v>
      </c>
      <c r="B227" s="697" t="s">
        <v>506</v>
      </c>
      <c r="C227" s="698" t="s">
        <v>519</v>
      </c>
      <c r="D227" s="699" t="s">
        <v>520</v>
      </c>
      <c r="E227" s="700">
        <v>50113001</v>
      </c>
      <c r="F227" s="699" t="s">
        <v>524</v>
      </c>
      <c r="G227" s="698" t="s">
        <v>525</v>
      </c>
      <c r="H227" s="698">
        <v>193723</v>
      </c>
      <c r="I227" s="698">
        <v>93723</v>
      </c>
      <c r="J227" s="698" t="s">
        <v>906</v>
      </c>
      <c r="K227" s="698" t="s">
        <v>907</v>
      </c>
      <c r="L227" s="701">
        <v>40.280000000000008</v>
      </c>
      <c r="M227" s="701">
        <v>4</v>
      </c>
      <c r="N227" s="702">
        <v>161.12000000000003</v>
      </c>
    </row>
    <row r="228" spans="1:14" ht="14.4" customHeight="1" x14ac:dyDescent="0.3">
      <c r="A228" s="696" t="s">
        <v>505</v>
      </c>
      <c r="B228" s="697" t="s">
        <v>506</v>
      </c>
      <c r="C228" s="698" t="s">
        <v>519</v>
      </c>
      <c r="D228" s="699" t="s">
        <v>520</v>
      </c>
      <c r="E228" s="700">
        <v>50113001</v>
      </c>
      <c r="F228" s="699" t="s">
        <v>524</v>
      </c>
      <c r="G228" s="698" t="s">
        <v>525</v>
      </c>
      <c r="H228" s="698">
        <v>208465</v>
      </c>
      <c r="I228" s="698">
        <v>208465</v>
      </c>
      <c r="J228" s="698" t="s">
        <v>908</v>
      </c>
      <c r="K228" s="698" t="s">
        <v>909</v>
      </c>
      <c r="L228" s="701">
        <v>2234.6490375056187</v>
      </c>
      <c r="M228" s="701">
        <v>3</v>
      </c>
      <c r="N228" s="702">
        <v>6703.9471125168566</v>
      </c>
    </row>
    <row r="229" spans="1:14" ht="14.4" customHeight="1" x14ac:dyDescent="0.3">
      <c r="A229" s="696" t="s">
        <v>505</v>
      </c>
      <c r="B229" s="697" t="s">
        <v>506</v>
      </c>
      <c r="C229" s="698" t="s">
        <v>519</v>
      </c>
      <c r="D229" s="699" t="s">
        <v>520</v>
      </c>
      <c r="E229" s="700">
        <v>50113001</v>
      </c>
      <c r="F229" s="699" t="s">
        <v>524</v>
      </c>
      <c r="G229" s="698" t="s">
        <v>525</v>
      </c>
      <c r="H229" s="698">
        <v>169671</v>
      </c>
      <c r="I229" s="698">
        <v>69671</v>
      </c>
      <c r="J229" s="698" t="s">
        <v>910</v>
      </c>
      <c r="K229" s="698" t="s">
        <v>911</v>
      </c>
      <c r="L229" s="701">
        <v>105.80999999999999</v>
      </c>
      <c r="M229" s="701">
        <v>5</v>
      </c>
      <c r="N229" s="702">
        <v>529.04999999999995</v>
      </c>
    </row>
    <row r="230" spans="1:14" ht="14.4" customHeight="1" x14ac:dyDescent="0.3">
      <c r="A230" s="696" t="s">
        <v>505</v>
      </c>
      <c r="B230" s="697" t="s">
        <v>506</v>
      </c>
      <c r="C230" s="698" t="s">
        <v>519</v>
      </c>
      <c r="D230" s="699" t="s">
        <v>520</v>
      </c>
      <c r="E230" s="700">
        <v>50113001</v>
      </c>
      <c r="F230" s="699" t="s">
        <v>524</v>
      </c>
      <c r="G230" s="698" t="s">
        <v>560</v>
      </c>
      <c r="H230" s="698">
        <v>125744</v>
      </c>
      <c r="I230" s="698">
        <v>25744</v>
      </c>
      <c r="J230" s="698" t="s">
        <v>912</v>
      </c>
      <c r="K230" s="698" t="s">
        <v>913</v>
      </c>
      <c r="L230" s="701">
        <v>1520.77</v>
      </c>
      <c r="M230" s="701">
        <v>2</v>
      </c>
      <c r="N230" s="702">
        <v>3041.54</v>
      </c>
    </row>
    <row r="231" spans="1:14" ht="14.4" customHeight="1" x14ac:dyDescent="0.3">
      <c r="A231" s="696" t="s">
        <v>505</v>
      </c>
      <c r="B231" s="697" t="s">
        <v>506</v>
      </c>
      <c r="C231" s="698" t="s">
        <v>519</v>
      </c>
      <c r="D231" s="699" t="s">
        <v>520</v>
      </c>
      <c r="E231" s="700">
        <v>50113001</v>
      </c>
      <c r="F231" s="699" t="s">
        <v>524</v>
      </c>
      <c r="G231" s="698" t="s">
        <v>525</v>
      </c>
      <c r="H231" s="698">
        <v>501075</v>
      </c>
      <c r="I231" s="698">
        <v>0</v>
      </c>
      <c r="J231" s="698" t="s">
        <v>914</v>
      </c>
      <c r="K231" s="698" t="s">
        <v>915</v>
      </c>
      <c r="L231" s="701">
        <v>95.8</v>
      </c>
      <c r="M231" s="701">
        <v>12</v>
      </c>
      <c r="N231" s="702">
        <v>1149.5999999999999</v>
      </c>
    </row>
    <row r="232" spans="1:14" ht="14.4" customHeight="1" x14ac:dyDescent="0.3">
      <c r="A232" s="696" t="s">
        <v>505</v>
      </c>
      <c r="B232" s="697" t="s">
        <v>506</v>
      </c>
      <c r="C232" s="698" t="s">
        <v>519</v>
      </c>
      <c r="D232" s="699" t="s">
        <v>520</v>
      </c>
      <c r="E232" s="700">
        <v>50113001</v>
      </c>
      <c r="F232" s="699" t="s">
        <v>524</v>
      </c>
      <c r="G232" s="698" t="s">
        <v>525</v>
      </c>
      <c r="H232" s="698">
        <v>100802</v>
      </c>
      <c r="I232" s="698">
        <v>0</v>
      </c>
      <c r="J232" s="698" t="s">
        <v>916</v>
      </c>
      <c r="K232" s="698" t="s">
        <v>917</v>
      </c>
      <c r="L232" s="701">
        <v>75.909894946772525</v>
      </c>
      <c r="M232" s="701">
        <v>46</v>
      </c>
      <c r="N232" s="702">
        <v>3491.8551675515359</v>
      </c>
    </row>
    <row r="233" spans="1:14" ht="14.4" customHeight="1" x14ac:dyDescent="0.3">
      <c r="A233" s="696" t="s">
        <v>505</v>
      </c>
      <c r="B233" s="697" t="s">
        <v>506</v>
      </c>
      <c r="C233" s="698" t="s">
        <v>519</v>
      </c>
      <c r="D233" s="699" t="s">
        <v>520</v>
      </c>
      <c r="E233" s="700">
        <v>50113001</v>
      </c>
      <c r="F233" s="699" t="s">
        <v>524</v>
      </c>
      <c r="G233" s="698" t="s">
        <v>525</v>
      </c>
      <c r="H233" s="698">
        <v>218183</v>
      </c>
      <c r="I233" s="698">
        <v>218183</v>
      </c>
      <c r="J233" s="698" t="s">
        <v>918</v>
      </c>
      <c r="K233" s="698" t="s">
        <v>919</v>
      </c>
      <c r="L233" s="701">
        <v>568.70461538461518</v>
      </c>
      <c r="M233" s="701">
        <v>13</v>
      </c>
      <c r="N233" s="702">
        <v>7393.159999999998</v>
      </c>
    </row>
    <row r="234" spans="1:14" ht="14.4" customHeight="1" x14ac:dyDescent="0.3">
      <c r="A234" s="696" t="s">
        <v>505</v>
      </c>
      <c r="B234" s="697" t="s">
        <v>506</v>
      </c>
      <c r="C234" s="698" t="s">
        <v>519</v>
      </c>
      <c r="D234" s="699" t="s">
        <v>520</v>
      </c>
      <c r="E234" s="700">
        <v>50113001</v>
      </c>
      <c r="F234" s="699" t="s">
        <v>524</v>
      </c>
      <c r="G234" s="698" t="s">
        <v>525</v>
      </c>
      <c r="H234" s="698">
        <v>185733</v>
      </c>
      <c r="I234" s="698">
        <v>85733</v>
      </c>
      <c r="J234" s="698" t="s">
        <v>918</v>
      </c>
      <c r="K234" s="698" t="s">
        <v>919</v>
      </c>
      <c r="L234" s="701">
        <v>567.97299999999996</v>
      </c>
      <c r="M234" s="701">
        <v>20</v>
      </c>
      <c r="N234" s="702">
        <v>11359.46</v>
      </c>
    </row>
    <row r="235" spans="1:14" ht="14.4" customHeight="1" x14ac:dyDescent="0.3">
      <c r="A235" s="696" t="s">
        <v>505</v>
      </c>
      <c r="B235" s="697" t="s">
        <v>506</v>
      </c>
      <c r="C235" s="698" t="s">
        <v>519</v>
      </c>
      <c r="D235" s="699" t="s">
        <v>520</v>
      </c>
      <c r="E235" s="700">
        <v>50113001</v>
      </c>
      <c r="F235" s="699" t="s">
        <v>524</v>
      </c>
      <c r="G235" s="698" t="s">
        <v>525</v>
      </c>
      <c r="H235" s="698">
        <v>134821</v>
      </c>
      <c r="I235" s="698">
        <v>134821</v>
      </c>
      <c r="J235" s="698" t="s">
        <v>920</v>
      </c>
      <c r="K235" s="698" t="s">
        <v>921</v>
      </c>
      <c r="L235" s="701">
        <v>264.99000000000007</v>
      </c>
      <c r="M235" s="701">
        <v>147</v>
      </c>
      <c r="N235" s="702">
        <v>38953.530000000006</v>
      </c>
    </row>
    <row r="236" spans="1:14" ht="14.4" customHeight="1" x14ac:dyDescent="0.3">
      <c r="A236" s="696" t="s">
        <v>505</v>
      </c>
      <c r="B236" s="697" t="s">
        <v>506</v>
      </c>
      <c r="C236" s="698" t="s">
        <v>519</v>
      </c>
      <c r="D236" s="699" t="s">
        <v>520</v>
      </c>
      <c r="E236" s="700">
        <v>50113001</v>
      </c>
      <c r="F236" s="699" t="s">
        <v>524</v>
      </c>
      <c r="G236" s="698" t="s">
        <v>525</v>
      </c>
      <c r="H236" s="698">
        <v>134824</v>
      </c>
      <c r="I236" s="698">
        <v>134824</v>
      </c>
      <c r="J236" s="698" t="s">
        <v>922</v>
      </c>
      <c r="K236" s="698" t="s">
        <v>923</v>
      </c>
      <c r="L236" s="701">
        <v>199.97999903378627</v>
      </c>
      <c r="M236" s="701">
        <v>209</v>
      </c>
      <c r="N236" s="702">
        <v>41795.819798061333</v>
      </c>
    </row>
    <row r="237" spans="1:14" ht="14.4" customHeight="1" x14ac:dyDescent="0.3">
      <c r="A237" s="696" t="s">
        <v>505</v>
      </c>
      <c r="B237" s="697" t="s">
        <v>506</v>
      </c>
      <c r="C237" s="698" t="s">
        <v>519</v>
      </c>
      <c r="D237" s="699" t="s">
        <v>520</v>
      </c>
      <c r="E237" s="700">
        <v>50113001</v>
      </c>
      <c r="F237" s="699" t="s">
        <v>524</v>
      </c>
      <c r="G237" s="698" t="s">
        <v>525</v>
      </c>
      <c r="H237" s="698">
        <v>501705</v>
      </c>
      <c r="I237" s="698">
        <v>0</v>
      </c>
      <c r="J237" s="698" t="s">
        <v>924</v>
      </c>
      <c r="K237" s="698" t="s">
        <v>925</v>
      </c>
      <c r="L237" s="701">
        <v>300.83749999999998</v>
      </c>
      <c r="M237" s="701">
        <v>4</v>
      </c>
      <c r="N237" s="702">
        <v>1203.3499999999999</v>
      </c>
    </row>
    <row r="238" spans="1:14" ht="14.4" customHeight="1" x14ac:dyDescent="0.3">
      <c r="A238" s="696" t="s">
        <v>505</v>
      </c>
      <c r="B238" s="697" t="s">
        <v>506</v>
      </c>
      <c r="C238" s="698" t="s">
        <v>519</v>
      </c>
      <c r="D238" s="699" t="s">
        <v>520</v>
      </c>
      <c r="E238" s="700">
        <v>50113001</v>
      </c>
      <c r="F238" s="699" t="s">
        <v>524</v>
      </c>
      <c r="G238" s="698" t="s">
        <v>507</v>
      </c>
      <c r="H238" s="698">
        <v>186204</v>
      </c>
      <c r="I238" s="698">
        <v>186204</v>
      </c>
      <c r="J238" s="698" t="s">
        <v>926</v>
      </c>
      <c r="K238" s="698" t="s">
        <v>927</v>
      </c>
      <c r="L238" s="701">
        <v>151.14975217333131</v>
      </c>
      <c r="M238" s="701">
        <v>1</v>
      </c>
      <c r="N238" s="702">
        <v>151.14975217333131</v>
      </c>
    </row>
    <row r="239" spans="1:14" ht="14.4" customHeight="1" x14ac:dyDescent="0.3">
      <c r="A239" s="696" t="s">
        <v>505</v>
      </c>
      <c r="B239" s="697" t="s">
        <v>506</v>
      </c>
      <c r="C239" s="698" t="s">
        <v>519</v>
      </c>
      <c r="D239" s="699" t="s">
        <v>520</v>
      </c>
      <c r="E239" s="700">
        <v>50113001</v>
      </c>
      <c r="F239" s="699" t="s">
        <v>524</v>
      </c>
      <c r="G239" s="698" t="s">
        <v>525</v>
      </c>
      <c r="H239" s="698">
        <v>117189</v>
      </c>
      <c r="I239" s="698">
        <v>17189</v>
      </c>
      <c r="J239" s="698" t="s">
        <v>928</v>
      </c>
      <c r="K239" s="698" t="s">
        <v>929</v>
      </c>
      <c r="L239" s="701">
        <v>41.139999999999979</v>
      </c>
      <c r="M239" s="701">
        <v>1</v>
      </c>
      <c r="N239" s="702">
        <v>41.139999999999979</v>
      </c>
    </row>
    <row r="240" spans="1:14" ht="14.4" customHeight="1" x14ac:dyDescent="0.3">
      <c r="A240" s="696" t="s">
        <v>505</v>
      </c>
      <c r="B240" s="697" t="s">
        <v>506</v>
      </c>
      <c r="C240" s="698" t="s">
        <v>519</v>
      </c>
      <c r="D240" s="699" t="s">
        <v>520</v>
      </c>
      <c r="E240" s="700">
        <v>50113001</v>
      </c>
      <c r="F240" s="699" t="s">
        <v>524</v>
      </c>
      <c r="G240" s="698" t="s">
        <v>525</v>
      </c>
      <c r="H240" s="698">
        <v>848725</v>
      </c>
      <c r="I240" s="698">
        <v>107677</v>
      </c>
      <c r="J240" s="698" t="s">
        <v>930</v>
      </c>
      <c r="K240" s="698" t="s">
        <v>931</v>
      </c>
      <c r="L240" s="701">
        <v>382.10962310513798</v>
      </c>
      <c r="M240" s="701">
        <v>153</v>
      </c>
      <c r="N240" s="702">
        <v>58462.772335086112</v>
      </c>
    </row>
    <row r="241" spans="1:14" ht="14.4" customHeight="1" x14ac:dyDescent="0.3">
      <c r="A241" s="696" t="s">
        <v>505</v>
      </c>
      <c r="B241" s="697" t="s">
        <v>506</v>
      </c>
      <c r="C241" s="698" t="s">
        <v>519</v>
      </c>
      <c r="D241" s="699" t="s">
        <v>520</v>
      </c>
      <c r="E241" s="700">
        <v>50113001</v>
      </c>
      <c r="F241" s="699" t="s">
        <v>524</v>
      </c>
      <c r="G241" s="698" t="s">
        <v>525</v>
      </c>
      <c r="H241" s="698">
        <v>100720</v>
      </c>
      <c r="I241" s="698">
        <v>720</v>
      </c>
      <c r="J241" s="698" t="s">
        <v>932</v>
      </c>
      <c r="K241" s="698" t="s">
        <v>933</v>
      </c>
      <c r="L241" s="701">
        <v>79.179999999999993</v>
      </c>
      <c r="M241" s="701">
        <v>1</v>
      </c>
      <c r="N241" s="702">
        <v>79.179999999999993</v>
      </c>
    </row>
    <row r="242" spans="1:14" ht="14.4" customHeight="1" x14ac:dyDescent="0.3">
      <c r="A242" s="696" t="s">
        <v>505</v>
      </c>
      <c r="B242" s="697" t="s">
        <v>506</v>
      </c>
      <c r="C242" s="698" t="s">
        <v>519</v>
      </c>
      <c r="D242" s="699" t="s">
        <v>520</v>
      </c>
      <c r="E242" s="700">
        <v>50113001</v>
      </c>
      <c r="F242" s="699" t="s">
        <v>524</v>
      </c>
      <c r="G242" s="698" t="s">
        <v>525</v>
      </c>
      <c r="H242" s="698">
        <v>100489</v>
      </c>
      <c r="I242" s="698">
        <v>489</v>
      </c>
      <c r="J242" s="698" t="s">
        <v>932</v>
      </c>
      <c r="K242" s="698" t="s">
        <v>934</v>
      </c>
      <c r="L242" s="701">
        <v>41.998910891089125</v>
      </c>
      <c r="M242" s="701">
        <v>202</v>
      </c>
      <c r="N242" s="702">
        <v>8483.7800000000025</v>
      </c>
    </row>
    <row r="243" spans="1:14" ht="14.4" customHeight="1" x14ac:dyDescent="0.3">
      <c r="A243" s="696" t="s">
        <v>505</v>
      </c>
      <c r="B243" s="697" t="s">
        <v>506</v>
      </c>
      <c r="C243" s="698" t="s">
        <v>519</v>
      </c>
      <c r="D243" s="699" t="s">
        <v>520</v>
      </c>
      <c r="E243" s="700">
        <v>50113001</v>
      </c>
      <c r="F243" s="699" t="s">
        <v>524</v>
      </c>
      <c r="G243" s="698" t="s">
        <v>560</v>
      </c>
      <c r="H243" s="698">
        <v>169654</v>
      </c>
      <c r="I243" s="698">
        <v>169654</v>
      </c>
      <c r="J243" s="698" t="s">
        <v>935</v>
      </c>
      <c r="K243" s="698" t="s">
        <v>541</v>
      </c>
      <c r="L243" s="701">
        <v>50.740000000000016</v>
      </c>
      <c r="M243" s="701">
        <v>1</v>
      </c>
      <c r="N243" s="702">
        <v>50.740000000000016</v>
      </c>
    </row>
    <row r="244" spans="1:14" ht="14.4" customHeight="1" x14ac:dyDescent="0.3">
      <c r="A244" s="696" t="s">
        <v>505</v>
      </c>
      <c r="B244" s="697" t="s">
        <v>506</v>
      </c>
      <c r="C244" s="698" t="s">
        <v>519</v>
      </c>
      <c r="D244" s="699" t="s">
        <v>520</v>
      </c>
      <c r="E244" s="700">
        <v>50113001</v>
      </c>
      <c r="F244" s="699" t="s">
        <v>524</v>
      </c>
      <c r="G244" s="698" t="s">
        <v>525</v>
      </c>
      <c r="H244" s="698">
        <v>158746</v>
      </c>
      <c r="I244" s="698">
        <v>58746</v>
      </c>
      <c r="J244" s="698" t="s">
        <v>936</v>
      </c>
      <c r="K244" s="698" t="s">
        <v>937</v>
      </c>
      <c r="L244" s="701">
        <v>570.33999999999992</v>
      </c>
      <c r="M244" s="701">
        <v>1</v>
      </c>
      <c r="N244" s="702">
        <v>570.33999999999992</v>
      </c>
    </row>
    <row r="245" spans="1:14" ht="14.4" customHeight="1" x14ac:dyDescent="0.3">
      <c r="A245" s="696" t="s">
        <v>505</v>
      </c>
      <c r="B245" s="697" t="s">
        <v>506</v>
      </c>
      <c r="C245" s="698" t="s">
        <v>519</v>
      </c>
      <c r="D245" s="699" t="s">
        <v>520</v>
      </c>
      <c r="E245" s="700">
        <v>50113001</v>
      </c>
      <c r="F245" s="699" t="s">
        <v>524</v>
      </c>
      <c r="G245" s="698" t="s">
        <v>525</v>
      </c>
      <c r="H245" s="698">
        <v>900881</v>
      </c>
      <c r="I245" s="698">
        <v>0</v>
      </c>
      <c r="J245" s="698" t="s">
        <v>938</v>
      </c>
      <c r="K245" s="698" t="s">
        <v>507</v>
      </c>
      <c r="L245" s="701">
        <v>135.61224248900899</v>
      </c>
      <c r="M245" s="701">
        <v>1</v>
      </c>
      <c r="N245" s="702">
        <v>135.61224248900899</v>
      </c>
    </row>
    <row r="246" spans="1:14" ht="14.4" customHeight="1" x14ac:dyDescent="0.3">
      <c r="A246" s="696" t="s">
        <v>505</v>
      </c>
      <c r="B246" s="697" t="s">
        <v>506</v>
      </c>
      <c r="C246" s="698" t="s">
        <v>519</v>
      </c>
      <c r="D246" s="699" t="s">
        <v>520</v>
      </c>
      <c r="E246" s="700">
        <v>50113001</v>
      </c>
      <c r="F246" s="699" t="s">
        <v>524</v>
      </c>
      <c r="G246" s="698" t="s">
        <v>525</v>
      </c>
      <c r="H246" s="698">
        <v>921331</v>
      </c>
      <c r="I246" s="698">
        <v>0</v>
      </c>
      <c r="J246" s="698" t="s">
        <v>939</v>
      </c>
      <c r="K246" s="698" t="s">
        <v>507</v>
      </c>
      <c r="L246" s="701">
        <v>337.27594629181607</v>
      </c>
      <c r="M246" s="701">
        <v>1</v>
      </c>
      <c r="N246" s="702">
        <v>337.27594629181607</v>
      </c>
    </row>
    <row r="247" spans="1:14" ht="14.4" customHeight="1" x14ac:dyDescent="0.3">
      <c r="A247" s="696" t="s">
        <v>505</v>
      </c>
      <c r="B247" s="697" t="s">
        <v>506</v>
      </c>
      <c r="C247" s="698" t="s">
        <v>519</v>
      </c>
      <c r="D247" s="699" t="s">
        <v>520</v>
      </c>
      <c r="E247" s="700">
        <v>50113001</v>
      </c>
      <c r="F247" s="699" t="s">
        <v>524</v>
      </c>
      <c r="G247" s="698" t="s">
        <v>525</v>
      </c>
      <c r="H247" s="698">
        <v>397238</v>
      </c>
      <c r="I247" s="698">
        <v>0</v>
      </c>
      <c r="J247" s="698" t="s">
        <v>940</v>
      </c>
      <c r="K247" s="698" t="s">
        <v>507</v>
      </c>
      <c r="L247" s="701">
        <v>93.520930084580911</v>
      </c>
      <c r="M247" s="701">
        <v>3</v>
      </c>
      <c r="N247" s="702">
        <v>280.56279025374272</v>
      </c>
    </row>
    <row r="248" spans="1:14" ht="14.4" customHeight="1" x14ac:dyDescent="0.3">
      <c r="A248" s="696" t="s">
        <v>505</v>
      </c>
      <c r="B248" s="697" t="s">
        <v>506</v>
      </c>
      <c r="C248" s="698" t="s">
        <v>519</v>
      </c>
      <c r="D248" s="699" t="s">
        <v>520</v>
      </c>
      <c r="E248" s="700">
        <v>50113001</v>
      </c>
      <c r="F248" s="699" t="s">
        <v>524</v>
      </c>
      <c r="G248" s="698" t="s">
        <v>525</v>
      </c>
      <c r="H248" s="698">
        <v>921458</v>
      </c>
      <c r="I248" s="698">
        <v>0</v>
      </c>
      <c r="J248" s="698" t="s">
        <v>941</v>
      </c>
      <c r="K248" s="698" t="s">
        <v>507</v>
      </c>
      <c r="L248" s="701">
        <v>116.08040157350706</v>
      </c>
      <c r="M248" s="701">
        <v>20</v>
      </c>
      <c r="N248" s="702">
        <v>2321.6080314701412</v>
      </c>
    </row>
    <row r="249" spans="1:14" ht="14.4" customHeight="1" x14ac:dyDescent="0.3">
      <c r="A249" s="696" t="s">
        <v>505</v>
      </c>
      <c r="B249" s="697" t="s">
        <v>506</v>
      </c>
      <c r="C249" s="698" t="s">
        <v>519</v>
      </c>
      <c r="D249" s="699" t="s">
        <v>520</v>
      </c>
      <c r="E249" s="700">
        <v>50113001</v>
      </c>
      <c r="F249" s="699" t="s">
        <v>524</v>
      </c>
      <c r="G249" s="698" t="s">
        <v>525</v>
      </c>
      <c r="H249" s="698">
        <v>900441</v>
      </c>
      <c r="I249" s="698">
        <v>0</v>
      </c>
      <c r="J249" s="698" t="s">
        <v>942</v>
      </c>
      <c r="K249" s="698" t="s">
        <v>943</v>
      </c>
      <c r="L249" s="701">
        <v>162.14817149925446</v>
      </c>
      <c r="M249" s="701">
        <v>1</v>
      </c>
      <c r="N249" s="702">
        <v>162.14817149925446</v>
      </c>
    </row>
    <row r="250" spans="1:14" ht="14.4" customHeight="1" x14ac:dyDescent="0.3">
      <c r="A250" s="696" t="s">
        <v>505</v>
      </c>
      <c r="B250" s="697" t="s">
        <v>506</v>
      </c>
      <c r="C250" s="698" t="s">
        <v>519</v>
      </c>
      <c r="D250" s="699" t="s">
        <v>520</v>
      </c>
      <c r="E250" s="700">
        <v>50113001</v>
      </c>
      <c r="F250" s="699" t="s">
        <v>524</v>
      </c>
      <c r="G250" s="698" t="s">
        <v>525</v>
      </c>
      <c r="H250" s="698">
        <v>900539</v>
      </c>
      <c r="I250" s="698">
        <v>0</v>
      </c>
      <c r="J250" s="698" t="s">
        <v>944</v>
      </c>
      <c r="K250" s="698" t="s">
        <v>507</v>
      </c>
      <c r="L250" s="701">
        <v>123.596250575025</v>
      </c>
      <c r="M250" s="701">
        <v>177</v>
      </c>
      <c r="N250" s="702">
        <v>21876.536351779425</v>
      </c>
    </row>
    <row r="251" spans="1:14" ht="14.4" customHeight="1" x14ac:dyDescent="0.3">
      <c r="A251" s="696" t="s">
        <v>505</v>
      </c>
      <c r="B251" s="697" t="s">
        <v>506</v>
      </c>
      <c r="C251" s="698" t="s">
        <v>519</v>
      </c>
      <c r="D251" s="699" t="s">
        <v>520</v>
      </c>
      <c r="E251" s="700">
        <v>50113001</v>
      </c>
      <c r="F251" s="699" t="s">
        <v>524</v>
      </c>
      <c r="G251" s="698" t="s">
        <v>525</v>
      </c>
      <c r="H251" s="698">
        <v>501736</v>
      </c>
      <c r="I251" s="698">
        <v>0</v>
      </c>
      <c r="J251" s="698" t="s">
        <v>945</v>
      </c>
      <c r="K251" s="698" t="s">
        <v>507</v>
      </c>
      <c r="L251" s="701">
        <v>185.15606107554208</v>
      </c>
      <c r="M251" s="701">
        <v>101</v>
      </c>
      <c r="N251" s="702">
        <v>18700.76216862975</v>
      </c>
    </row>
    <row r="252" spans="1:14" ht="14.4" customHeight="1" x14ac:dyDescent="0.3">
      <c r="A252" s="696" t="s">
        <v>505</v>
      </c>
      <c r="B252" s="697" t="s">
        <v>506</v>
      </c>
      <c r="C252" s="698" t="s">
        <v>519</v>
      </c>
      <c r="D252" s="699" t="s">
        <v>520</v>
      </c>
      <c r="E252" s="700">
        <v>50113001</v>
      </c>
      <c r="F252" s="699" t="s">
        <v>524</v>
      </c>
      <c r="G252" s="698" t="s">
        <v>525</v>
      </c>
      <c r="H252" s="698">
        <v>500989</v>
      </c>
      <c r="I252" s="698">
        <v>0</v>
      </c>
      <c r="J252" s="698" t="s">
        <v>946</v>
      </c>
      <c r="K252" s="698" t="s">
        <v>507</v>
      </c>
      <c r="L252" s="701">
        <v>34.960082584830211</v>
      </c>
      <c r="M252" s="701">
        <v>1</v>
      </c>
      <c r="N252" s="702">
        <v>34.960082584830211</v>
      </c>
    </row>
    <row r="253" spans="1:14" ht="14.4" customHeight="1" x14ac:dyDescent="0.3">
      <c r="A253" s="696" t="s">
        <v>505</v>
      </c>
      <c r="B253" s="697" t="s">
        <v>506</v>
      </c>
      <c r="C253" s="698" t="s">
        <v>519</v>
      </c>
      <c r="D253" s="699" t="s">
        <v>520</v>
      </c>
      <c r="E253" s="700">
        <v>50113001</v>
      </c>
      <c r="F253" s="699" t="s">
        <v>524</v>
      </c>
      <c r="G253" s="698" t="s">
        <v>525</v>
      </c>
      <c r="H253" s="698">
        <v>500979</v>
      </c>
      <c r="I253" s="698">
        <v>0</v>
      </c>
      <c r="J253" s="698" t="s">
        <v>947</v>
      </c>
      <c r="K253" s="698" t="s">
        <v>507</v>
      </c>
      <c r="L253" s="701">
        <v>54.424765729344003</v>
      </c>
      <c r="M253" s="701">
        <v>2</v>
      </c>
      <c r="N253" s="702">
        <v>108.84953145868801</v>
      </c>
    </row>
    <row r="254" spans="1:14" ht="14.4" customHeight="1" x14ac:dyDescent="0.3">
      <c r="A254" s="696" t="s">
        <v>505</v>
      </c>
      <c r="B254" s="697" t="s">
        <v>506</v>
      </c>
      <c r="C254" s="698" t="s">
        <v>519</v>
      </c>
      <c r="D254" s="699" t="s">
        <v>520</v>
      </c>
      <c r="E254" s="700">
        <v>50113001</v>
      </c>
      <c r="F254" s="699" t="s">
        <v>524</v>
      </c>
      <c r="G254" s="698" t="s">
        <v>525</v>
      </c>
      <c r="H254" s="698">
        <v>500092</v>
      </c>
      <c r="I254" s="698">
        <v>0</v>
      </c>
      <c r="J254" s="698" t="s">
        <v>948</v>
      </c>
      <c r="K254" s="698" t="s">
        <v>507</v>
      </c>
      <c r="L254" s="701">
        <v>555.49991240889472</v>
      </c>
      <c r="M254" s="701">
        <v>2</v>
      </c>
      <c r="N254" s="702">
        <v>1110.9998248177894</v>
      </c>
    </row>
    <row r="255" spans="1:14" ht="14.4" customHeight="1" x14ac:dyDescent="0.3">
      <c r="A255" s="696" t="s">
        <v>505</v>
      </c>
      <c r="B255" s="697" t="s">
        <v>506</v>
      </c>
      <c r="C255" s="698" t="s">
        <v>519</v>
      </c>
      <c r="D255" s="699" t="s">
        <v>520</v>
      </c>
      <c r="E255" s="700">
        <v>50113001</v>
      </c>
      <c r="F255" s="699" t="s">
        <v>524</v>
      </c>
      <c r="G255" s="698" t="s">
        <v>525</v>
      </c>
      <c r="H255" s="698">
        <v>900321</v>
      </c>
      <c r="I255" s="698">
        <v>0</v>
      </c>
      <c r="J255" s="698" t="s">
        <v>949</v>
      </c>
      <c r="K255" s="698" t="s">
        <v>507</v>
      </c>
      <c r="L255" s="701">
        <v>297.85669737897166</v>
      </c>
      <c r="M255" s="701">
        <v>9</v>
      </c>
      <c r="N255" s="702">
        <v>2680.7102764107449</v>
      </c>
    </row>
    <row r="256" spans="1:14" ht="14.4" customHeight="1" x14ac:dyDescent="0.3">
      <c r="A256" s="696" t="s">
        <v>505</v>
      </c>
      <c r="B256" s="697" t="s">
        <v>506</v>
      </c>
      <c r="C256" s="698" t="s">
        <v>519</v>
      </c>
      <c r="D256" s="699" t="s">
        <v>520</v>
      </c>
      <c r="E256" s="700">
        <v>50113001</v>
      </c>
      <c r="F256" s="699" t="s">
        <v>524</v>
      </c>
      <c r="G256" s="698" t="s">
        <v>525</v>
      </c>
      <c r="H256" s="698">
        <v>501065</v>
      </c>
      <c r="I256" s="698">
        <v>0</v>
      </c>
      <c r="J256" s="698" t="s">
        <v>950</v>
      </c>
      <c r="K256" s="698" t="s">
        <v>507</v>
      </c>
      <c r="L256" s="701">
        <v>232.92328507416269</v>
      </c>
      <c r="M256" s="701">
        <v>20</v>
      </c>
      <c r="N256" s="702">
        <v>4658.4657014832537</v>
      </c>
    </row>
    <row r="257" spans="1:14" ht="14.4" customHeight="1" x14ac:dyDescent="0.3">
      <c r="A257" s="696" t="s">
        <v>505</v>
      </c>
      <c r="B257" s="697" t="s">
        <v>506</v>
      </c>
      <c r="C257" s="698" t="s">
        <v>519</v>
      </c>
      <c r="D257" s="699" t="s">
        <v>520</v>
      </c>
      <c r="E257" s="700">
        <v>50113001</v>
      </c>
      <c r="F257" s="699" t="s">
        <v>524</v>
      </c>
      <c r="G257" s="698" t="s">
        <v>525</v>
      </c>
      <c r="H257" s="698">
        <v>920356</v>
      </c>
      <c r="I257" s="698">
        <v>0</v>
      </c>
      <c r="J257" s="698" t="s">
        <v>951</v>
      </c>
      <c r="K257" s="698" t="s">
        <v>507</v>
      </c>
      <c r="L257" s="701">
        <v>96.767671841833589</v>
      </c>
      <c r="M257" s="701">
        <v>9</v>
      </c>
      <c r="N257" s="702">
        <v>870.90904657650231</v>
      </c>
    </row>
    <row r="258" spans="1:14" ht="14.4" customHeight="1" x14ac:dyDescent="0.3">
      <c r="A258" s="696" t="s">
        <v>505</v>
      </c>
      <c r="B258" s="697" t="s">
        <v>506</v>
      </c>
      <c r="C258" s="698" t="s">
        <v>519</v>
      </c>
      <c r="D258" s="699" t="s">
        <v>520</v>
      </c>
      <c r="E258" s="700">
        <v>50113001</v>
      </c>
      <c r="F258" s="699" t="s">
        <v>524</v>
      </c>
      <c r="G258" s="698" t="s">
        <v>525</v>
      </c>
      <c r="H258" s="698">
        <v>920358</v>
      </c>
      <c r="I258" s="698">
        <v>0</v>
      </c>
      <c r="J258" s="698" t="s">
        <v>952</v>
      </c>
      <c r="K258" s="698" t="s">
        <v>507</v>
      </c>
      <c r="L258" s="701">
        <v>144.99457441114222</v>
      </c>
      <c r="M258" s="701">
        <v>6</v>
      </c>
      <c r="N258" s="702">
        <v>869.96744646685329</v>
      </c>
    </row>
    <row r="259" spans="1:14" ht="14.4" customHeight="1" x14ac:dyDescent="0.3">
      <c r="A259" s="696" t="s">
        <v>505</v>
      </c>
      <c r="B259" s="697" t="s">
        <v>506</v>
      </c>
      <c r="C259" s="698" t="s">
        <v>519</v>
      </c>
      <c r="D259" s="699" t="s">
        <v>520</v>
      </c>
      <c r="E259" s="700">
        <v>50113001</v>
      </c>
      <c r="F259" s="699" t="s">
        <v>524</v>
      </c>
      <c r="G259" s="698" t="s">
        <v>525</v>
      </c>
      <c r="H259" s="698">
        <v>920359</v>
      </c>
      <c r="I259" s="698">
        <v>0</v>
      </c>
      <c r="J259" s="698" t="s">
        <v>953</v>
      </c>
      <c r="K259" s="698" t="s">
        <v>507</v>
      </c>
      <c r="L259" s="701">
        <v>148.17982512959489</v>
      </c>
      <c r="M259" s="701">
        <v>6</v>
      </c>
      <c r="N259" s="702">
        <v>889.07895077756939</v>
      </c>
    </row>
    <row r="260" spans="1:14" ht="14.4" customHeight="1" x14ac:dyDescent="0.3">
      <c r="A260" s="696" t="s">
        <v>505</v>
      </c>
      <c r="B260" s="697" t="s">
        <v>506</v>
      </c>
      <c r="C260" s="698" t="s">
        <v>519</v>
      </c>
      <c r="D260" s="699" t="s">
        <v>520</v>
      </c>
      <c r="E260" s="700">
        <v>50113001</v>
      </c>
      <c r="F260" s="699" t="s">
        <v>524</v>
      </c>
      <c r="G260" s="698" t="s">
        <v>525</v>
      </c>
      <c r="H260" s="698">
        <v>921533</v>
      </c>
      <c r="I260" s="698">
        <v>0</v>
      </c>
      <c r="J260" s="698" t="s">
        <v>954</v>
      </c>
      <c r="K260" s="698" t="s">
        <v>507</v>
      </c>
      <c r="L260" s="701">
        <v>291.48140000000001</v>
      </c>
      <c r="M260" s="701">
        <v>1</v>
      </c>
      <c r="N260" s="702">
        <v>291.48140000000001</v>
      </c>
    </row>
    <row r="261" spans="1:14" ht="14.4" customHeight="1" x14ac:dyDescent="0.3">
      <c r="A261" s="696" t="s">
        <v>505</v>
      </c>
      <c r="B261" s="697" t="s">
        <v>506</v>
      </c>
      <c r="C261" s="698" t="s">
        <v>519</v>
      </c>
      <c r="D261" s="699" t="s">
        <v>520</v>
      </c>
      <c r="E261" s="700">
        <v>50113001</v>
      </c>
      <c r="F261" s="699" t="s">
        <v>524</v>
      </c>
      <c r="G261" s="698" t="s">
        <v>525</v>
      </c>
      <c r="H261" s="698">
        <v>921102</v>
      </c>
      <c r="I261" s="698">
        <v>0</v>
      </c>
      <c r="J261" s="698" t="s">
        <v>955</v>
      </c>
      <c r="K261" s="698" t="s">
        <v>956</v>
      </c>
      <c r="L261" s="701">
        <v>463.82012774965818</v>
      </c>
      <c r="M261" s="701">
        <v>1</v>
      </c>
      <c r="N261" s="702">
        <v>463.82012774965818</v>
      </c>
    </row>
    <row r="262" spans="1:14" ht="14.4" customHeight="1" x14ac:dyDescent="0.3">
      <c r="A262" s="696" t="s">
        <v>505</v>
      </c>
      <c r="B262" s="697" t="s">
        <v>506</v>
      </c>
      <c r="C262" s="698" t="s">
        <v>519</v>
      </c>
      <c r="D262" s="699" t="s">
        <v>520</v>
      </c>
      <c r="E262" s="700">
        <v>50113001</v>
      </c>
      <c r="F262" s="699" t="s">
        <v>524</v>
      </c>
      <c r="G262" s="698" t="s">
        <v>525</v>
      </c>
      <c r="H262" s="698">
        <v>921135</v>
      </c>
      <c r="I262" s="698">
        <v>0</v>
      </c>
      <c r="J262" s="698" t="s">
        <v>957</v>
      </c>
      <c r="K262" s="698" t="s">
        <v>958</v>
      </c>
      <c r="L262" s="701">
        <v>186.94505405800311</v>
      </c>
      <c r="M262" s="701">
        <v>74</v>
      </c>
      <c r="N262" s="702">
        <v>13833.934000292229</v>
      </c>
    </row>
    <row r="263" spans="1:14" ht="14.4" customHeight="1" x14ac:dyDescent="0.3">
      <c r="A263" s="696" t="s">
        <v>505</v>
      </c>
      <c r="B263" s="697" t="s">
        <v>506</v>
      </c>
      <c r="C263" s="698" t="s">
        <v>519</v>
      </c>
      <c r="D263" s="699" t="s">
        <v>520</v>
      </c>
      <c r="E263" s="700">
        <v>50113001</v>
      </c>
      <c r="F263" s="699" t="s">
        <v>524</v>
      </c>
      <c r="G263" s="698" t="s">
        <v>525</v>
      </c>
      <c r="H263" s="698">
        <v>921230</v>
      </c>
      <c r="I263" s="698">
        <v>0</v>
      </c>
      <c r="J263" s="698" t="s">
        <v>959</v>
      </c>
      <c r="K263" s="698" t="s">
        <v>507</v>
      </c>
      <c r="L263" s="701">
        <v>39.603407240085083</v>
      </c>
      <c r="M263" s="701">
        <v>70</v>
      </c>
      <c r="N263" s="702">
        <v>2772.2385068059557</v>
      </c>
    </row>
    <row r="264" spans="1:14" ht="14.4" customHeight="1" x14ac:dyDescent="0.3">
      <c r="A264" s="696" t="s">
        <v>505</v>
      </c>
      <c r="B264" s="697" t="s">
        <v>506</v>
      </c>
      <c r="C264" s="698" t="s">
        <v>519</v>
      </c>
      <c r="D264" s="699" t="s">
        <v>520</v>
      </c>
      <c r="E264" s="700">
        <v>50113001</v>
      </c>
      <c r="F264" s="699" t="s">
        <v>524</v>
      </c>
      <c r="G264" s="698" t="s">
        <v>525</v>
      </c>
      <c r="H264" s="698">
        <v>990927</v>
      </c>
      <c r="I264" s="698">
        <v>0</v>
      </c>
      <c r="J264" s="698" t="s">
        <v>960</v>
      </c>
      <c r="K264" s="698" t="s">
        <v>507</v>
      </c>
      <c r="L264" s="701">
        <v>142.62000000000006</v>
      </c>
      <c r="M264" s="701">
        <v>11</v>
      </c>
      <c r="N264" s="702">
        <v>1568.8200000000006</v>
      </c>
    </row>
    <row r="265" spans="1:14" ht="14.4" customHeight="1" x14ac:dyDescent="0.3">
      <c r="A265" s="696" t="s">
        <v>505</v>
      </c>
      <c r="B265" s="697" t="s">
        <v>506</v>
      </c>
      <c r="C265" s="698" t="s">
        <v>519</v>
      </c>
      <c r="D265" s="699" t="s">
        <v>520</v>
      </c>
      <c r="E265" s="700">
        <v>50113001</v>
      </c>
      <c r="F265" s="699" t="s">
        <v>524</v>
      </c>
      <c r="G265" s="698" t="s">
        <v>525</v>
      </c>
      <c r="H265" s="698">
        <v>840220</v>
      </c>
      <c r="I265" s="698">
        <v>0</v>
      </c>
      <c r="J265" s="698" t="s">
        <v>961</v>
      </c>
      <c r="K265" s="698" t="s">
        <v>507</v>
      </c>
      <c r="L265" s="701">
        <v>217.71315789473675</v>
      </c>
      <c r="M265" s="701">
        <v>38</v>
      </c>
      <c r="N265" s="702">
        <v>8273.0999999999967</v>
      </c>
    </row>
    <row r="266" spans="1:14" ht="14.4" customHeight="1" x14ac:dyDescent="0.3">
      <c r="A266" s="696" t="s">
        <v>505</v>
      </c>
      <c r="B266" s="697" t="s">
        <v>506</v>
      </c>
      <c r="C266" s="698" t="s">
        <v>519</v>
      </c>
      <c r="D266" s="699" t="s">
        <v>520</v>
      </c>
      <c r="E266" s="700">
        <v>50113001</v>
      </c>
      <c r="F266" s="699" t="s">
        <v>524</v>
      </c>
      <c r="G266" s="698" t="s">
        <v>507</v>
      </c>
      <c r="H266" s="698">
        <v>117191</v>
      </c>
      <c r="I266" s="698">
        <v>17191</v>
      </c>
      <c r="J266" s="698" t="s">
        <v>962</v>
      </c>
      <c r="K266" s="698" t="s">
        <v>963</v>
      </c>
      <c r="L266" s="701">
        <v>116.35999999999997</v>
      </c>
      <c r="M266" s="701">
        <v>2</v>
      </c>
      <c r="N266" s="702">
        <v>232.71999999999994</v>
      </c>
    </row>
    <row r="267" spans="1:14" ht="14.4" customHeight="1" x14ac:dyDescent="0.3">
      <c r="A267" s="696" t="s">
        <v>505</v>
      </c>
      <c r="B267" s="697" t="s">
        <v>506</v>
      </c>
      <c r="C267" s="698" t="s">
        <v>519</v>
      </c>
      <c r="D267" s="699" t="s">
        <v>520</v>
      </c>
      <c r="E267" s="700">
        <v>50113001</v>
      </c>
      <c r="F267" s="699" t="s">
        <v>524</v>
      </c>
      <c r="G267" s="698" t="s">
        <v>525</v>
      </c>
      <c r="H267" s="698">
        <v>127506</v>
      </c>
      <c r="I267" s="698">
        <v>27506</v>
      </c>
      <c r="J267" s="698" t="s">
        <v>964</v>
      </c>
      <c r="K267" s="698" t="s">
        <v>965</v>
      </c>
      <c r="L267" s="701">
        <v>1068.9350000000002</v>
      </c>
      <c r="M267" s="701">
        <v>2</v>
      </c>
      <c r="N267" s="702">
        <v>2137.8700000000003</v>
      </c>
    </row>
    <row r="268" spans="1:14" ht="14.4" customHeight="1" x14ac:dyDescent="0.3">
      <c r="A268" s="696" t="s">
        <v>505</v>
      </c>
      <c r="B268" s="697" t="s">
        <v>506</v>
      </c>
      <c r="C268" s="698" t="s">
        <v>519</v>
      </c>
      <c r="D268" s="699" t="s">
        <v>520</v>
      </c>
      <c r="E268" s="700">
        <v>50113001</v>
      </c>
      <c r="F268" s="699" t="s">
        <v>524</v>
      </c>
      <c r="G268" s="698" t="s">
        <v>560</v>
      </c>
      <c r="H268" s="698">
        <v>187427</v>
      </c>
      <c r="I268" s="698">
        <v>187427</v>
      </c>
      <c r="J268" s="698" t="s">
        <v>966</v>
      </c>
      <c r="K268" s="698" t="s">
        <v>967</v>
      </c>
      <c r="L268" s="701">
        <v>62.914545454545447</v>
      </c>
      <c r="M268" s="701">
        <v>11</v>
      </c>
      <c r="N268" s="702">
        <v>692.06</v>
      </c>
    </row>
    <row r="269" spans="1:14" ht="14.4" customHeight="1" x14ac:dyDescent="0.3">
      <c r="A269" s="696" t="s">
        <v>505</v>
      </c>
      <c r="B269" s="697" t="s">
        <v>506</v>
      </c>
      <c r="C269" s="698" t="s">
        <v>519</v>
      </c>
      <c r="D269" s="699" t="s">
        <v>520</v>
      </c>
      <c r="E269" s="700">
        <v>50113001</v>
      </c>
      <c r="F269" s="699" t="s">
        <v>524</v>
      </c>
      <c r="G269" s="698" t="s">
        <v>560</v>
      </c>
      <c r="H269" s="698">
        <v>169714</v>
      </c>
      <c r="I269" s="698">
        <v>169714</v>
      </c>
      <c r="J269" s="698" t="s">
        <v>968</v>
      </c>
      <c r="K269" s="698" t="s">
        <v>969</v>
      </c>
      <c r="L269" s="701">
        <v>112.28</v>
      </c>
      <c r="M269" s="701">
        <v>1</v>
      </c>
      <c r="N269" s="702">
        <v>112.28</v>
      </c>
    </row>
    <row r="270" spans="1:14" ht="14.4" customHeight="1" x14ac:dyDescent="0.3">
      <c r="A270" s="696" t="s">
        <v>505</v>
      </c>
      <c r="B270" s="697" t="s">
        <v>506</v>
      </c>
      <c r="C270" s="698" t="s">
        <v>519</v>
      </c>
      <c r="D270" s="699" t="s">
        <v>520</v>
      </c>
      <c r="E270" s="700">
        <v>50113001</v>
      </c>
      <c r="F270" s="699" t="s">
        <v>524</v>
      </c>
      <c r="G270" s="698" t="s">
        <v>560</v>
      </c>
      <c r="H270" s="698">
        <v>147133</v>
      </c>
      <c r="I270" s="698">
        <v>172044</v>
      </c>
      <c r="J270" s="698" t="s">
        <v>970</v>
      </c>
      <c r="K270" s="698" t="s">
        <v>971</v>
      </c>
      <c r="L270" s="701">
        <v>98.35333333333331</v>
      </c>
      <c r="M270" s="701">
        <v>3</v>
      </c>
      <c r="N270" s="702">
        <v>295.05999999999995</v>
      </c>
    </row>
    <row r="271" spans="1:14" ht="14.4" customHeight="1" x14ac:dyDescent="0.3">
      <c r="A271" s="696" t="s">
        <v>505</v>
      </c>
      <c r="B271" s="697" t="s">
        <v>506</v>
      </c>
      <c r="C271" s="698" t="s">
        <v>519</v>
      </c>
      <c r="D271" s="699" t="s">
        <v>520</v>
      </c>
      <c r="E271" s="700">
        <v>50113001</v>
      </c>
      <c r="F271" s="699" t="s">
        <v>524</v>
      </c>
      <c r="G271" s="698" t="s">
        <v>560</v>
      </c>
      <c r="H271" s="698">
        <v>187425</v>
      </c>
      <c r="I271" s="698">
        <v>187425</v>
      </c>
      <c r="J271" s="698" t="s">
        <v>972</v>
      </c>
      <c r="K271" s="698" t="s">
        <v>973</v>
      </c>
      <c r="L271" s="701">
        <v>49.465000000000025</v>
      </c>
      <c r="M271" s="701">
        <v>4</v>
      </c>
      <c r="N271" s="702">
        <v>197.8600000000001</v>
      </c>
    </row>
    <row r="272" spans="1:14" ht="14.4" customHeight="1" x14ac:dyDescent="0.3">
      <c r="A272" s="696" t="s">
        <v>505</v>
      </c>
      <c r="B272" s="697" t="s">
        <v>506</v>
      </c>
      <c r="C272" s="698" t="s">
        <v>519</v>
      </c>
      <c r="D272" s="699" t="s">
        <v>520</v>
      </c>
      <c r="E272" s="700">
        <v>50113001</v>
      </c>
      <c r="F272" s="699" t="s">
        <v>524</v>
      </c>
      <c r="G272" s="698" t="s">
        <v>560</v>
      </c>
      <c r="H272" s="698">
        <v>184245</v>
      </c>
      <c r="I272" s="698">
        <v>184245</v>
      </c>
      <c r="J272" s="698" t="s">
        <v>974</v>
      </c>
      <c r="K272" s="698" t="s">
        <v>975</v>
      </c>
      <c r="L272" s="701">
        <v>92.769999999999982</v>
      </c>
      <c r="M272" s="701">
        <v>1</v>
      </c>
      <c r="N272" s="702">
        <v>92.769999999999982</v>
      </c>
    </row>
    <row r="273" spans="1:14" ht="14.4" customHeight="1" x14ac:dyDescent="0.3">
      <c r="A273" s="696" t="s">
        <v>505</v>
      </c>
      <c r="B273" s="697" t="s">
        <v>506</v>
      </c>
      <c r="C273" s="698" t="s">
        <v>519</v>
      </c>
      <c r="D273" s="699" t="s">
        <v>520</v>
      </c>
      <c r="E273" s="700">
        <v>50113001</v>
      </c>
      <c r="F273" s="699" t="s">
        <v>524</v>
      </c>
      <c r="G273" s="698" t="s">
        <v>525</v>
      </c>
      <c r="H273" s="698">
        <v>188217</v>
      </c>
      <c r="I273" s="698">
        <v>88217</v>
      </c>
      <c r="J273" s="698" t="s">
        <v>976</v>
      </c>
      <c r="K273" s="698" t="s">
        <v>977</v>
      </c>
      <c r="L273" s="701">
        <v>127.26290662297625</v>
      </c>
      <c r="M273" s="701">
        <v>31</v>
      </c>
      <c r="N273" s="702">
        <v>3945.1501053122638</v>
      </c>
    </row>
    <row r="274" spans="1:14" ht="14.4" customHeight="1" x14ac:dyDescent="0.3">
      <c r="A274" s="696" t="s">
        <v>505</v>
      </c>
      <c r="B274" s="697" t="s">
        <v>506</v>
      </c>
      <c r="C274" s="698" t="s">
        <v>519</v>
      </c>
      <c r="D274" s="699" t="s">
        <v>520</v>
      </c>
      <c r="E274" s="700">
        <v>50113001</v>
      </c>
      <c r="F274" s="699" t="s">
        <v>524</v>
      </c>
      <c r="G274" s="698" t="s">
        <v>525</v>
      </c>
      <c r="H274" s="698">
        <v>188219</v>
      </c>
      <c r="I274" s="698">
        <v>88219</v>
      </c>
      <c r="J274" s="698" t="s">
        <v>978</v>
      </c>
      <c r="K274" s="698" t="s">
        <v>979</v>
      </c>
      <c r="L274" s="701">
        <v>140.85666666666668</v>
      </c>
      <c r="M274" s="701">
        <v>3</v>
      </c>
      <c r="N274" s="702">
        <v>422.57000000000005</v>
      </c>
    </row>
    <row r="275" spans="1:14" ht="14.4" customHeight="1" x14ac:dyDescent="0.3">
      <c r="A275" s="696" t="s">
        <v>505</v>
      </c>
      <c r="B275" s="697" t="s">
        <v>506</v>
      </c>
      <c r="C275" s="698" t="s">
        <v>519</v>
      </c>
      <c r="D275" s="699" t="s">
        <v>520</v>
      </c>
      <c r="E275" s="700">
        <v>50113001</v>
      </c>
      <c r="F275" s="699" t="s">
        <v>524</v>
      </c>
      <c r="G275" s="698" t="s">
        <v>525</v>
      </c>
      <c r="H275" s="698">
        <v>203092</v>
      </c>
      <c r="I275" s="698">
        <v>203092</v>
      </c>
      <c r="J275" s="698" t="s">
        <v>980</v>
      </c>
      <c r="K275" s="698" t="s">
        <v>981</v>
      </c>
      <c r="L275" s="701">
        <v>151.56</v>
      </c>
      <c r="M275" s="701">
        <v>2</v>
      </c>
      <c r="N275" s="702">
        <v>303.12</v>
      </c>
    </row>
    <row r="276" spans="1:14" ht="14.4" customHeight="1" x14ac:dyDescent="0.3">
      <c r="A276" s="696" t="s">
        <v>505</v>
      </c>
      <c r="B276" s="697" t="s">
        <v>506</v>
      </c>
      <c r="C276" s="698" t="s">
        <v>519</v>
      </c>
      <c r="D276" s="699" t="s">
        <v>520</v>
      </c>
      <c r="E276" s="700">
        <v>50113001</v>
      </c>
      <c r="F276" s="699" t="s">
        <v>524</v>
      </c>
      <c r="G276" s="698" t="s">
        <v>525</v>
      </c>
      <c r="H276" s="698">
        <v>848402</v>
      </c>
      <c r="I276" s="698">
        <v>100273</v>
      </c>
      <c r="J276" s="698" t="s">
        <v>982</v>
      </c>
      <c r="K276" s="698" t="s">
        <v>983</v>
      </c>
      <c r="L276" s="701">
        <v>66.992000000000004</v>
      </c>
      <c r="M276" s="701">
        <v>5</v>
      </c>
      <c r="N276" s="702">
        <v>334.96000000000004</v>
      </c>
    </row>
    <row r="277" spans="1:14" ht="14.4" customHeight="1" x14ac:dyDescent="0.3">
      <c r="A277" s="696" t="s">
        <v>505</v>
      </c>
      <c r="B277" s="697" t="s">
        <v>506</v>
      </c>
      <c r="C277" s="698" t="s">
        <v>519</v>
      </c>
      <c r="D277" s="699" t="s">
        <v>520</v>
      </c>
      <c r="E277" s="700">
        <v>50113001</v>
      </c>
      <c r="F277" s="699" t="s">
        <v>524</v>
      </c>
      <c r="G277" s="698" t="s">
        <v>560</v>
      </c>
      <c r="H277" s="698">
        <v>149909</v>
      </c>
      <c r="I277" s="698">
        <v>49909</v>
      </c>
      <c r="J277" s="698" t="s">
        <v>984</v>
      </c>
      <c r="K277" s="698" t="s">
        <v>985</v>
      </c>
      <c r="L277" s="701">
        <v>42.58</v>
      </c>
      <c r="M277" s="701">
        <v>1</v>
      </c>
      <c r="N277" s="702">
        <v>42.58</v>
      </c>
    </row>
    <row r="278" spans="1:14" ht="14.4" customHeight="1" x14ac:dyDescent="0.3">
      <c r="A278" s="696" t="s">
        <v>505</v>
      </c>
      <c r="B278" s="697" t="s">
        <v>506</v>
      </c>
      <c r="C278" s="698" t="s">
        <v>519</v>
      </c>
      <c r="D278" s="699" t="s">
        <v>520</v>
      </c>
      <c r="E278" s="700">
        <v>50113001</v>
      </c>
      <c r="F278" s="699" t="s">
        <v>524</v>
      </c>
      <c r="G278" s="698" t="s">
        <v>525</v>
      </c>
      <c r="H278" s="698">
        <v>192853</v>
      </c>
      <c r="I278" s="698">
        <v>192853</v>
      </c>
      <c r="J278" s="698" t="s">
        <v>986</v>
      </c>
      <c r="K278" s="698" t="s">
        <v>987</v>
      </c>
      <c r="L278" s="701">
        <v>108.32399999999998</v>
      </c>
      <c r="M278" s="701">
        <v>15</v>
      </c>
      <c r="N278" s="702">
        <v>1624.8599999999997</v>
      </c>
    </row>
    <row r="279" spans="1:14" ht="14.4" customHeight="1" x14ac:dyDescent="0.3">
      <c r="A279" s="696" t="s">
        <v>505</v>
      </c>
      <c r="B279" s="697" t="s">
        <v>506</v>
      </c>
      <c r="C279" s="698" t="s">
        <v>519</v>
      </c>
      <c r="D279" s="699" t="s">
        <v>520</v>
      </c>
      <c r="E279" s="700">
        <v>50113001</v>
      </c>
      <c r="F279" s="699" t="s">
        <v>524</v>
      </c>
      <c r="G279" s="698" t="s">
        <v>525</v>
      </c>
      <c r="H279" s="698">
        <v>110151</v>
      </c>
      <c r="I279" s="698">
        <v>10151</v>
      </c>
      <c r="J279" s="698" t="s">
        <v>986</v>
      </c>
      <c r="K279" s="698" t="s">
        <v>988</v>
      </c>
      <c r="L279" s="701">
        <v>66.295703191237266</v>
      </c>
      <c r="M279" s="701">
        <v>53</v>
      </c>
      <c r="N279" s="702">
        <v>3513.6722691355749</v>
      </c>
    </row>
    <row r="280" spans="1:14" ht="14.4" customHeight="1" x14ac:dyDescent="0.3">
      <c r="A280" s="696" t="s">
        <v>505</v>
      </c>
      <c r="B280" s="697" t="s">
        <v>506</v>
      </c>
      <c r="C280" s="698" t="s">
        <v>519</v>
      </c>
      <c r="D280" s="699" t="s">
        <v>520</v>
      </c>
      <c r="E280" s="700">
        <v>50113001</v>
      </c>
      <c r="F280" s="699" t="s">
        <v>524</v>
      </c>
      <c r="G280" s="698" t="s">
        <v>507</v>
      </c>
      <c r="H280" s="698">
        <v>844448</v>
      </c>
      <c r="I280" s="698">
        <v>107166</v>
      </c>
      <c r="J280" s="698" t="s">
        <v>989</v>
      </c>
      <c r="K280" s="698" t="s">
        <v>990</v>
      </c>
      <c r="L280" s="701">
        <v>65.38</v>
      </c>
      <c r="M280" s="701">
        <v>1</v>
      </c>
      <c r="N280" s="702">
        <v>65.38</v>
      </c>
    </row>
    <row r="281" spans="1:14" ht="14.4" customHeight="1" x14ac:dyDescent="0.3">
      <c r="A281" s="696" t="s">
        <v>505</v>
      </c>
      <c r="B281" s="697" t="s">
        <v>506</v>
      </c>
      <c r="C281" s="698" t="s">
        <v>519</v>
      </c>
      <c r="D281" s="699" t="s">
        <v>520</v>
      </c>
      <c r="E281" s="700">
        <v>50113001</v>
      </c>
      <c r="F281" s="699" t="s">
        <v>524</v>
      </c>
      <c r="G281" s="698" t="s">
        <v>560</v>
      </c>
      <c r="H281" s="698">
        <v>115316</v>
      </c>
      <c r="I281" s="698">
        <v>15316</v>
      </c>
      <c r="J281" s="698" t="s">
        <v>991</v>
      </c>
      <c r="K281" s="698" t="s">
        <v>992</v>
      </c>
      <c r="L281" s="701">
        <v>19.09</v>
      </c>
      <c r="M281" s="701">
        <v>3</v>
      </c>
      <c r="N281" s="702">
        <v>57.27</v>
      </c>
    </row>
    <row r="282" spans="1:14" ht="14.4" customHeight="1" x14ac:dyDescent="0.3">
      <c r="A282" s="696" t="s">
        <v>505</v>
      </c>
      <c r="B282" s="697" t="s">
        <v>506</v>
      </c>
      <c r="C282" s="698" t="s">
        <v>519</v>
      </c>
      <c r="D282" s="699" t="s">
        <v>520</v>
      </c>
      <c r="E282" s="700">
        <v>50113001</v>
      </c>
      <c r="F282" s="699" t="s">
        <v>524</v>
      </c>
      <c r="G282" s="698" t="s">
        <v>507</v>
      </c>
      <c r="H282" s="698">
        <v>128222</v>
      </c>
      <c r="I282" s="698">
        <v>28222</v>
      </c>
      <c r="J282" s="698" t="s">
        <v>993</v>
      </c>
      <c r="K282" s="698" t="s">
        <v>994</v>
      </c>
      <c r="L282" s="701">
        <v>253.6100000000001</v>
      </c>
      <c r="M282" s="701">
        <v>3</v>
      </c>
      <c r="N282" s="702">
        <v>760.83000000000027</v>
      </c>
    </row>
    <row r="283" spans="1:14" ht="14.4" customHeight="1" x14ac:dyDescent="0.3">
      <c r="A283" s="696" t="s">
        <v>505</v>
      </c>
      <c r="B283" s="697" t="s">
        <v>506</v>
      </c>
      <c r="C283" s="698" t="s">
        <v>519</v>
      </c>
      <c r="D283" s="699" t="s">
        <v>520</v>
      </c>
      <c r="E283" s="700">
        <v>50113001</v>
      </c>
      <c r="F283" s="699" t="s">
        <v>524</v>
      </c>
      <c r="G283" s="698" t="s">
        <v>507</v>
      </c>
      <c r="H283" s="698">
        <v>128216</v>
      </c>
      <c r="I283" s="698">
        <v>28216</v>
      </c>
      <c r="J283" s="698" t="s">
        <v>995</v>
      </c>
      <c r="K283" s="698" t="s">
        <v>996</v>
      </c>
      <c r="L283" s="701">
        <v>107.45000000000003</v>
      </c>
      <c r="M283" s="701">
        <v>1</v>
      </c>
      <c r="N283" s="702">
        <v>107.45000000000003</v>
      </c>
    </row>
    <row r="284" spans="1:14" ht="14.4" customHeight="1" x14ac:dyDescent="0.3">
      <c r="A284" s="696" t="s">
        <v>505</v>
      </c>
      <c r="B284" s="697" t="s">
        <v>506</v>
      </c>
      <c r="C284" s="698" t="s">
        <v>519</v>
      </c>
      <c r="D284" s="699" t="s">
        <v>520</v>
      </c>
      <c r="E284" s="700">
        <v>50113001</v>
      </c>
      <c r="F284" s="699" t="s">
        <v>524</v>
      </c>
      <c r="G284" s="698" t="s">
        <v>507</v>
      </c>
      <c r="H284" s="698">
        <v>128217</v>
      </c>
      <c r="I284" s="698">
        <v>28217</v>
      </c>
      <c r="J284" s="698" t="s">
        <v>995</v>
      </c>
      <c r="K284" s="698" t="s">
        <v>997</v>
      </c>
      <c r="L284" s="701">
        <v>465.10999999999996</v>
      </c>
      <c r="M284" s="701">
        <v>1</v>
      </c>
      <c r="N284" s="702">
        <v>465.10999999999996</v>
      </c>
    </row>
    <row r="285" spans="1:14" ht="14.4" customHeight="1" x14ac:dyDescent="0.3">
      <c r="A285" s="696" t="s">
        <v>505</v>
      </c>
      <c r="B285" s="697" t="s">
        <v>506</v>
      </c>
      <c r="C285" s="698" t="s">
        <v>519</v>
      </c>
      <c r="D285" s="699" t="s">
        <v>520</v>
      </c>
      <c r="E285" s="700">
        <v>50113001</v>
      </c>
      <c r="F285" s="699" t="s">
        <v>524</v>
      </c>
      <c r="G285" s="698" t="s">
        <v>525</v>
      </c>
      <c r="H285" s="698">
        <v>196635</v>
      </c>
      <c r="I285" s="698">
        <v>96635</v>
      </c>
      <c r="J285" s="698" t="s">
        <v>998</v>
      </c>
      <c r="K285" s="698" t="s">
        <v>999</v>
      </c>
      <c r="L285" s="701">
        <v>112.02461538461537</v>
      </c>
      <c r="M285" s="701">
        <v>13</v>
      </c>
      <c r="N285" s="702">
        <v>1456.32</v>
      </c>
    </row>
    <row r="286" spans="1:14" ht="14.4" customHeight="1" x14ac:dyDescent="0.3">
      <c r="A286" s="696" t="s">
        <v>505</v>
      </c>
      <c r="B286" s="697" t="s">
        <v>506</v>
      </c>
      <c r="C286" s="698" t="s">
        <v>519</v>
      </c>
      <c r="D286" s="699" t="s">
        <v>520</v>
      </c>
      <c r="E286" s="700">
        <v>50113001</v>
      </c>
      <c r="F286" s="699" t="s">
        <v>524</v>
      </c>
      <c r="G286" s="698" t="s">
        <v>525</v>
      </c>
      <c r="H286" s="698">
        <v>100498</v>
      </c>
      <c r="I286" s="698">
        <v>498</v>
      </c>
      <c r="J286" s="698" t="s">
        <v>1000</v>
      </c>
      <c r="K286" s="698" t="s">
        <v>655</v>
      </c>
      <c r="L286" s="701">
        <v>96.507803205722936</v>
      </c>
      <c r="M286" s="701">
        <v>689</v>
      </c>
      <c r="N286" s="702">
        <v>66493.876408743105</v>
      </c>
    </row>
    <row r="287" spans="1:14" ht="14.4" customHeight="1" x14ac:dyDescent="0.3">
      <c r="A287" s="696" t="s">
        <v>505</v>
      </c>
      <c r="B287" s="697" t="s">
        <v>506</v>
      </c>
      <c r="C287" s="698" t="s">
        <v>519</v>
      </c>
      <c r="D287" s="699" t="s">
        <v>520</v>
      </c>
      <c r="E287" s="700">
        <v>50113001</v>
      </c>
      <c r="F287" s="699" t="s">
        <v>524</v>
      </c>
      <c r="G287" s="698" t="s">
        <v>525</v>
      </c>
      <c r="H287" s="698">
        <v>100499</v>
      </c>
      <c r="I287" s="698">
        <v>499</v>
      </c>
      <c r="J287" s="698" t="s">
        <v>1000</v>
      </c>
      <c r="K287" s="698" t="s">
        <v>1001</v>
      </c>
      <c r="L287" s="701">
        <v>100.36685033651057</v>
      </c>
      <c r="M287" s="701">
        <v>30</v>
      </c>
      <c r="N287" s="702">
        <v>3011.0055100953168</v>
      </c>
    </row>
    <row r="288" spans="1:14" ht="14.4" customHeight="1" x14ac:dyDescent="0.3">
      <c r="A288" s="696" t="s">
        <v>505</v>
      </c>
      <c r="B288" s="697" t="s">
        <v>506</v>
      </c>
      <c r="C288" s="698" t="s">
        <v>519</v>
      </c>
      <c r="D288" s="699" t="s">
        <v>520</v>
      </c>
      <c r="E288" s="700">
        <v>50113001</v>
      </c>
      <c r="F288" s="699" t="s">
        <v>524</v>
      </c>
      <c r="G288" s="698" t="s">
        <v>525</v>
      </c>
      <c r="H288" s="698">
        <v>215978</v>
      </c>
      <c r="I288" s="698">
        <v>215978</v>
      </c>
      <c r="J288" s="698" t="s">
        <v>1002</v>
      </c>
      <c r="K288" s="698" t="s">
        <v>1003</v>
      </c>
      <c r="L288" s="701">
        <v>116.61</v>
      </c>
      <c r="M288" s="701">
        <v>3</v>
      </c>
      <c r="N288" s="702">
        <v>349.83</v>
      </c>
    </row>
    <row r="289" spans="1:14" ht="14.4" customHeight="1" x14ac:dyDescent="0.3">
      <c r="A289" s="696" t="s">
        <v>505</v>
      </c>
      <c r="B289" s="697" t="s">
        <v>506</v>
      </c>
      <c r="C289" s="698" t="s">
        <v>519</v>
      </c>
      <c r="D289" s="699" t="s">
        <v>520</v>
      </c>
      <c r="E289" s="700">
        <v>50113001</v>
      </c>
      <c r="F289" s="699" t="s">
        <v>524</v>
      </c>
      <c r="G289" s="698" t="s">
        <v>525</v>
      </c>
      <c r="H289" s="698">
        <v>102439</v>
      </c>
      <c r="I289" s="698">
        <v>2439</v>
      </c>
      <c r="J289" s="698" t="s">
        <v>1004</v>
      </c>
      <c r="K289" s="698" t="s">
        <v>1005</v>
      </c>
      <c r="L289" s="701">
        <v>283.4684536082475</v>
      </c>
      <c r="M289" s="701">
        <v>97</v>
      </c>
      <c r="N289" s="702">
        <v>27496.440000000006</v>
      </c>
    </row>
    <row r="290" spans="1:14" ht="14.4" customHeight="1" x14ac:dyDescent="0.3">
      <c r="A290" s="696" t="s">
        <v>505</v>
      </c>
      <c r="B290" s="697" t="s">
        <v>506</v>
      </c>
      <c r="C290" s="698" t="s">
        <v>519</v>
      </c>
      <c r="D290" s="699" t="s">
        <v>520</v>
      </c>
      <c r="E290" s="700">
        <v>50113001</v>
      </c>
      <c r="F290" s="699" t="s">
        <v>524</v>
      </c>
      <c r="G290" s="698" t="s">
        <v>525</v>
      </c>
      <c r="H290" s="698">
        <v>190021</v>
      </c>
      <c r="I290" s="698">
        <v>90021</v>
      </c>
      <c r="J290" s="698" t="s">
        <v>1006</v>
      </c>
      <c r="K290" s="698" t="s">
        <v>1007</v>
      </c>
      <c r="L290" s="701">
        <v>599.52</v>
      </c>
      <c r="M290" s="701">
        <v>2</v>
      </c>
      <c r="N290" s="702">
        <v>1199.04</v>
      </c>
    </row>
    <row r="291" spans="1:14" ht="14.4" customHeight="1" x14ac:dyDescent="0.3">
      <c r="A291" s="696" t="s">
        <v>505</v>
      </c>
      <c r="B291" s="697" t="s">
        <v>506</v>
      </c>
      <c r="C291" s="698" t="s">
        <v>519</v>
      </c>
      <c r="D291" s="699" t="s">
        <v>520</v>
      </c>
      <c r="E291" s="700">
        <v>50113001</v>
      </c>
      <c r="F291" s="699" t="s">
        <v>524</v>
      </c>
      <c r="G291" s="698" t="s">
        <v>525</v>
      </c>
      <c r="H291" s="698">
        <v>102546</v>
      </c>
      <c r="I291" s="698">
        <v>2546</v>
      </c>
      <c r="J291" s="698" t="s">
        <v>1008</v>
      </c>
      <c r="K291" s="698" t="s">
        <v>617</v>
      </c>
      <c r="L291" s="701">
        <v>64.809999999999988</v>
      </c>
      <c r="M291" s="701">
        <v>3</v>
      </c>
      <c r="N291" s="702">
        <v>194.42999999999995</v>
      </c>
    </row>
    <row r="292" spans="1:14" ht="14.4" customHeight="1" x14ac:dyDescent="0.3">
      <c r="A292" s="696" t="s">
        <v>505</v>
      </c>
      <c r="B292" s="697" t="s">
        <v>506</v>
      </c>
      <c r="C292" s="698" t="s">
        <v>519</v>
      </c>
      <c r="D292" s="699" t="s">
        <v>520</v>
      </c>
      <c r="E292" s="700">
        <v>50113001</v>
      </c>
      <c r="F292" s="699" t="s">
        <v>524</v>
      </c>
      <c r="G292" s="698" t="s">
        <v>525</v>
      </c>
      <c r="H292" s="698">
        <v>102547</v>
      </c>
      <c r="I292" s="698">
        <v>2547</v>
      </c>
      <c r="J292" s="698" t="s">
        <v>1008</v>
      </c>
      <c r="K292" s="698" t="s">
        <v>1009</v>
      </c>
      <c r="L292" s="701">
        <v>45.34</v>
      </c>
      <c r="M292" s="701">
        <v>1</v>
      </c>
      <c r="N292" s="702">
        <v>45.34</v>
      </c>
    </row>
    <row r="293" spans="1:14" ht="14.4" customHeight="1" x14ac:dyDescent="0.3">
      <c r="A293" s="696" t="s">
        <v>505</v>
      </c>
      <c r="B293" s="697" t="s">
        <v>506</v>
      </c>
      <c r="C293" s="698" t="s">
        <v>519</v>
      </c>
      <c r="D293" s="699" t="s">
        <v>520</v>
      </c>
      <c r="E293" s="700">
        <v>50113001</v>
      </c>
      <c r="F293" s="699" t="s">
        <v>524</v>
      </c>
      <c r="G293" s="698" t="s">
        <v>525</v>
      </c>
      <c r="H293" s="698">
        <v>102684</v>
      </c>
      <c r="I293" s="698">
        <v>2684</v>
      </c>
      <c r="J293" s="698" t="s">
        <v>1010</v>
      </c>
      <c r="K293" s="698" t="s">
        <v>702</v>
      </c>
      <c r="L293" s="701">
        <v>73.846792452830186</v>
      </c>
      <c r="M293" s="701">
        <v>53</v>
      </c>
      <c r="N293" s="702">
        <v>3913.88</v>
      </c>
    </row>
    <row r="294" spans="1:14" ht="14.4" customHeight="1" x14ac:dyDescent="0.3">
      <c r="A294" s="696" t="s">
        <v>505</v>
      </c>
      <c r="B294" s="697" t="s">
        <v>506</v>
      </c>
      <c r="C294" s="698" t="s">
        <v>519</v>
      </c>
      <c r="D294" s="699" t="s">
        <v>520</v>
      </c>
      <c r="E294" s="700">
        <v>50113001</v>
      </c>
      <c r="F294" s="699" t="s">
        <v>524</v>
      </c>
      <c r="G294" s="698" t="s">
        <v>525</v>
      </c>
      <c r="H294" s="698">
        <v>100502</v>
      </c>
      <c r="I294" s="698">
        <v>502</v>
      </c>
      <c r="J294" s="698" t="s">
        <v>1010</v>
      </c>
      <c r="K294" s="698" t="s">
        <v>1011</v>
      </c>
      <c r="L294" s="701">
        <v>222.61526315789467</v>
      </c>
      <c r="M294" s="701">
        <v>19</v>
      </c>
      <c r="N294" s="702">
        <v>4229.6899999999987</v>
      </c>
    </row>
    <row r="295" spans="1:14" ht="14.4" customHeight="1" x14ac:dyDescent="0.3">
      <c r="A295" s="696" t="s">
        <v>505</v>
      </c>
      <c r="B295" s="697" t="s">
        <v>506</v>
      </c>
      <c r="C295" s="698" t="s">
        <v>519</v>
      </c>
      <c r="D295" s="699" t="s">
        <v>520</v>
      </c>
      <c r="E295" s="700">
        <v>50113001</v>
      </c>
      <c r="F295" s="699" t="s">
        <v>524</v>
      </c>
      <c r="G295" s="698" t="s">
        <v>560</v>
      </c>
      <c r="H295" s="698">
        <v>127736</v>
      </c>
      <c r="I295" s="698">
        <v>127736</v>
      </c>
      <c r="J295" s="698" t="s">
        <v>1012</v>
      </c>
      <c r="K295" s="698" t="s">
        <v>1013</v>
      </c>
      <c r="L295" s="701">
        <v>49.37</v>
      </c>
      <c r="M295" s="701">
        <v>2</v>
      </c>
      <c r="N295" s="702">
        <v>98.74</v>
      </c>
    </row>
    <row r="296" spans="1:14" ht="14.4" customHeight="1" x14ac:dyDescent="0.3">
      <c r="A296" s="696" t="s">
        <v>505</v>
      </c>
      <c r="B296" s="697" t="s">
        <v>506</v>
      </c>
      <c r="C296" s="698" t="s">
        <v>519</v>
      </c>
      <c r="D296" s="699" t="s">
        <v>520</v>
      </c>
      <c r="E296" s="700">
        <v>50113001</v>
      </c>
      <c r="F296" s="699" t="s">
        <v>524</v>
      </c>
      <c r="G296" s="698" t="s">
        <v>560</v>
      </c>
      <c r="H296" s="698">
        <v>127737</v>
      </c>
      <c r="I296" s="698">
        <v>127737</v>
      </c>
      <c r="J296" s="698" t="s">
        <v>1014</v>
      </c>
      <c r="K296" s="698" t="s">
        <v>1015</v>
      </c>
      <c r="L296" s="701">
        <v>67.320015508978784</v>
      </c>
      <c r="M296" s="701">
        <v>8</v>
      </c>
      <c r="N296" s="702">
        <v>538.56012407183027</v>
      </c>
    </row>
    <row r="297" spans="1:14" ht="14.4" customHeight="1" x14ac:dyDescent="0.3">
      <c r="A297" s="696" t="s">
        <v>505</v>
      </c>
      <c r="B297" s="697" t="s">
        <v>506</v>
      </c>
      <c r="C297" s="698" t="s">
        <v>519</v>
      </c>
      <c r="D297" s="699" t="s">
        <v>520</v>
      </c>
      <c r="E297" s="700">
        <v>50113001</v>
      </c>
      <c r="F297" s="699" t="s">
        <v>524</v>
      </c>
      <c r="G297" s="698" t="s">
        <v>560</v>
      </c>
      <c r="H297" s="698">
        <v>127738</v>
      </c>
      <c r="I297" s="698">
        <v>127738</v>
      </c>
      <c r="J297" s="698" t="s">
        <v>1014</v>
      </c>
      <c r="K297" s="698" t="s">
        <v>1016</v>
      </c>
      <c r="L297" s="701">
        <v>95.370000976181558</v>
      </c>
      <c r="M297" s="701">
        <v>7</v>
      </c>
      <c r="N297" s="702">
        <v>667.59000683327088</v>
      </c>
    </row>
    <row r="298" spans="1:14" ht="14.4" customHeight="1" x14ac:dyDescent="0.3">
      <c r="A298" s="696" t="s">
        <v>505</v>
      </c>
      <c r="B298" s="697" t="s">
        <v>506</v>
      </c>
      <c r="C298" s="698" t="s">
        <v>519</v>
      </c>
      <c r="D298" s="699" t="s">
        <v>520</v>
      </c>
      <c r="E298" s="700">
        <v>50113001</v>
      </c>
      <c r="F298" s="699" t="s">
        <v>524</v>
      </c>
      <c r="G298" s="698" t="s">
        <v>560</v>
      </c>
      <c r="H298" s="698">
        <v>184095</v>
      </c>
      <c r="I298" s="698">
        <v>184095</v>
      </c>
      <c r="J298" s="698" t="s">
        <v>1014</v>
      </c>
      <c r="K298" s="698" t="s">
        <v>1017</v>
      </c>
      <c r="L298" s="701">
        <v>322.57504101785588</v>
      </c>
      <c r="M298" s="701">
        <v>18</v>
      </c>
      <c r="N298" s="702">
        <v>5806.3507383214055</v>
      </c>
    </row>
    <row r="299" spans="1:14" ht="14.4" customHeight="1" x14ac:dyDescent="0.3">
      <c r="A299" s="696" t="s">
        <v>505</v>
      </c>
      <c r="B299" s="697" t="s">
        <v>506</v>
      </c>
      <c r="C299" s="698" t="s">
        <v>519</v>
      </c>
      <c r="D299" s="699" t="s">
        <v>520</v>
      </c>
      <c r="E299" s="700">
        <v>50113001</v>
      </c>
      <c r="F299" s="699" t="s">
        <v>524</v>
      </c>
      <c r="G299" s="698" t="s">
        <v>507</v>
      </c>
      <c r="H299" s="698">
        <v>198757</v>
      </c>
      <c r="I299" s="698">
        <v>198757</v>
      </c>
      <c r="J299" s="698" t="s">
        <v>1018</v>
      </c>
      <c r="K299" s="698" t="s">
        <v>1019</v>
      </c>
      <c r="L299" s="701">
        <v>495.8388235294118</v>
      </c>
      <c r="M299" s="701">
        <v>17</v>
      </c>
      <c r="N299" s="702">
        <v>8429.26</v>
      </c>
    </row>
    <row r="300" spans="1:14" ht="14.4" customHeight="1" x14ac:dyDescent="0.3">
      <c r="A300" s="696" t="s">
        <v>505</v>
      </c>
      <c r="B300" s="697" t="s">
        <v>506</v>
      </c>
      <c r="C300" s="698" t="s">
        <v>519</v>
      </c>
      <c r="D300" s="699" t="s">
        <v>520</v>
      </c>
      <c r="E300" s="700">
        <v>50113001</v>
      </c>
      <c r="F300" s="699" t="s">
        <v>524</v>
      </c>
      <c r="G300" s="698" t="s">
        <v>507</v>
      </c>
      <c r="H300" s="698">
        <v>130187</v>
      </c>
      <c r="I300" s="698">
        <v>30187</v>
      </c>
      <c r="J300" s="698" t="s">
        <v>1020</v>
      </c>
      <c r="K300" s="698" t="s">
        <v>1021</v>
      </c>
      <c r="L300" s="701">
        <v>127.51999999999997</v>
      </c>
      <c r="M300" s="701">
        <v>2</v>
      </c>
      <c r="N300" s="702">
        <v>255.03999999999994</v>
      </c>
    </row>
    <row r="301" spans="1:14" ht="14.4" customHeight="1" x14ac:dyDescent="0.3">
      <c r="A301" s="696" t="s">
        <v>505</v>
      </c>
      <c r="B301" s="697" t="s">
        <v>506</v>
      </c>
      <c r="C301" s="698" t="s">
        <v>519</v>
      </c>
      <c r="D301" s="699" t="s">
        <v>520</v>
      </c>
      <c r="E301" s="700">
        <v>50113001</v>
      </c>
      <c r="F301" s="699" t="s">
        <v>524</v>
      </c>
      <c r="G301" s="698" t="s">
        <v>560</v>
      </c>
      <c r="H301" s="698">
        <v>146071</v>
      </c>
      <c r="I301" s="698">
        <v>146071</v>
      </c>
      <c r="J301" s="698" t="s">
        <v>1022</v>
      </c>
      <c r="K301" s="698" t="s">
        <v>1023</v>
      </c>
      <c r="L301" s="701">
        <v>139.47000000000003</v>
      </c>
      <c r="M301" s="701">
        <v>1</v>
      </c>
      <c r="N301" s="702">
        <v>139.47000000000003</v>
      </c>
    </row>
    <row r="302" spans="1:14" ht="14.4" customHeight="1" x14ac:dyDescent="0.3">
      <c r="A302" s="696" t="s">
        <v>505</v>
      </c>
      <c r="B302" s="697" t="s">
        <v>506</v>
      </c>
      <c r="C302" s="698" t="s">
        <v>519</v>
      </c>
      <c r="D302" s="699" t="s">
        <v>520</v>
      </c>
      <c r="E302" s="700">
        <v>50113001</v>
      </c>
      <c r="F302" s="699" t="s">
        <v>524</v>
      </c>
      <c r="G302" s="698" t="s">
        <v>525</v>
      </c>
      <c r="H302" s="698">
        <v>111024</v>
      </c>
      <c r="I302" s="698">
        <v>11024</v>
      </c>
      <c r="J302" s="698" t="s">
        <v>1024</v>
      </c>
      <c r="K302" s="698" t="s">
        <v>1025</v>
      </c>
      <c r="L302" s="701">
        <v>148.98000000000002</v>
      </c>
      <c r="M302" s="701">
        <v>1</v>
      </c>
      <c r="N302" s="702">
        <v>148.98000000000002</v>
      </c>
    </row>
    <row r="303" spans="1:14" ht="14.4" customHeight="1" x14ac:dyDescent="0.3">
      <c r="A303" s="696" t="s">
        <v>505</v>
      </c>
      <c r="B303" s="697" t="s">
        <v>506</v>
      </c>
      <c r="C303" s="698" t="s">
        <v>519</v>
      </c>
      <c r="D303" s="699" t="s">
        <v>520</v>
      </c>
      <c r="E303" s="700">
        <v>50113001</v>
      </c>
      <c r="F303" s="699" t="s">
        <v>524</v>
      </c>
      <c r="G303" s="698" t="s">
        <v>525</v>
      </c>
      <c r="H303" s="698">
        <v>196190</v>
      </c>
      <c r="I303" s="698">
        <v>96190</v>
      </c>
      <c r="J303" s="698" t="s">
        <v>1026</v>
      </c>
      <c r="K303" s="698" t="s">
        <v>819</v>
      </c>
      <c r="L303" s="701">
        <v>52.86</v>
      </c>
      <c r="M303" s="701">
        <v>2</v>
      </c>
      <c r="N303" s="702">
        <v>105.72</v>
      </c>
    </row>
    <row r="304" spans="1:14" ht="14.4" customHeight="1" x14ac:dyDescent="0.3">
      <c r="A304" s="696" t="s">
        <v>505</v>
      </c>
      <c r="B304" s="697" t="s">
        <v>506</v>
      </c>
      <c r="C304" s="698" t="s">
        <v>519</v>
      </c>
      <c r="D304" s="699" t="s">
        <v>520</v>
      </c>
      <c r="E304" s="700">
        <v>50113001</v>
      </c>
      <c r="F304" s="699" t="s">
        <v>524</v>
      </c>
      <c r="G304" s="698" t="s">
        <v>525</v>
      </c>
      <c r="H304" s="698">
        <v>101125</v>
      </c>
      <c r="I304" s="698">
        <v>1125</v>
      </c>
      <c r="J304" s="698" t="s">
        <v>1027</v>
      </c>
      <c r="K304" s="698" t="s">
        <v>1028</v>
      </c>
      <c r="L304" s="701">
        <v>79.190000000000026</v>
      </c>
      <c r="M304" s="701">
        <v>20</v>
      </c>
      <c r="N304" s="702">
        <v>1583.8000000000004</v>
      </c>
    </row>
    <row r="305" spans="1:14" ht="14.4" customHeight="1" x14ac:dyDescent="0.3">
      <c r="A305" s="696" t="s">
        <v>505</v>
      </c>
      <c r="B305" s="697" t="s">
        <v>506</v>
      </c>
      <c r="C305" s="698" t="s">
        <v>519</v>
      </c>
      <c r="D305" s="699" t="s">
        <v>520</v>
      </c>
      <c r="E305" s="700">
        <v>50113001</v>
      </c>
      <c r="F305" s="699" t="s">
        <v>524</v>
      </c>
      <c r="G305" s="698" t="s">
        <v>525</v>
      </c>
      <c r="H305" s="698">
        <v>101127</v>
      </c>
      <c r="I305" s="698">
        <v>1127</v>
      </c>
      <c r="J305" s="698" t="s">
        <v>1027</v>
      </c>
      <c r="K305" s="698" t="s">
        <v>1029</v>
      </c>
      <c r="L305" s="701">
        <v>91.609833333333356</v>
      </c>
      <c r="M305" s="701">
        <v>240</v>
      </c>
      <c r="N305" s="702">
        <v>21986.360000000004</v>
      </c>
    </row>
    <row r="306" spans="1:14" ht="14.4" customHeight="1" x14ac:dyDescent="0.3">
      <c r="A306" s="696" t="s">
        <v>505</v>
      </c>
      <c r="B306" s="697" t="s">
        <v>506</v>
      </c>
      <c r="C306" s="698" t="s">
        <v>519</v>
      </c>
      <c r="D306" s="699" t="s">
        <v>520</v>
      </c>
      <c r="E306" s="700">
        <v>50113001</v>
      </c>
      <c r="F306" s="699" t="s">
        <v>524</v>
      </c>
      <c r="G306" s="698" t="s">
        <v>525</v>
      </c>
      <c r="H306" s="698">
        <v>843905</v>
      </c>
      <c r="I306" s="698">
        <v>103391</v>
      </c>
      <c r="J306" s="698" t="s">
        <v>1030</v>
      </c>
      <c r="K306" s="698" t="s">
        <v>1031</v>
      </c>
      <c r="L306" s="701">
        <v>73.153142024881632</v>
      </c>
      <c r="M306" s="701">
        <v>182</v>
      </c>
      <c r="N306" s="702">
        <v>13313.871848528457</v>
      </c>
    </row>
    <row r="307" spans="1:14" ht="14.4" customHeight="1" x14ac:dyDescent="0.3">
      <c r="A307" s="696" t="s">
        <v>505</v>
      </c>
      <c r="B307" s="697" t="s">
        <v>506</v>
      </c>
      <c r="C307" s="698" t="s">
        <v>519</v>
      </c>
      <c r="D307" s="699" t="s">
        <v>520</v>
      </c>
      <c r="E307" s="700">
        <v>50113001</v>
      </c>
      <c r="F307" s="699" t="s">
        <v>524</v>
      </c>
      <c r="G307" s="698" t="s">
        <v>525</v>
      </c>
      <c r="H307" s="698">
        <v>157525</v>
      </c>
      <c r="I307" s="698">
        <v>57525</v>
      </c>
      <c r="J307" s="698" t="s">
        <v>1032</v>
      </c>
      <c r="K307" s="698" t="s">
        <v>1033</v>
      </c>
      <c r="L307" s="701">
        <v>97.874947432557832</v>
      </c>
      <c r="M307" s="701">
        <v>2</v>
      </c>
      <c r="N307" s="702">
        <v>195.74989486511566</v>
      </c>
    </row>
    <row r="308" spans="1:14" ht="14.4" customHeight="1" x14ac:dyDescent="0.3">
      <c r="A308" s="696" t="s">
        <v>505</v>
      </c>
      <c r="B308" s="697" t="s">
        <v>506</v>
      </c>
      <c r="C308" s="698" t="s">
        <v>519</v>
      </c>
      <c r="D308" s="699" t="s">
        <v>520</v>
      </c>
      <c r="E308" s="700">
        <v>50113001</v>
      </c>
      <c r="F308" s="699" t="s">
        <v>524</v>
      </c>
      <c r="G308" s="698" t="s">
        <v>525</v>
      </c>
      <c r="H308" s="698">
        <v>194763</v>
      </c>
      <c r="I308" s="698">
        <v>94763</v>
      </c>
      <c r="J308" s="698" t="s">
        <v>1034</v>
      </c>
      <c r="K308" s="698" t="s">
        <v>1035</v>
      </c>
      <c r="L308" s="701">
        <v>84.380000000000052</v>
      </c>
      <c r="M308" s="701">
        <v>2</v>
      </c>
      <c r="N308" s="702">
        <v>168.7600000000001</v>
      </c>
    </row>
    <row r="309" spans="1:14" ht="14.4" customHeight="1" x14ac:dyDescent="0.3">
      <c r="A309" s="696" t="s">
        <v>505</v>
      </c>
      <c r="B309" s="697" t="s">
        <v>506</v>
      </c>
      <c r="C309" s="698" t="s">
        <v>519</v>
      </c>
      <c r="D309" s="699" t="s">
        <v>520</v>
      </c>
      <c r="E309" s="700">
        <v>50113001</v>
      </c>
      <c r="F309" s="699" t="s">
        <v>524</v>
      </c>
      <c r="G309" s="698" t="s">
        <v>525</v>
      </c>
      <c r="H309" s="698">
        <v>992513</v>
      </c>
      <c r="I309" s="698">
        <v>0</v>
      </c>
      <c r="J309" s="698" t="s">
        <v>1036</v>
      </c>
      <c r="K309" s="698" t="s">
        <v>507</v>
      </c>
      <c r="L309" s="701">
        <v>274.78000000000003</v>
      </c>
      <c r="M309" s="701">
        <v>10</v>
      </c>
      <c r="N309" s="702">
        <v>2747.8</v>
      </c>
    </row>
    <row r="310" spans="1:14" ht="14.4" customHeight="1" x14ac:dyDescent="0.3">
      <c r="A310" s="696" t="s">
        <v>505</v>
      </c>
      <c r="B310" s="697" t="s">
        <v>506</v>
      </c>
      <c r="C310" s="698" t="s">
        <v>519</v>
      </c>
      <c r="D310" s="699" t="s">
        <v>520</v>
      </c>
      <c r="E310" s="700">
        <v>50113001</v>
      </c>
      <c r="F310" s="699" t="s">
        <v>524</v>
      </c>
      <c r="G310" s="698" t="s">
        <v>525</v>
      </c>
      <c r="H310" s="698">
        <v>100513</v>
      </c>
      <c r="I310" s="698">
        <v>513</v>
      </c>
      <c r="J310" s="698" t="s">
        <v>1037</v>
      </c>
      <c r="K310" s="698" t="s">
        <v>655</v>
      </c>
      <c r="L310" s="701">
        <v>56.896669865888796</v>
      </c>
      <c r="M310" s="701">
        <v>198</v>
      </c>
      <c r="N310" s="702">
        <v>11265.540633445982</v>
      </c>
    </row>
    <row r="311" spans="1:14" ht="14.4" customHeight="1" x14ac:dyDescent="0.3">
      <c r="A311" s="696" t="s">
        <v>505</v>
      </c>
      <c r="B311" s="697" t="s">
        <v>506</v>
      </c>
      <c r="C311" s="698" t="s">
        <v>519</v>
      </c>
      <c r="D311" s="699" t="s">
        <v>520</v>
      </c>
      <c r="E311" s="700">
        <v>50113001</v>
      </c>
      <c r="F311" s="699" t="s">
        <v>524</v>
      </c>
      <c r="G311" s="698" t="s">
        <v>525</v>
      </c>
      <c r="H311" s="698">
        <v>100527</v>
      </c>
      <c r="I311" s="698">
        <v>527</v>
      </c>
      <c r="J311" s="698" t="s">
        <v>1038</v>
      </c>
      <c r="K311" s="698" t="s">
        <v>1039</v>
      </c>
      <c r="L311" s="701">
        <v>120.95</v>
      </c>
      <c r="M311" s="701">
        <v>1</v>
      </c>
      <c r="N311" s="702">
        <v>120.95</v>
      </c>
    </row>
    <row r="312" spans="1:14" ht="14.4" customHeight="1" x14ac:dyDescent="0.3">
      <c r="A312" s="696" t="s">
        <v>505</v>
      </c>
      <c r="B312" s="697" t="s">
        <v>506</v>
      </c>
      <c r="C312" s="698" t="s">
        <v>519</v>
      </c>
      <c r="D312" s="699" t="s">
        <v>520</v>
      </c>
      <c r="E312" s="700">
        <v>50113001</v>
      </c>
      <c r="F312" s="699" t="s">
        <v>524</v>
      </c>
      <c r="G312" s="698" t="s">
        <v>507</v>
      </c>
      <c r="H312" s="698">
        <v>53761</v>
      </c>
      <c r="I312" s="698">
        <v>53761</v>
      </c>
      <c r="J312" s="698" t="s">
        <v>1040</v>
      </c>
      <c r="K312" s="698" t="s">
        <v>1041</v>
      </c>
      <c r="L312" s="701">
        <v>94.25</v>
      </c>
      <c r="M312" s="701">
        <v>2</v>
      </c>
      <c r="N312" s="702">
        <v>188.5</v>
      </c>
    </row>
    <row r="313" spans="1:14" ht="14.4" customHeight="1" x14ac:dyDescent="0.3">
      <c r="A313" s="696" t="s">
        <v>505</v>
      </c>
      <c r="B313" s="697" t="s">
        <v>506</v>
      </c>
      <c r="C313" s="698" t="s">
        <v>519</v>
      </c>
      <c r="D313" s="699" t="s">
        <v>520</v>
      </c>
      <c r="E313" s="700">
        <v>50113001</v>
      </c>
      <c r="F313" s="699" t="s">
        <v>524</v>
      </c>
      <c r="G313" s="698" t="s">
        <v>525</v>
      </c>
      <c r="H313" s="698">
        <v>110086</v>
      </c>
      <c r="I313" s="698">
        <v>10086</v>
      </c>
      <c r="J313" s="698" t="s">
        <v>1042</v>
      </c>
      <c r="K313" s="698" t="s">
        <v>1043</v>
      </c>
      <c r="L313" s="701">
        <v>1592.7999972458902</v>
      </c>
      <c r="M313" s="701">
        <v>146</v>
      </c>
      <c r="N313" s="702">
        <v>232548.79959789995</v>
      </c>
    </row>
    <row r="314" spans="1:14" ht="14.4" customHeight="1" x14ac:dyDescent="0.3">
      <c r="A314" s="696" t="s">
        <v>505</v>
      </c>
      <c r="B314" s="697" t="s">
        <v>506</v>
      </c>
      <c r="C314" s="698" t="s">
        <v>519</v>
      </c>
      <c r="D314" s="699" t="s">
        <v>520</v>
      </c>
      <c r="E314" s="700">
        <v>50113001</v>
      </c>
      <c r="F314" s="699" t="s">
        <v>524</v>
      </c>
      <c r="G314" s="698" t="s">
        <v>525</v>
      </c>
      <c r="H314" s="698">
        <v>190484</v>
      </c>
      <c r="I314" s="698">
        <v>0</v>
      </c>
      <c r="J314" s="698" t="s">
        <v>1044</v>
      </c>
      <c r="K314" s="698" t="s">
        <v>1045</v>
      </c>
      <c r="L314" s="701">
        <v>1784.85</v>
      </c>
      <c r="M314" s="701">
        <v>11</v>
      </c>
      <c r="N314" s="702">
        <v>19633.349999999999</v>
      </c>
    </row>
    <row r="315" spans="1:14" ht="14.4" customHeight="1" x14ac:dyDescent="0.3">
      <c r="A315" s="696" t="s">
        <v>505</v>
      </c>
      <c r="B315" s="697" t="s">
        <v>506</v>
      </c>
      <c r="C315" s="698" t="s">
        <v>519</v>
      </c>
      <c r="D315" s="699" t="s">
        <v>520</v>
      </c>
      <c r="E315" s="700">
        <v>50113001</v>
      </c>
      <c r="F315" s="699" t="s">
        <v>524</v>
      </c>
      <c r="G315" s="698" t="s">
        <v>560</v>
      </c>
      <c r="H315" s="698">
        <v>191788</v>
      </c>
      <c r="I315" s="698">
        <v>91788</v>
      </c>
      <c r="J315" s="698" t="s">
        <v>1046</v>
      </c>
      <c r="K315" s="698" t="s">
        <v>745</v>
      </c>
      <c r="L315" s="701">
        <v>9.139999999999997</v>
      </c>
      <c r="M315" s="701">
        <v>2</v>
      </c>
      <c r="N315" s="702">
        <v>18.279999999999994</v>
      </c>
    </row>
    <row r="316" spans="1:14" ht="14.4" customHeight="1" x14ac:dyDescent="0.3">
      <c r="A316" s="696" t="s">
        <v>505</v>
      </c>
      <c r="B316" s="697" t="s">
        <v>506</v>
      </c>
      <c r="C316" s="698" t="s">
        <v>519</v>
      </c>
      <c r="D316" s="699" t="s">
        <v>520</v>
      </c>
      <c r="E316" s="700">
        <v>50113001</v>
      </c>
      <c r="F316" s="699" t="s">
        <v>524</v>
      </c>
      <c r="G316" s="698" t="s">
        <v>525</v>
      </c>
      <c r="H316" s="698">
        <v>182060</v>
      </c>
      <c r="I316" s="698">
        <v>182060</v>
      </c>
      <c r="J316" s="698" t="s">
        <v>1047</v>
      </c>
      <c r="K316" s="698" t="s">
        <v>1048</v>
      </c>
      <c r="L316" s="701">
        <v>104.35</v>
      </c>
      <c r="M316" s="701">
        <v>2</v>
      </c>
      <c r="N316" s="702">
        <v>208.7</v>
      </c>
    </row>
    <row r="317" spans="1:14" ht="14.4" customHeight="1" x14ac:dyDescent="0.3">
      <c r="A317" s="696" t="s">
        <v>505</v>
      </c>
      <c r="B317" s="697" t="s">
        <v>506</v>
      </c>
      <c r="C317" s="698" t="s">
        <v>519</v>
      </c>
      <c r="D317" s="699" t="s">
        <v>520</v>
      </c>
      <c r="E317" s="700">
        <v>50113001</v>
      </c>
      <c r="F317" s="699" t="s">
        <v>524</v>
      </c>
      <c r="G317" s="698" t="s">
        <v>525</v>
      </c>
      <c r="H317" s="698">
        <v>136129</v>
      </c>
      <c r="I317" s="698">
        <v>136129</v>
      </c>
      <c r="J317" s="698" t="s">
        <v>1049</v>
      </c>
      <c r="K317" s="698" t="s">
        <v>1050</v>
      </c>
      <c r="L317" s="701">
        <v>432.63178878927795</v>
      </c>
      <c r="M317" s="701">
        <v>17</v>
      </c>
      <c r="N317" s="702">
        <v>7354.7404094177255</v>
      </c>
    </row>
    <row r="318" spans="1:14" ht="14.4" customHeight="1" x14ac:dyDescent="0.3">
      <c r="A318" s="696" t="s">
        <v>505</v>
      </c>
      <c r="B318" s="697" t="s">
        <v>506</v>
      </c>
      <c r="C318" s="698" t="s">
        <v>519</v>
      </c>
      <c r="D318" s="699" t="s">
        <v>520</v>
      </c>
      <c r="E318" s="700">
        <v>50113001</v>
      </c>
      <c r="F318" s="699" t="s">
        <v>524</v>
      </c>
      <c r="G318" s="698" t="s">
        <v>525</v>
      </c>
      <c r="H318" s="698">
        <v>136126</v>
      </c>
      <c r="I318" s="698">
        <v>136126</v>
      </c>
      <c r="J318" s="698" t="s">
        <v>1051</v>
      </c>
      <c r="K318" s="698" t="s">
        <v>1052</v>
      </c>
      <c r="L318" s="701">
        <v>435.46054786409081</v>
      </c>
      <c r="M318" s="701">
        <v>19</v>
      </c>
      <c r="N318" s="702">
        <v>8273.7504094177257</v>
      </c>
    </row>
    <row r="319" spans="1:14" ht="14.4" customHeight="1" x14ac:dyDescent="0.3">
      <c r="A319" s="696" t="s">
        <v>505</v>
      </c>
      <c r="B319" s="697" t="s">
        <v>506</v>
      </c>
      <c r="C319" s="698" t="s">
        <v>519</v>
      </c>
      <c r="D319" s="699" t="s">
        <v>520</v>
      </c>
      <c r="E319" s="700">
        <v>50113001</v>
      </c>
      <c r="F319" s="699" t="s">
        <v>524</v>
      </c>
      <c r="G319" s="698" t="s">
        <v>507</v>
      </c>
      <c r="H319" s="698">
        <v>117187</v>
      </c>
      <c r="I319" s="698">
        <v>17187</v>
      </c>
      <c r="J319" s="698" t="s">
        <v>1053</v>
      </c>
      <c r="K319" s="698" t="s">
        <v>1054</v>
      </c>
      <c r="L319" s="701">
        <v>88.87</v>
      </c>
      <c r="M319" s="701">
        <v>4</v>
      </c>
      <c r="N319" s="702">
        <v>355.48</v>
      </c>
    </row>
    <row r="320" spans="1:14" ht="14.4" customHeight="1" x14ac:dyDescent="0.3">
      <c r="A320" s="696" t="s">
        <v>505</v>
      </c>
      <c r="B320" s="697" t="s">
        <v>506</v>
      </c>
      <c r="C320" s="698" t="s">
        <v>519</v>
      </c>
      <c r="D320" s="699" t="s">
        <v>520</v>
      </c>
      <c r="E320" s="700">
        <v>50113001</v>
      </c>
      <c r="F320" s="699" t="s">
        <v>524</v>
      </c>
      <c r="G320" s="698" t="s">
        <v>525</v>
      </c>
      <c r="H320" s="698">
        <v>100536</v>
      </c>
      <c r="I320" s="698">
        <v>536</v>
      </c>
      <c r="J320" s="698" t="s">
        <v>1055</v>
      </c>
      <c r="K320" s="698" t="s">
        <v>536</v>
      </c>
      <c r="L320" s="701">
        <v>140.73500000000001</v>
      </c>
      <c r="M320" s="701">
        <v>60</v>
      </c>
      <c r="N320" s="702">
        <v>8444.1</v>
      </c>
    </row>
    <row r="321" spans="1:14" ht="14.4" customHeight="1" x14ac:dyDescent="0.3">
      <c r="A321" s="696" t="s">
        <v>505</v>
      </c>
      <c r="B321" s="697" t="s">
        <v>506</v>
      </c>
      <c r="C321" s="698" t="s">
        <v>519</v>
      </c>
      <c r="D321" s="699" t="s">
        <v>520</v>
      </c>
      <c r="E321" s="700">
        <v>50113001</v>
      </c>
      <c r="F321" s="699" t="s">
        <v>524</v>
      </c>
      <c r="G321" s="698" t="s">
        <v>525</v>
      </c>
      <c r="H321" s="698">
        <v>216900</v>
      </c>
      <c r="I321" s="698">
        <v>216900</v>
      </c>
      <c r="J321" s="698" t="s">
        <v>1056</v>
      </c>
      <c r="K321" s="698" t="s">
        <v>1057</v>
      </c>
      <c r="L321" s="701">
        <v>672.09605915568261</v>
      </c>
      <c r="M321" s="701">
        <v>565</v>
      </c>
      <c r="N321" s="702">
        <v>379734.27342296066</v>
      </c>
    </row>
    <row r="322" spans="1:14" ht="14.4" customHeight="1" x14ac:dyDescent="0.3">
      <c r="A322" s="696" t="s">
        <v>505</v>
      </c>
      <c r="B322" s="697" t="s">
        <v>506</v>
      </c>
      <c r="C322" s="698" t="s">
        <v>519</v>
      </c>
      <c r="D322" s="699" t="s">
        <v>520</v>
      </c>
      <c r="E322" s="700">
        <v>50113001</v>
      </c>
      <c r="F322" s="699" t="s">
        <v>524</v>
      </c>
      <c r="G322" s="698" t="s">
        <v>560</v>
      </c>
      <c r="H322" s="698">
        <v>107981</v>
      </c>
      <c r="I322" s="698">
        <v>7981</v>
      </c>
      <c r="J322" s="698" t="s">
        <v>1058</v>
      </c>
      <c r="K322" s="698" t="s">
        <v>1059</v>
      </c>
      <c r="L322" s="701">
        <v>52.810230540271043</v>
      </c>
      <c r="M322" s="701">
        <v>444</v>
      </c>
      <c r="N322" s="702">
        <v>23447.742359880343</v>
      </c>
    </row>
    <row r="323" spans="1:14" ht="14.4" customHeight="1" x14ac:dyDescent="0.3">
      <c r="A323" s="696" t="s">
        <v>505</v>
      </c>
      <c r="B323" s="697" t="s">
        <v>506</v>
      </c>
      <c r="C323" s="698" t="s">
        <v>519</v>
      </c>
      <c r="D323" s="699" t="s">
        <v>520</v>
      </c>
      <c r="E323" s="700">
        <v>50113001</v>
      </c>
      <c r="F323" s="699" t="s">
        <v>524</v>
      </c>
      <c r="G323" s="698" t="s">
        <v>560</v>
      </c>
      <c r="H323" s="698">
        <v>155823</v>
      </c>
      <c r="I323" s="698">
        <v>55823</v>
      </c>
      <c r="J323" s="698" t="s">
        <v>1058</v>
      </c>
      <c r="K323" s="698" t="s">
        <v>1060</v>
      </c>
      <c r="L323" s="701">
        <v>36.94252622654227</v>
      </c>
      <c r="M323" s="701">
        <v>16</v>
      </c>
      <c r="N323" s="702">
        <v>591.08041962467632</v>
      </c>
    </row>
    <row r="324" spans="1:14" ht="14.4" customHeight="1" x14ac:dyDescent="0.3">
      <c r="A324" s="696" t="s">
        <v>505</v>
      </c>
      <c r="B324" s="697" t="s">
        <v>506</v>
      </c>
      <c r="C324" s="698" t="s">
        <v>519</v>
      </c>
      <c r="D324" s="699" t="s">
        <v>520</v>
      </c>
      <c r="E324" s="700">
        <v>50113001</v>
      </c>
      <c r="F324" s="699" t="s">
        <v>524</v>
      </c>
      <c r="G324" s="698" t="s">
        <v>560</v>
      </c>
      <c r="H324" s="698">
        <v>126786</v>
      </c>
      <c r="I324" s="698">
        <v>26786</v>
      </c>
      <c r="J324" s="698" t="s">
        <v>1061</v>
      </c>
      <c r="K324" s="698" t="s">
        <v>1062</v>
      </c>
      <c r="L324" s="701">
        <v>407.68047924746355</v>
      </c>
      <c r="M324" s="701">
        <v>75</v>
      </c>
      <c r="N324" s="702">
        <v>30576.035943559767</v>
      </c>
    </row>
    <row r="325" spans="1:14" ht="14.4" customHeight="1" x14ac:dyDescent="0.3">
      <c r="A325" s="696" t="s">
        <v>505</v>
      </c>
      <c r="B325" s="697" t="s">
        <v>506</v>
      </c>
      <c r="C325" s="698" t="s">
        <v>519</v>
      </c>
      <c r="D325" s="699" t="s">
        <v>520</v>
      </c>
      <c r="E325" s="700">
        <v>50113001</v>
      </c>
      <c r="F325" s="699" t="s">
        <v>524</v>
      </c>
      <c r="G325" s="698" t="s">
        <v>560</v>
      </c>
      <c r="H325" s="698">
        <v>29449</v>
      </c>
      <c r="I325" s="698">
        <v>29449</v>
      </c>
      <c r="J325" s="698" t="s">
        <v>1063</v>
      </c>
      <c r="K325" s="698" t="s">
        <v>1064</v>
      </c>
      <c r="L325" s="701">
        <v>32166.761116401693</v>
      </c>
      <c r="M325" s="701">
        <v>9</v>
      </c>
      <c r="N325" s="702">
        <v>289500.85004761524</v>
      </c>
    </row>
    <row r="326" spans="1:14" ht="14.4" customHeight="1" x14ac:dyDescent="0.3">
      <c r="A326" s="696" t="s">
        <v>505</v>
      </c>
      <c r="B326" s="697" t="s">
        <v>506</v>
      </c>
      <c r="C326" s="698" t="s">
        <v>519</v>
      </c>
      <c r="D326" s="699" t="s">
        <v>520</v>
      </c>
      <c r="E326" s="700">
        <v>50113001</v>
      </c>
      <c r="F326" s="699" t="s">
        <v>524</v>
      </c>
      <c r="G326" s="698" t="s">
        <v>525</v>
      </c>
      <c r="H326" s="698">
        <v>125907</v>
      </c>
      <c r="I326" s="698">
        <v>125907</v>
      </c>
      <c r="J326" s="698" t="s">
        <v>1065</v>
      </c>
      <c r="K326" s="698" t="s">
        <v>1066</v>
      </c>
      <c r="L326" s="701">
        <v>682</v>
      </c>
      <c r="M326" s="701">
        <v>34</v>
      </c>
      <c r="N326" s="702">
        <v>23188</v>
      </c>
    </row>
    <row r="327" spans="1:14" ht="14.4" customHeight="1" x14ac:dyDescent="0.3">
      <c r="A327" s="696" t="s">
        <v>505</v>
      </c>
      <c r="B327" s="697" t="s">
        <v>506</v>
      </c>
      <c r="C327" s="698" t="s">
        <v>519</v>
      </c>
      <c r="D327" s="699" t="s">
        <v>520</v>
      </c>
      <c r="E327" s="700">
        <v>50113001</v>
      </c>
      <c r="F327" s="699" t="s">
        <v>524</v>
      </c>
      <c r="G327" s="698" t="s">
        <v>525</v>
      </c>
      <c r="H327" s="698">
        <v>119372</v>
      </c>
      <c r="I327" s="698">
        <v>19372</v>
      </c>
      <c r="J327" s="698" t="s">
        <v>1067</v>
      </c>
      <c r="K327" s="698" t="s">
        <v>1068</v>
      </c>
      <c r="L327" s="701">
        <v>131.32</v>
      </c>
      <c r="M327" s="701">
        <v>1</v>
      </c>
      <c r="N327" s="702">
        <v>131.32</v>
      </c>
    </row>
    <row r="328" spans="1:14" ht="14.4" customHeight="1" x14ac:dyDescent="0.3">
      <c r="A328" s="696" t="s">
        <v>505</v>
      </c>
      <c r="B328" s="697" t="s">
        <v>506</v>
      </c>
      <c r="C328" s="698" t="s">
        <v>519</v>
      </c>
      <c r="D328" s="699" t="s">
        <v>520</v>
      </c>
      <c r="E328" s="700">
        <v>50113001</v>
      </c>
      <c r="F328" s="699" t="s">
        <v>524</v>
      </c>
      <c r="G328" s="698" t="s">
        <v>560</v>
      </c>
      <c r="H328" s="698">
        <v>187607</v>
      </c>
      <c r="I328" s="698">
        <v>187607</v>
      </c>
      <c r="J328" s="698" t="s">
        <v>1069</v>
      </c>
      <c r="K328" s="698" t="s">
        <v>1070</v>
      </c>
      <c r="L328" s="701">
        <v>273.89998516244231</v>
      </c>
      <c r="M328" s="701">
        <v>15</v>
      </c>
      <c r="N328" s="702">
        <v>4108.4997774366348</v>
      </c>
    </row>
    <row r="329" spans="1:14" ht="14.4" customHeight="1" x14ac:dyDescent="0.3">
      <c r="A329" s="696" t="s">
        <v>505</v>
      </c>
      <c r="B329" s="697" t="s">
        <v>506</v>
      </c>
      <c r="C329" s="698" t="s">
        <v>519</v>
      </c>
      <c r="D329" s="699" t="s">
        <v>520</v>
      </c>
      <c r="E329" s="700">
        <v>50113001</v>
      </c>
      <c r="F329" s="699" t="s">
        <v>524</v>
      </c>
      <c r="G329" s="698" t="s">
        <v>525</v>
      </c>
      <c r="H329" s="698">
        <v>100874</v>
      </c>
      <c r="I329" s="698">
        <v>874</v>
      </c>
      <c r="J329" s="698" t="s">
        <v>1071</v>
      </c>
      <c r="K329" s="698" t="s">
        <v>1072</v>
      </c>
      <c r="L329" s="701">
        <v>47.570366645745352</v>
      </c>
      <c r="M329" s="701">
        <v>163</v>
      </c>
      <c r="N329" s="702">
        <v>7753.9697632564921</v>
      </c>
    </row>
    <row r="330" spans="1:14" ht="14.4" customHeight="1" x14ac:dyDescent="0.3">
      <c r="A330" s="696" t="s">
        <v>505</v>
      </c>
      <c r="B330" s="697" t="s">
        <v>506</v>
      </c>
      <c r="C330" s="698" t="s">
        <v>519</v>
      </c>
      <c r="D330" s="699" t="s">
        <v>520</v>
      </c>
      <c r="E330" s="700">
        <v>50113001</v>
      </c>
      <c r="F330" s="699" t="s">
        <v>524</v>
      </c>
      <c r="G330" s="698" t="s">
        <v>525</v>
      </c>
      <c r="H330" s="698">
        <v>100876</v>
      </c>
      <c r="I330" s="698">
        <v>876</v>
      </c>
      <c r="J330" s="698" t="s">
        <v>1073</v>
      </c>
      <c r="K330" s="698" t="s">
        <v>1072</v>
      </c>
      <c r="L330" s="701">
        <v>66.491455481189774</v>
      </c>
      <c r="M330" s="701">
        <v>70</v>
      </c>
      <c r="N330" s="702">
        <v>4654.4018836832838</v>
      </c>
    </row>
    <row r="331" spans="1:14" ht="14.4" customHeight="1" x14ac:dyDescent="0.3">
      <c r="A331" s="696" t="s">
        <v>505</v>
      </c>
      <c r="B331" s="697" t="s">
        <v>506</v>
      </c>
      <c r="C331" s="698" t="s">
        <v>519</v>
      </c>
      <c r="D331" s="699" t="s">
        <v>520</v>
      </c>
      <c r="E331" s="700">
        <v>50113001</v>
      </c>
      <c r="F331" s="699" t="s">
        <v>524</v>
      </c>
      <c r="G331" s="698" t="s">
        <v>525</v>
      </c>
      <c r="H331" s="698">
        <v>31254</v>
      </c>
      <c r="I331" s="698">
        <v>31254</v>
      </c>
      <c r="J331" s="698" t="s">
        <v>1074</v>
      </c>
      <c r="K331" s="698" t="s">
        <v>1075</v>
      </c>
      <c r="L331" s="701">
        <v>133.62000000000003</v>
      </c>
      <c r="M331" s="701">
        <v>3</v>
      </c>
      <c r="N331" s="702">
        <v>400.86000000000013</v>
      </c>
    </row>
    <row r="332" spans="1:14" ht="14.4" customHeight="1" x14ac:dyDescent="0.3">
      <c r="A332" s="696" t="s">
        <v>505</v>
      </c>
      <c r="B332" s="697" t="s">
        <v>506</v>
      </c>
      <c r="C332" s="698" t="s">
        <v>519</v>
      </c>
      <c r="D332" s="699" t="s">
        <v>520</v>
      </c>
      <c r="E332" s="700">
        <v>50113001</v>
      </c>
      <c r="F332" s="699" t="s">
        <v>524</v>
      </c>
      <c r="G332" s="698" t="s">
        <v>525</v>
      </c>
      <c r="H332" s="698">
        <v>846099</v>
      </c>
      <c r="I332" s="698">
        <v>0</v>
      </c>
      <c r="J332" s="698" t="s">
        <v>1076</v>
      </c>
      <c r="K332" s="698" t="s">
        <v>1077</v>
      </c>
      <c r="L332" s="701">
        <v>42.669999999999987</v>
      </c>
      <c r="M332" s="701">
        <v>1</v>
      </c>
      <c r="N332" s="702">
        <v>42.669999999999987</v>
      </c>
    </row>
    <row r="333" spans="1:14" ht="14.4" customHeight="1" x14ac:dyDescent="0.3">
      <c r="A333" s="696" t="s">
        <v>505</v>
      </c>
      <c r="B333" s="697" t="s">
        <v>506</v>
      </c>
      <c r="C333" s="698" t="s">
        <v>519</v>
      </c>
      <c r="D333" s="699" t="s">
        <v>520</v>
      </c>
      <c r="E333" s="700">
        <v>50113001</v>
      </c>
      <c r="F333" s="699" t="s">
        <v>524</v>
      </c>
      <c r="G333" s="698" t="s">
        <v>525</v>
      </c>
      <c r="H333" s="698">
        <v>157351</v>
      </c>
      <c r="I333" s="698">
        <v>57351</v>
      </c>
      <c r="J333" s="698" t="s">
        <v>1078</v>
      </c>
      <c r="K333" s="698" t="s">
        <v>1079</v>
      </c>
      <c r="L333" s="701">
        <v>47.670999999999992</v>
      </c>
      <c r="M333" s="701">
        <v>10</v>
      </c>
      <c r="N333" s="702">
        <v>476.70999999999992</v>
      </c>
    </row>
    <row r="334" spans="1:14" ht="14.4" customHeight="1" x14ac:dyDescent="0.3">
      <c r="A334" s="696" t="s">
        <v>505</v>
      </c>
      <c r="B334" s="697" t="s">
        <v>506</v>
      </c>
      <c r="C334" s="698" t="s">
        <v>519</v>
      </c>
      <c r="D334" s="699" t="s">
        <v>520</v>
      </c>
      <c r="E334" s="700">
        <v>50113001</v>
      </c>
      <c r="F334" s="699" t="s">
        <v>524</v>
      </c>
      <c r="G334" s="698" t="s">
        <v>525</v>
      </c>
      <c r="H334" s="698">
        <v>101940</v>
      </c>
      <c r="I334" s="698">
        <v>1940</v>
      </c>
      <c r="J334" s="698" t="s">
        <v>1080</v>
      </c>
      <c r="K334" s="698" t="s">
        <v>1081</v>
      </c>
      <c r="L334" s="701">
        <v>32.20333333333334</v>
      </c>
      <c r="M334" s="701">
        <v>3</v>
      </c>
      <c r="N334" s="702">
        <v>96.610000000000014</v>
      </c>
    </row>
    <row r="335" spans="1:14" ht="14.4" customHeight="1" x14ac:dyDescent="0.3">
      <c r="A335" s="696" t="s">
        <v>505</v>
      </c>
      <c r="B335" s="697" t="s">
        <v>506</v>
      </c>
      <c r="C335" s="698" t="s">
        <v>519</v>
      </c>
      <c r="D335" s="699" t="s">
        <v>520</v>
      </c>
      <c r="E335" s="700">
        <v>50113001</v>
      </c>
      <c r="F335" s="699" t="s">
        <v>524</v>
      </c>
      <c r="G335" s="698" t="s">
        <v>525</v>
      </c>
      <c r="H335" s="698">
        <v>142630</v>
      </c>
      <c r="I335" s="698">
        <v>42630</v>
      </c>
      <c r="J335" s="698" t="s">
        <v>1082</v>
      </c>
      <c r="K335" s="698" t="s">
        <v>1083</v>
      </c>
      <c r="L335" s="701">
        <v>131.08000000000004</v>
      </c>
      <c r="M335" s="701">
        <v>3</v>
      </c>
      <c r="N335" s="702">
        <v>393.24000000000012</v>
      </c>
    </row>
    <row r="336" spans="1:14" ht="14.4" customHeight="1" x14ac:dyDescent="0.3">
      <c r="A336" s="696" t="s">
        <v>505</v>
      </c>
      <c r="B336" s="697" t="s">
        <v>506</v>
      </c>
      <c r="C336" s="698" t="s">
        <v>519</v>
      </c>
      <c r="D336" s="699" t="s">
        <v>520</v>
      </c>
      <c r="E336" s="700">
        <v>50113001</v>
      </c>
      <c r="F336" s="699" t="s">
        <v>524</v>
      </c>
      <c r="G336" s="698" t="s">
        <v>525</v>
      </c>
      <c r="H336" s="698">
        <v>214912</v>
      </c>
      <c r="I336" s="698">
        <v>214912</v>
      </c>
      <c r="J336" s="698" t="s">
        <v>1082</v>
      </c>
      <c r="K336" s="698" t="s">
        <v>1083</v>
      </c>
      <c r="L336" s="701">
        <v>130.19</v>
      </c>
      <c r="M336" s="701">
        <v>4</v>
      </c>
      <c r="N336" s="702">
        <v>520.76</v>
      </c>
    </row>
    <row r="337" spans="1:14" ht="14.4" customHeight="1" x14ac:dyDescent="0.3">
      <c r="A337" s="696" t="s">
        <v>505</v>
      </c>
      <c r="B337" s="697" t="s">
        <v>506</v>
      </c>
      <c r="C337" s="698" t="s">
        <v>519</v>
      </c>
      <c r="D337" s="699" t="s">
        <v>520</v>
      </c>
      <c r="E337" s="700">
        <v>50113001</v>
      </c>
      <c r="F337" s="699" t="s">
        <v>524</v>
      </c>
      <c r="G337" s="698" t="s">
        <v>525</v>
      </c>
      <c r="H337" s="698">
        <v>113802</v>
      </c>
      <c r="I337" s="698">
        <v>13802</v>
      </c>
      <c r="J337" s="698" t="s">
        <v>1084</v>
      </c>
      <c r="K337" s="698" t="s">
        <v>507</v>
      </c>
      <c r="L337" s="701">
        <v>69.3</v>
      </c>
      <c r="M337" s="701">
        <v>1</v>
      </c>
      <c r="N337" s="702">
        <v>69.3</v>
      </c>
    </row>
    <row r="338" spans="1:14" ht="14.4" customHeight="1" x14ac:dyDescent="0.3">
      <c r="A338" s="696" t="s">
        <v>505</v>
      </c>
      <c r="B338" s="697" t="s">
        <v>506</v>
      </c>
      <c r="C338" s="698" t="s">
        <v>519</v>
      </c>
      <c r="D338" s="699" t="s">
        <v>520</v>
      </c>
      <c r="E338" s="700">
        <v>50113001</v>
      </c>
      <c r="F338" s="699" t="s">
        <v>524</v>
      </c>
      <c r="G338" s="698" t="s">
        <v>525</v>
      </c>
      <c r="H338" s="698">
        <v>102420</v>
      </c>
      <c r="I338" s="698">
        <v>2420</v>
      </c>
      <c r="J338" s="698" t="s">
        <v>1085</v>
      </c>
      <c r="K338" s="698" t="s">
        <v>1086</v>
      </c>
      <c r="L338" s="701">
        <v>96.8</v>
      </c>
      <c r="M338" s="701">
        <v>4</v>
      </c>
      <c r="N338" s="702">
        <v>387.2</v>
      </c>
    </row>
    <row r="339" spans="1:14" ht="14.4" customHeight="1" x14ac:dyDescent="0.3">
      <c r="A339" s="696" t="s">
        <v>505</v>
      </c>
      <c r="B339" s="697" t="s">
        <v>506</v>
      </c>
      <c r="C339" s="698" t="s">
        <v>519</v>
      </c>
      <c r="D339" s="699" t="s">
        <v>520</v>
      </c>
      <c r="E339" s="700">
        <v>50113001</v>
      </c>
      <c r="F339" s="699" t="s">
        <v>524</v>
      </c>
      <c r="G339" s="698" t="s">
        <v>560</v>
      </c>
      <c r="H339" s="698">
        <v>850729</v>
      </c>
      <c r="I339" s="698">
        <v>157875</v>
      </c>
      <c r="J339" s="698" t="s">
        <v>1087</v>
      </c>
      <c r="K339" s="698" t="s">
        <v>1088</v>
      </c>
      <c r="L339" s="701">
        <v>260.46842105263153</v>
      </c>
      <c r="M339" s="701">
        <v>57</v>
      </c>
      <c r="N339" s="702">
        <v>14846.699999999997</v>
      </c>
    </row>
    <row r="340" spans="1:14" ht="14.4" customHeight="1" x14ac:dyDescent="0.3">
      <c r="A340" s="696" t="s">
        <v>505</v>
      </c>
      <c r="B340" s="697" t="s">
        <v>506</v>
      </c>
      <c r="C340" s="698" t="s">
        <v>519</v>
      </c>
      <c r="D340" s="699" t="s">
        <v>520</v>
      </c>
      <c r="E340" s="700">
        <v>50113001</v>
      </c>
      <c r="F340" s="699" t="s">
        <v>524</v>
      </c>
      <c r="G340" s="698" t="s">
        <v>525</v>
      </c>
      <c r="H340" s="698">
        <v>104343</v>
      </c>
      <c r="I340" s="698">
        <v>4343</v>
      </c>
      <c r="J340" s="698" t="s">
        <v>1089</v>
      </c>
      <c r="K340" s="698" t="s">
        <v>1090</v>
      </c>
      <c r="L340" s="701">
        <v>29.899999999999991</v>
      </c>
      <c r="M340" s="701">
        <v>3</v>
      </c>
      <c r="N340" s="702">
        <v>89.699999999999974</v>
      </c>
    </row>
    <row r="341" spans="1:14" ht="14.4" customHeight="1" x14ac:dyDescent="0.3">
      <c r="A341" s="696" t="s">
        <v>505</v>
      </c>
      <c r="B341" s="697" t="s">
        <v>506</v>
      </c>
      <c r="C341" s="698" t="s">
        <v>519</v>
      </c>
      <c r="D341" s="699" t="s">
        <v>520</v>
      </c>
      <c r="E341" s="700">
        <v>50113001</v>
      </c>
      <c r="F341" s="699" t="s">
        <v>524</v>
      </c>
      <c r="G341" s="698" t="s">
        <v>525</v>
      </c>
      <c r="H341" s="698">
        <v>849941</v>
      </c>
      <c r="I341" s="698">
        <v>162142</v>
      </c>
      <c r="J341" s="698" t="s">
        <v>1091</v>
      </c>
      <c r="K341" s="698" t="s">
        <v>1092</v>
      </c>
      <c r="L341" s="701">
        <v>28.25</v>
      </c>
      <c r="M341" s="701">
        <v>1</v>
      </c>
      <c r="N341" s="702">
        <v>28.25</v>
      </c>
    </row>
    <row r="342" spans="1:14" ht="14.4" customHeight="1" x14ac:dyDescent="0.3">
      <c r="A342" s="696" t="s">
        <v>505</v>
      </c>
      <c r="B342" s="697" t="s">
        <v>506</v>
      </c>
      <c r="C342" s="698" t="s">
        <v>519</v>
      </c>
      <c r="D342" s="699" t="s">
        <v>520</v>
      </c>
      <c r="E342" s="700">
        <v>50113001</v>
      </c>
      <c r="F342" s="699" t="s">
        <v>524</v>
      </c>
      <c r="G342" s="698" t="s">
        <v>525</v>
      </c>
      <c r="H342" s="698">
        <v>121393</v>
      </c>
      <c r="I342" s="698">
        <v>0</v>
      </c>
      <c r="J342" s="698" t="s">
        <v>1093</v>
      </c>
      <c r="K342" s="698" t="s">
        <v>1094</v>
      </c>
      <c r="L342" s="701">
        <v>6050.0000265034232</v>
      </c>
      <c r="M342" s="701">
        <v>4</v>
      </c>
      <c r="N342" s="702">
        <v>24200.000106013693</v>
      </c>
    </row>
    <row r="343" spans="1:14" ht="14.4" customHeight="1" x14ac:dyDescent="0.3">
      <c r="A343" s="696" t="s">
        <v>505</v>
      </c>
      <c r="B343" s="697" t="s">
        <v>506</v>
      </c>
      <c r="C343" s="698" t="s">
        <v>519</v>
      </c>
      <c r="D343" s="699" t="s">
        <v>520</v>
      </c>
      <c r="E343" s="700">
        <v>50113001</v>
      </c>
      <c r="F343" s="699" t="s">
        <v>524</v>
      </c>
      <c r="G343" s="698" t="s">
        <v>525</v>
      </c>
      <c r="H343" s="698">
        <v>147671</v>
      </c>
      <c r="I343" s="698">
        <v>47671</v>
      </c>
      <c r="J343" s="698" t="s">
        <v>1095</v>
      </c>
      <c r="K343" s="698" t="s">
        <v>1096</v>
      </c>
      <c r="L343" s="701">
        <v>351.19</v>
      </c>
      <c r="M343" s="701">
        <v>7</v>
      </c>
      <c r="N343" s="702">
        <v>2458.33</v>
      </c>
    </row>
    <row r="344" spans="1:14" ht="14.4" customHeight="1" x14ac:dyDescent="0.3">
      <c r="A344" s="696" t="s">
        <v>505</v>
      </c>
      <c r="B344" s="697" t="s">
        <v>506</v>
      </c>
      <c r="C344" s="698" t="s">
        <v>519</v>
      </c>
      <c r="D344" s="699" t="s">
        <v>520</v>
      </c>
      <c r="E344" s="700">
        <v>50113001</v>
      </c>
      <c r="F344" s="699" t="s">
        <v>524</v>
      </c>
      <c r="G344" s="698" t="s">
        <v>525</v>
      </c>
      <c r="H344" s="698">
        <v>155911</v>
      </c>
      <c r="I344" s="698">
        <v>55911</v>
      </c>
      <c r="J344" s="698" t="s">
        <v>1097</v>
      </c>
      <c r="K344" s="698" t="s">
        <v>1098</v>
      </c>
      <c r="L344" s="701">
        <v>35.48756097560976</v>
      </c>
      <c r="M344" s="701">
        <v>41</v>
      </c>
      <c r="N344" s="702">
        <v>1454.9900000000002</v>
      </c>
    </row>
    <row r="345" spans="1:14" ht="14.4" customHeight="1" x14ac:dyDescent="0.3">
      <c r="A345" s="696" t="s">
        <v>505</v>
      </c>
      <c r="B345" s="697" t="s">
        <v>506</v>
      </c>
      <c r="C345" s="698" t="s">
        <v>519</v>
      </c>
      <c r="D345" s="699" t="s">
        <v>520</v>
      </c>
      <c r="E345" s="700">
        <v>50113001</v>
      </c>
      <c r="F345" s="699" t="s">
        <v>524</v>
      </c>
      <c r="G345" s="698" t="s">
        <v>525</v>
      </c>
      <c r="H345" s="698">
        <v>111696</v>
      </c>
      <c r="I345" s="698">
        <v>11696</v>
      </c>
      <c r="J345" s="698" t="s">
        <v>1099</v>
      </c>
      <c r="K345" s="698" t="s">
        <v>1100</v>
      </c>
      <c r="L345" s="701">
        <v>324.82999703086341</v>
      </c>
      <c r="M345" s="701">
        <v>205</v>
      </c>
      <c r="N345" s="702">
        <v>66590.149391326995</v>
      </c>
    </row>
    <row r="346" spans="1:14" ht="14.4" customHeight="1" x14ac:dyDescent="0.3">
      <c r="A346" s="696" t="s">
        <v>505</v>
      </c>
      <c r="B346" s="697" t="s">
        <v>506</v>
      </c>
      <c r="C346" s="698" t="s">
        <v>519</v>
      </c>
      <c r="D346" s="699" t="s">
        <v>520</v>
      </c>
      <c r="E346" s="700">
        <v>50113001</v>
      </c>
      <c r="F346" s="699" t="s">
        <v>524</v>
      </c>
      <c r="G346" s="698" t="s">
        <v>525</v>
      </c>
      <c r="H346" s="698">
        <v>102963</v>
      </c>
      <c r="I346" s="698">
        <v>2963</v>
      </c>
      <c r="J346" s="698" t="s">
        <v>1101</v>
      </c>
      <c r="K346" s="698" t="s">
        <v>1102</v>
      </c>
      <c r="L346" s="701">
        <v>97.589999999999989</v>
      </c>
      <c r="M346" s="701">
        <v>5</v>
      </c>
      <c r="N346" s="702">
        <v>487.94999999999993</v>
      </c>
    </row>
    <row r="347" spans="1:14" ht="14.4" customHeight="1" x14ac:dyDescent="0.3">
      <c r="A347" s="696" t="s">
        <v>505</v>
      </c>
      <c r="B347" s="697" t="s">
        <v>506</v>
      </c>
      <c r="C347" s="698" t="s">
        <v>519</v>
      </c>
      <c r="D347" s="699" t="s">
        <v>520</v>
      </c>
      <c r="E347" s="700">
        <v>50113001</v>
      </c>
      <c r="F347" s="699" t="s">
        <v>524</v>
      </c>
      <c r="G347" s="698" t="s">
        <v>560</v>
      </c>
      <c r="H347" s="698">
        <v>161623</v>
      </c>
      <c r="I347" s="698">
        <v>161623</v>
      </c>
      <c r="J347" s="698" t="s">
        <v>1103</v>
      </c>
      <c r="K347" s="698" t="s">
        <v>1104</v>
      </c>
      <c r="L347" s="701">
        <v>131.74023096151893</v>
      </c>
      <c r="M347" s="701">
        <v>1</v>
      </c>
      <c r="N347" s="702">
        <v>131.74023096151893</v>
      </c>
    </row>
    <row r="348" spans="1:14" ht="14.4" customHeight="1" x14ac:dyDescent="0.3">
      <c r="A348" s="696" t="s">
        <v>505</v>
      </c>
      <c r="B348" s="697" t="s">
        <v>506</v>
      </c>
      <c r="C348" s="698" t="s">
        <v>519</v>
      </c>
      <c r="D348" s="699" t="s">
        <v>520</v>
      </c>
      <c r="E348" s="700">
        <v>50113001</v>
      </c>
      <c r="F348" s="699" t="s">
        <v>524</v>
      </c>
      <c r="G348" s="698" t="s">
        <v>560</v>
      </c>
      <c r="H348" s="698">
        <v>846823</v>
      </c>
      <c r="I348" s="698">
        <v>124101</v>
      </c>
      <c r="J348" s="698" t="s">
        <v>1105</v>
      </c>
      <c r="K348" s="698" t="s">
        <v>1104</v>
      </c>
      <c r="L348" s="701">
        <v>185.26</v>
      </c>
      <c r="M348" s="701">
        <v>1</v>
      </c>
      <c r="N348" s="702">
        <v>185.26</v>
      </c>
    </row>
    <row r="349" spans="1:14" ht="14.4" customHeight="1" x14ac:dyDescent="0.3">
      <c r="A349" s="696" t="s">
        <v>505</v>
      </c>
      <c r="B349" s="697" t="s">
        <v>506</v>
      </c>
      <c r="C349" s="698" t="s">
        <v>519</v>
      </c>
      <c r="D349" s="699" t="s">
        <v>520</v>
      </c>
      <c r="E349" s="700">
        <v>50113001</v>
      </c>
      <c r="F349" s="699" t="s">
        <v>524</v>
      </c>
      <c r="G349" s="698" t="s">
        <v>560</v>
      </c>
      <c r="H349" s="698">
        <v>846824</v>
      </c>
      <c r="I349" s="698">
        <v>124087</v>
      </c>
      <c r="J349" s="698" t="s">
        <v>1106</v>
      </c>
      <c r="K349" s="698" t="s">
        <v>1104</v>
      </c>
      <c r="L349" s="701">
        <v>158.97999999999999</v>
      </c>
      <c r="M349" s="701">
        <v>1</v>
      </c>
      <c r="N349" s="702">
        <v>158.97999999999999</v>
      </c>
    </row>
    <row r="350" spans="1:14" ht="14.4" customHeight="1" x14ac:dyDescent="0.3">
      <c r="A350" s="696" t="s">
        <v>505</v>
      </c>
      <c r="B350" s="697" t="s">
        <v>506</v>
      </c>
      <c r="C350" s="698" t="s">
        <v>519</v>
      </c>
      <c r="D350" s="699" t="s">
        <v>520</v>
      </c>
      <c r="E350" s="700">
        <v>50113001</v>
      </c>
      <c r="F350" s="699" t="s">
        <v>524</v>
      </c>
      <c r="G350" s="698" t="s">
        <v>560</v>
      </c>
      <c r="H350" s="698">
        <v>845220</v>
      </c>
      <c r="I350" s="698">
        <v>101211</v>
      </c>
      <c r="J350" s="698" t="s">
        <v>1107</v>
      </c>
      <c r="K350" s="698" t="s">
        <v>726</v>
      </c>
      <c r="L350" s="701">
        <v>221.48333333333335</v>
      </c>
      <c r="M350" s="701">
        <v>3</v>
      </c>
      <c r="N350" s="702">
        <v>664.45</v>
      </c>
    </row>
    <row r="351" spans="1:14" ht="14.4" customHeight="1" x14ac:dyDescent="0.3">
      <c r="A351" s="696" t="s">
        <v>505</v>
      </c>
      <c r="B351" s="697" t="s">
        <v>506</v>
      </c>
      <c r="C351" s="698" t="s">
        <v>519</v>
      </c>
      <c r="D351" s="699" t="s">
        <v>520</v>
      </c>
      <c r="E351" s="700">
        <v>50113001</v>
      </c>
      <c r="F351" s="699" t="s">
        <v>524</v>
      </c>
      <c r="G351" s="698" t="s">
        <v>560</v>
      </c>
      <c r="H351" s="698">
        <v>844651</v>
      </c>
      <c r="I351" s="698">
        <v>101205</v>
      </c>
      <c r="J351" s="698" t="s">
        <v>1107</v>
      </c>
      <c r="K351" s="698" t="s">
        <v>642</v>
      </c>
      <c r="L351" s="701">
        <v>86.385000000000005</v>
      </c>
      <c r="M351" s="701">
        <v>8</v>
      </c>
      <c r="N351" s="702">
        <v>691.08</v>
      </c>
    </row>
    <row r="352" spans="1:14" ht="14.4" customHeight="1" x14ac:dyDescent="0.3">
      <c r="A352" s="696" t="s">
        <v>505</v>
      </c>
      <c r="B352" s="697" t="s">
        <v>506</v>
      </c>
      <c r="C352" s="698" t="s">
        <v>519</v>
      </c>
      <c r="D352" s="699" t="s">
        <v>520</v>
      </c>
      <c r="E352" s="700">
        <v>50113001</v>
      </c>
      <c r="F352" s="699" t="s">
        <v>524</v>
      </c>
      <c r="G352" s="698" t="s">
        <v>560</v>
      </c>
      <c r="H352" s="698">
        <v>846338</v>
      </c>
      <c r="I352" s="698">
        <v>122685</v>
      </c>
      <c r="J352" s="698" t="s">
        <v>1108</v>
      </c>
      <c r="K352" s="698" t="s">
        <v>992</v>
      </c>
      <c r="L352" s="701">
        <v>116.84043046591273</v>
      </c>
      <c r="M352" s="701">
        <v>3</v>
      </c>
      <c r="N352" s="702">
        <v>350.5212913977382</v>
      </c>
    </row>
    <row r="353" spans="1:14" ht="14.4" customHeight="1" x14ac:dyDescent="0.3">
      <c r="A353" s="696" t="s">
        <v>505</v>
      </c>
      <c r="B353" s="697" t="s">
        <v>506</v>
      </c>
      <c r="C353" s="698" t="s">
        <v>519</v>
      </c>
      <c r="D353" s="699" t="s">
        <v>520</v>
      </c>
      <c r="E353" s="700">
        <v>50113001</v>
      </c>
      <c r="F353" s="699" t="s">
        <v>524</v>
      </c>
      <c r="G353" s="698" t="s">
        <v>560</v>
      </c>
      <c r="H353" s="698">
        <v>844738</v>
      </c>
      <c r="I353" s="698">
        <v>101227</v>
      </c>
      <c r="J353" s="698" t="s">
        <v>1109</v>
      </c>
      <c r="K353" s="698" t="s">
        <v>1110</v>
      </c>
      <c r="L353" s="701">
        <v>162.79000000000002</v>
      </c>
      <c r="M353" s="701">
        <v>4</v>
      </c>
      <c r="N353" s="702">
        <v>651.16000000000008</v>
      </c>
    </row>
    <row r="354" spans="1:14" ht="14.4" customHeight="1" x14ac:dyDescent="0.3">
      <c r="A354" s="696" t="s">
        <v>505</v>
      </c>
      <c r="B354" s="697" t="s">
        <v>506</v>
      </c>
      <c r="C354" s="698" t="s">
        <v>519</v>
      </c>
      <c r="D354" s="699" t="s">
        <v>520</v>
      </c>
      <c r="E354" s="700">
        <v>50113001</v>
      </c>
      <c r="F354" s="699" t="s">
        <v>524</v>
      </c>
      <c r="G354" s="698" t="s">
        <v>560</v>
      </c>
      <c r="H354" s="698">
        <v>845219</v>
      </c>
      <c r="I354" s="698">
        <v>101233</v>
      </c>
      <c r="J354" s="698" t="s">
        <v>1109</v>
      </c>
      <c r="K354" s="698" t="s">
        <v>1111</v>
      </c>
      <c r="L354" s="701">
        <v>368.25</v>
      </c>
      <c r="M354" s="701">
        <v>1</v>
      </c>
      <c r="N354" s="702">
        <v>368.25</v>
      </c>
    </row>
    <row r="355" spans="1:14" ht="14.4" customHeight="1" x14ac:dyDescent="0.3">
      <c r="A355" s="696" t="s">
        <v>505</v>
      </c>
      <c r="B355" s="697" t="s">
        <v>506</v>
      </c>
      <c r="C355" s="698" t="s">
        <v>519</v>
      </c>
      <c r="D355" s="699" t="s">
        <v>520</v>
      </c>
      <c r="E355" s="700">
        <v>50113001</v>
      </c>
      <c r="F355" s="699" t="s">
        <v>524</v>
      </c>
      <c r="G355" s="698" t="s">
        <v>525</v>
      </c>
      <c r="H355" s="698">
        <v>500280</v>
      </c>
      <c r="I355" s="698">
        <v>159836</v>
      </c>
      <c r="J355" s="698" t="s">
        <v>1112</v>
      </c>
      <c r="K355" s="698" t="s">
        <v>507</v>
      </c>
      <c r="L355" s="701">
        <v>145.72999999999999</v>
      </c>
      <c r="M355" s="701">
        <v>2</v>
      </c>
      <c r="N355" s="702">
        <v>291.45999999999998</v>
      </c>
    </row>
    <row r="356" spans="1:14" ht="14.4" customHeight="1" x14ac:dyDescent="0.3">
      <c r="A356" s="696" t="s">
        <v>505</v>
      </c>
      <c r="B356" s="697" t="s">
        <v>506</v>
      </c>
      <c r="C356" s="698" t="s">
        <v>519</v>
      </c>
      <c r="D356" s="699" t="s">
        <v>520</v>
      </c>
      <c r="E356" s="700">
        <v>50113001</v>
      </c>
      <c r="F356" s="699" t="s">
        <v>524</v>
      </c>
      <c r="G356" s="698" t="s">
        <v>525</v>
      </c>
      <c r="H356" s="698">
        <v>129027</v>
      </c>
      <c r="I356" s="698">
        <v>129027</v>
      </c>
      <c r="J356" s="698" t="s">
        <v>1113</v>
      </c>
      <c r="K356" s="698" t="s">
        <v>1114</v>
      </c>
      <c r="L356" s="701">
        <v>841.5</v>
      </c>
      <c r="M356" s="701">
        <v>21</v>
      </c>
      <c r="N356" s="702">
        <v>17671.5</v>
      </c>
    </row>
    <row r="357" spans="1:14" ht="14.4" customHeight="1" x14ac:dyDescent="0.3">
      <c r="A357" s="696" t="s">
        <v>505</v>
      </c>
      <c r="B357" s="697" t="s">
        <v>506</v>
      </c>
      <c r="C357" s="698" t="s">
        <v>519</v>
      </c>
      <c r="D357" s="699" t="s">
        <v>520</v>
      </c>
      <c r="E357" s="700">
        <v>50113001</v>
      </c>
      <c r="F357" s="699" t="s">
        <v>524</v>
      </c>
      <c r="G357" s="698" t="s">
        <v>525</v>
      </c>
      <c r="H357" s="698">
        <v>191731</v>
      </c>
      <c r="I357" s="698">
        <v>91731</v>
      </c>
      <c r="J357" s="698" t="s">
        <v>1115</v>
      </c>
      <c r="K357" s="698" t="s">
        <v>1116</v>
      </c>
      <c r="L357" s="701">
        <v>3898.1775000000007</v>
      </c>
      <c r="M357" s="701">
        <v>4</v>
      </c>
      <c r="N357" s="702">
        <v>15592.710000000003</v>
      </c>
    </row>
    <row r="358" spans="1:14" ht="14.4" customHeight="1" x14ac:dyDescent="0.3">
      <c r="A358" s="696" t="s">
        <v>505</v>
      </c>
      <c r="B358" s="697" t="s">
        <v>506</v>
      </c>
      <c r="C358" s="698" t="s">
        <v>519</v>
      </c>
      <c r="D358" s="699" t="s">
        <v>520</v>
      </c>
      <c r="E358" s="700">
        <v>50113001</v>
      </c>
      <c r="F358" s="699" t="s">
        <v>524</v>
      </c>
      <c r="G358" s="698" t="s">
        <v>525</v>
      </c>
      <c r="H358" s="698">
        <v>182952</v>
      </c>
      <c r="I358" s="698">
        <v>82952</v>
      </c>
      <c r="J358" s="698" t="s">
        <v>1117</v>
      </c>
      <c r="K358" s="698" t="s">
        <v>1118</v>
      </c>
      <c r="L358" s="701">
        <v>175.42</v>
      </c>
      <c r="M358" s="701">
        <v>2</v>
      </c>
      <c r="N358" s="702">
        <v>350.84</v>
      </c>
    </row>
    <row r="359" spans="1:14" ht="14.4" customHeight="1" x14ac:dyDescent="0.3">
      <c r="A359" s="696" t="s">
        <v>505</v>
      </c>
      <c r="B359" s="697" t="s">
        <v>506</v>
      </c>
      <c r="C359" s="698" t="s">
        <v>519</v>
      </c>
      <c r="D359" s="699" t="s">
        <v>520</v>
      </c>
      <c r="E359" s="700">
        <v>50113001</v>
      </c>
      <c r="F359" s="699" t="s">
        <v>524</v>
      </c>
      <c r="G359" s="698" t="s">
        <v>560</v>
      </c>
      <c r="H359" s="698">
        <v>988793</v>
      </c>
      <c r="I359" s="698">
        <v>142866</v>
      </c>
      <c r="J359" s="698" t="s">
        <v>1119</v>
      </c>
      <c r="K359" s="698" t="s">
        <v>1120</v>
      </c>
      <c r="L359" s="701">
        <v>356.95</v>
      </c>
      <c r="M359" s="701">
        <v>1</v>
      </c>
      <c r="N359" s="702">
        <v>356.95</v>
      </c>
    </row>
    <row r="360" spans="1:14" ht="14.4" customHeight="1" x14ac:dyDescent="0.3">
      <c r="A360" s="696" t="s">
        <v>505</v>
      </c>
      <c r="B360" s="697" t="s">
        <v>506</v>
      </c>
      <c r="C360" s="698" t="s">
        <v>519</v>
      </c>
      <c r="D360" s="699" t="s">
        <v>520</v>
      </c>
      <c r="E360" s="700">
        <v>50113001</v>
      </c>
      <c r="F360" s="699" t="s">
        <v>524</v>
      </c>
      <c r="G360" s="698" t="s">
        <v>560</v>
      </c>
      <c r="H360" s="698">
        <v>142870</v>
      </c>
      <c r="I360" s="698">
        <v>142870</v>
      </c>
      <c r="J360" s="698" t="s">
        <v>1121</v>
      </c>
      <c r="K360" s="698" t="s">
        <v>1122</v>
      </c>
      <c r="L360" s="701">
        <v>727.31999999999994</v>
      </c>
      <c r="M360" s="701">
        <v>1</v>
      </c>
      <c r="N360" s="702">
        <v>727.31999999999994</v>
      </c>
    </row>
    <row r="361" spans="1:14" ht="14.4" customHeight="1" x14ac:dyDescent="0.3">
      <c r="A361" s="696" t="s">
        <v>505</v>
      </c>
      <c r="B361" s="697" t="s">
        <v>506</v>
      </c>
      <c r="C361" s="698" t="s">
        <v>519</v>
      </c>
      <c r="D361" s="699" t="s">
        <v>520</v>
      </c>
      <c r="E361" s="700">
        <v>50113001</v>
      </c>
      <c r="F361" s="699" t="s">
        <v>524</v>
      </c>
      <c r="G361" s="698" t="s">
        <v>507</v>
      </c>
      <c r="H361" s="698">
        <v>113476</v>
      </c>
      <c r="I361" s="698">
        <v>13476</v>
      </c>
      <c r="J361" s="698" t="s">
        <v>1123</v>
      </c>
      <c r="K361" s="698" t="s">
        <v>1124</v>
      </c>
      <c r="L361" s="701">
        <v>108.54999999999995</v>
      </c>
      <c r="M361" s="701">
        <v>3</v>
      </c>
      <c r="N361" s="702">
        <v>325.64999999999986</v>
      </c>
    </row>
    <row r="362" spans="1:14" ht="14.4" customHeight="1" x14ac:dyDescent="0.3">
      <c r="A362" s="696" t="s">
        <v>505</v>
      </c>
      <c r="B362" s="697" t="s">
        <v>506</v>
      </c>
      <c r="C362" s="698" t="s">
        <v>519</v>
      </c>
      <c r="D362" s="699" t="s">
        <v>520</v>
      </c>
      <c r="E362" s="700">
        <v>50113001</v>
      </c>
      <c r="F362" s="699" t="s">
        <v>524</v>
      </c>
      <c r="G362" s="698" t="s">
        <v>560</v>
      </c>
      <c r="H362" s="698">
        <v>193969</v>
      </c>
      <c r="I362" s="698">
        <v>93969</v>
      </c>
      <c r="J362" s="698" t="s">
        <v>1125</v>
      </c>
      <c r="K362" s="698" t="s">
        <v>1094</v>
      </c>
      <c r="L362" s="701">
        <v>66.329999999999984</v>
      </c>
      <c r="M362" s="701">
        <v>6</v>
      </c>
      <c r="N362" s="702">
        <v>397.9799999999999</v>
      </c>
    </row>
    <row r="363" spans="1:14" ht="14.4" customHeight="1" x14ac:dyDescent="0.3">
      <c r="A363" s="696" t="s">
        <v>505</v>
      </c>
      <c r="B363" s="697" t="s">
        <v>506</v>
      </c>
      <c r="C363" s="698" t="s">
        <v>519</v>
      </c>
      <c r="D363" s="699" t="s">
        <v>520</v>
      </c>
      <c r="E363" s="700">
        <v>50113001</v>
      </c>
      <c r="F363" s="699" t="s">
        <v>524</v>
      </c>
      <c r="G363" s="698" t="s">
        <v>525</v>
      </c>
      <c r="H363" s="698">
        <v>845827</v>
      </c>
      <c r="I363" s="698">
        <v>0</v>
      </c>
      <c r="J363" s="698" t="s">
        <v>1126</v>
      </c>
      <c r="K363" s="698" t="s">
        <v>507</v>
      </c>
      <c r="L363" s="701">
        <v>91.3</v>
      </c>
      <c r="M363" s="701">
        <v>5</v>
      </c>
      <c r="N363" s="702">
        <v>456.5</v>
      </c>
    </row>
    <row r="364" spans="1:14" ht="14.4" customHeight="1" x14ac:dyDescent="0.3">
      <c r="A364" s="696" t="s">
        <v>505</v>
      </c>
      <c r="B364" s="697" t="s">
        <v>506</v>
      </c>
      <c r="C364" s="698" t="s">
        <v>519</v>
      </c>
      <c r="D364" s="699" t="s">
        <v>520</v>
      </c>
      <c r="E364" s="700">
        <v>50113001</v>
      </c>
      <c r="F364" s="699" t="s">
        <v>524</v>
      </c>
      <c r="G364" s="698" t="s">
        <v>525</v>
      </c>
      <c r="H364" s="698">
        <v>144357</v>
      </c>
      <c r="I364" s="698">
        <v>44357</v>
      </c>
      <c r="J364" s="698" t="s">
        <v>1127</v>
      </c>
      <c r="K364" s="698" t="s">
        <v>1128</v>
      </c>
      <c r="L364" s="701">
        <v>3569.2799999999993</v>
      </c>
      <c r="M364" s="701">
        <v>17</v>
      </c>
      <c r="N364" s="702">
        <v>60677.759999999987</v>
      </c>
    </row>
    <row r="365" spans="1:14" ht="14.4" customHeight="1" x14ac:dyDescent="0.3">
      <c r="A365" s="696" t="s">
        <v>505</v>
      </c>
      <c r="B365" s="697" t="s">
        <v>506</v>
      </c>
      <c r="C365" s="698" t="s">
        <v>519</v>
      </c>
      <c r="D365" s="699" t="s">
        <v>520</v>
      </c>
      <c r="E365" s="700">
        <v>50113001</v>
      </c>
      <c r="F365" s="699" t="s">
        <v>524</v>
      </c>
      <c r="G365" s="698" t="s">
        <v>525</v>
      </c>
      <c r="H365" s="698">
        <v>118304</v>
      </c>
      <c r="I365" s="698">
        <v>18304</v>
      </c>
      <c r="J365" s="698" t="s">
        <v>1129</v>
      </c>
      <c r="K365" s="698" t="s">
        <v>1130</v>
      </c>
      <c r="L365" s="701">
        <v>185.61089843242652</v>
      </c>
      <c r="M365" s="701">
        <v>171</v>
      </c>
      <c r="N365" s="702">
        <v>31739.463631944935</v>
      </c>
    </row>
    <row r="366" spans="1:14" ht="14.4" customHeight="1" x14ac:dyDescent="0.3">
      <c r="A366" s="696" t="s">
        <v>505</v>
      </c>
      <c r="B366" s="697" t="s">
        <v>506</v>
      </c>
      <c r="C366" s="698" t="s">
        <v>519</v>
      </c>
      <c r="D366" s="699" t="s">
        <v>520</v>
      </c>
      <c r="E366" s="700">
        <v>50113001</v>
      </c>
      <c r="F366" s="699" t="s">
        <v>524</v>
      </c>
      <c r="G366" s="698" t="s">
        <v>525</v>
      </c>
      <c r="H366" s="698">
        <v>118305</v>
      </c>
      <c r="I366" s="698">
        <v>18305</v>
      </c>
      <c r="J366" s="698" t="s">
        <v>1129</v>
      </c>
      <c r="K366" s="698" t="s">
        <v>1131</v>
      </c>
      <c r="L366" s="701">
        <v>241.99999984205039</v>
      </c>
      <c r="M366" s="701">
        <v>233</v>
      </c>
      <c r="N366" s="702">
        <v>56385.999963197741</v>
      </c>
    </row>
    <row r="367" spans="1:14" ht="14.4" customHeight="1" x14ac:dyDescent="0.3">
      <c r="A367" s="696" t="s">
        <v>505</v>
      </c>
      <c r="B367" s="697" t="s">
        <v>506</v>
      </c>
      <c r="C367" s="698" t="s">
        <v>519</v>
      </c>
      <c r="D367" s="699" t="s">
        <v>520</v>
      </c>
      <c r="E367" s="700">
        <v>50113001</v>
      </c>
      <c r="F367" s="699" t="s">
        <v>524</v>
      </c>
      <c r="G367" s="698" t="s">
        <v>525</v>
      </c>
      <c r="H367" s="698">
        <v>159357</v>
      </c>
      <c r="I367" s="698">
        <v>59357</v>
      </c>
      <c r="J367" s="698" t="s">
        <v>1132</v>
      </c>
      <c r="K367" s="698" t="s">
        <v>1133</v>
      </c>
      <c r="L367" s="701">
        <v>188.87999999999997</v>
      </c>
      <c r="M367" s="701">
        <v>14</v>
      </c>
      <c r="N367" s="702">
        <v>2644.3199999999997</v>
      </c>
    </row>
    <row r="368" spans="1:14" ht="14.4" customHeight="1" x14ac:dyDescent="0.3">
      <c r="A368" s="696" t="s">
        <v>505</v>
      </c>
      <c r="B368" s="697" t="s">
        <v>506</v>
      </c>
      <c r="C368" s="698" t="s">
        <v>519</v>
      </c>
      <c r="D368" s="699" t="s">
        <v>520</v>
      </c>
      <c r="E368" s="700">
        <v>50113001</v>
      </c>
      <c r="F368" s="699" t="s">
        <v>524</v>
      </c>
      <c r="G368" s="698" t="s">
        <v>525</v>
      </c>
      <c r="H368" s="698">
        <v>159358</v>
      </c>
      <c r="I368" s="698">
        <v>59358</v>
      </c>
      <c r="J368" s="698" t="s">
        <v>1132</v>
      </c>
      <c r="K368" s="698" t="s">
        <v>1134</v>
      </c>
      <c r="L368" s="701">
        <v>326.48</v>
      </c>
      <c r="M368" s="701">
        <v>2</v>
      </c>
      <c r="N368" s="702">
        <v>652.96</v>
      </c>
    </row>
    <row r="369" spans="1:14" ht="14.4" customHeight="1" x14ac:dyDescent="0.3">
      <c r="A369" s="696" t="s">
        <v>505</v>
      </c>
      <c r="B369" s="697" t="s">
        <v>506</v>
      </c>
      <c r="C369" s="698" t="s">
        <v>519</v>
      </c>
      <c r="D369" s="699" t="s">
        <v>520</v>
      </c>
      <c r="E369" s="700">
        <v>50113001</v>
      </c>
      <c r="F369" s="699" t="s">
        <v>524</v>
      </c>
      <c r="G369" s="698" t="s">
        <v>560</v>
      </c>
      <c r="H369" s="698">
        <v>197227</v>
      </c>
      <c r="I369" s="698">
        <v>197227</v>
      </c>
      <c r="J369" s="698" t="s">
        <v>1135</v>
      </c>
      <c r="K369" s="698" t="s">
        <v>1136</v>
      </c>
      <c r="L369" s="701">
        <v>135.69999999999999</v>
      </c>
      <c r="M369" s="701">
        <v>1</v>
      </c>
      <c r="N369" s="702">
        <v>135.69999999999999</v>
      </c>
    </row>
    <row r="370" spans="1:14" ht="14.4" customHeight="1" x14ac:dyDescent="0.3">
      <c r="A370" s="696" t="s">
        <v>505</v>
      </c>
      <c r="B370" s="697" t="s">
        <v>506</v>
      </c>
      <c r="C370" s="698" t="s">
        <v>519</v>
      </c>
      <c r="D370" s="699" t="s">
        <v>520</v>
      </c>
      <c r="E370" s="700">
        <v>50113001</v>
      </c>
      <c r="F370" s="699" t="s">
        <v>524</v>
      </c>
      <c r="G370" s="698" t="s">
        <v>507</v>
      </c>
      <c r="H370" s="698">
        <v>147740</v>
      </c>
      <c r="I370" s="698">
        <v>47740</v>
      </c>
      <c r="J370" s="698" t="s">
        <v>1137</v>
      </c>
      <c r="K370" s="698" t="s">
        <v>642</v>
      </c>
      <c r="L370" s="701">
        <v>36.557500000000005</v>
      </c>
      <c r="M370" s="701">
        <v>4</v>
      </c>
      <c r="N370" s="702">
        <v>146.23000000000002</v>
      </c>
    </row>
    <row r="371" spans="1:14" ht="14.4" customHeight="1" x14ac:dyDescent="0.3">
      <c r="A371" s="696" t="s">
        <v>505</v>
      </c>
      <c r="B371" s="697" t="s">
        <v>506</v>
      </c>
      <c r="C371" s="698" t="s">
        <v>519</v>
      </c>
      <c r="D371" s="699" t="s">
        <v>520</v>
      </c>
      <c r="E371" s="700">
        <v>50113001</v>
      </c>
      <c r="F371" s="699" t="s">
        <v>524</v>
      </c>
      <c r="G371" s="698" t="s">
        <v>507</v>
      </c>
      <c r="H371" s="698">
        <v>114709</v>
      </c>
      <c r="I371" s="698">
        <v>14709</v>
      </c>
      <c r="J371" s="698" t="s">
        <v>1138</v>
      </c>
      <c r="K371" s="698" t="s">
        <v>1139</v>
      </c>
      <c r="L371" s="701">
        <v>72.699999999999989</v>
      </c>
      <c r="M371" s="701">
        <v>6</v>
      </c>
      <c r="N371" s="702">
        <v>436.19999999999993</v>
      </c>
    </row>
    <row r="372" spans="1:14" ht="14.4" customHeight="1" x14ac:dyDescent="0.3">
      <c r="A372" s="696" t="s">
        <v>505</v>
      </c>
      <c r="B372" s="697" t="s">
        <v>506</v>
      </c>
      <c r="C372" s="698" t="s">
        <v>519</v>
      </c>
      <c r="D372" s="699" t="s">
        <v>520</v>
      </c>
      <c r="E372" s="700">
        <v>50113001</v>
      </c>
      <c r="F372" s="699" t="s">
        <v>524</v>
      </c>
      <c r="G372" s="698" t="s">
        <v>525</v>
      </c>
      <c r="H372" s="698">
        <v>114989</v>
      </c>
      <c r="I372" s="698">
        <v>14989</v>
      </c>
      <c r="J372" s="698" t="s">
        <v>1140</v>
      </c>
      <c r="K372" s="698" t="s">
        <v>1141</v>
      </c>
      <c r="L372" s="701">
        <v>86.420000000000016</v>
      </c>
      <c r="M372" s="701">
        <v>2</v>
      </c>
      <c r="N372" s="702">
        <v>172.84000000000003</v>
      </c>
    </row>
    <row r="373" spans="1:14" ht="14.4" customHeight="1" x14ac:dyDescent="0.3">
      <c r="A373" s="696" t="s">
        <v>505</v>
      </c>
      <c r="B373" s="697" t="s">
        <v>506</v>
      </c>
      <c r="C373" s="698" t="s">
        <v>519</v>
      </c>
      <c r="D373" s="699" t="s">
        <v>520</v>
      </c>
      <c r="E373" s="700">
        <v>50113001</v>
      </c>
      <c r="F373" s="699" t="s">
        <v>524</v>
      </c>
      <c r="G373" s="698" t="s">
        <v>507</v>
      </c>
      <c r="H373" s="698">
        <v>848907</v>
      </c>
      <c r="I373" s="698">
        <v>148072</v>
      </c>
      <c r="J373" s="698" t="s">
        <v>1142</v>
      </c>
      <c r="K373" s="698" t="s">
        <v>541</v>
      </c>
      <c r="L373" s="701">
        <v>107.08999999999997</v>
      </c>
      <c r="M373" s="701">
        <v>2</v>
      </c>
      <c r="N373" s="702">
        <v>214.17999999999995</v>
      </c>
    </row>
    <row r="374" spans="1:14" ht="14.4" customHeight="1" x14ac:dyDescent="0.3">
      <c r="A374" s="696" t="s">
        <v>505</v>
      </c>
      <c r="B374" s="697" t="s">
        <v>506</v>
      </c>
      <c r="C374" s="698" t="s">
        <v>519</v>
      </c>
      <c r="D374" s="699" t="s">
        <v>520</v>
      </c>
      <c r="E374" s="700">
        <v>50113001</v>
      </c>
      <c r="F374" s="699" t="s">
        <v>524</v>
      </c>
      <c r="G374" s="698" t="s">
        <v>560</v>
      </c>
      <c r="H374" s="698">
        <v>115245</v>
      </c>
      <c r="I374" s="698">
        <v>15245</v>
      </c>
      <c r="J374" s="698" t="s">
        <v>1143</v>
      </c>
      <c r="K374" s="698" t="s">
        <v>1144</v>
      </c>
      <c r="L374" s="701">
        <v>1375</v>
      </c>
      <c r="M374" s="701">
        <v>171</v>
      </c>
      <c r="N374" s="702">
        <v>235125</v>
      </c>
    </row>
    <row r="375" spans="1:14" ht="14.4" customHeight="1" x14ac:dyDescent="0.3">
      <c r="A375" s="696" t="s">
        <v>505</v>
      </c>
      <c r="B375" s="697" t="s">
        <v>506</v>
      </c>
      <c r="C375" s="698" t="s">
        <v>519</v>
      </c>
      <c r="D375" s="699" t="s">
        <v>520</v>
      </c>
      <c r="E375" s="700">
        <v>50113001</v>
      </c>
      <c r="F375" s="699" t="s">
        <v>524</v>
      </c>
      <c r="G375" s="698" t="s">
        <v>525</v>
      </c>
      <c r="H375" s="698">
        <v>100811</v>
      </c>
      <c r="I375" s="698">
        <v>811</v>
      </c>
      <c r="J375" s="698" t="s">
        <v>1145</v>
      </c>
      <c r="K375" s="698" t="s">
        <v>1146</v>
      </c>
      <c r="L375" s="701">
        <v>55.059999999999995</v>
      </c>
      <c r="M375" s="701">
        <v>1</v>
      </c>
      <c r="N375" s="702">
        <v>55.059999999999995</v>
      </c>
    </row>
    <row r="376" spans="1:14" ht="14.4" customHeight="1" x14ac:dyDescent="0.3">
      <c r="A376" s="696" t="s">
        <v>505</v>
      </c>
      <c r="B376" s="697" t="s">
        <v>506</v>
      </c>
      <c r="C376" s="698" t="s">
        <v>519</v>
      </c>
      <c r="D376" s="699" t="s">
        <v>520</v>
      </c>
      <c r="E376" s="700">
        <v>50113001</v>
      </c>
      <c r="F376" s="699" t="s">
        <v>524</v>
      </c>
      <c r="G376" s="698" t="s">
        <v>507</v>
      </c>
      <c r="H376" s="698">
        <v>198054</v>
      </c>
      <c r="I376" s="698">
        <v>198054</v>
      </c>
      <c r="J376" s="698" t="s">
        <v>1147</v>
      </c>
      <c r="K376" s="698" t="s">
        <v>1148</v>
      </c>
      <c r="L376" s="701">
        <v>44.000120029328002</v>
      </c>
      <c r="M376" s="701">
        <v>2</v>
      </c>
      <c r="N376" s="702">
        <v>88.000240058656004</v>
      </c>
    </row>
    <row r="377" spans="1:14" ht="14.4" customHeight="1" x14ac:dyDescent="0.3">
      <c r="A377" s="696" t="s">
        <v>505</v>
      </c>
      <c r="B377" s="697" t="s">
        <v>506</v>
      </c>
      <c r="C377" s="698" t="s">
        <v>519</v>
      </c>
      <c r="D377" s="699" t="s">
        <v>520</v>
      </c>
      <c r="E377" s="700">
        <v>50113001</v>
      </c>
      <c r="F377" s="699" t="s">
        <v>524</v>
      </c>
      <c r="G377" s="698" t="s">
        <v>525</v>
      </c>
      <c r="H377" s="698">
        <v>191032</v>
      </c>
      <c r="I377" s="698">
        <v>91032</v>
      </c>
      <c r="J377" s="698" t="s">
        <v>1149</v>
      </c>
      <c r="K377" s="698" t="s">
        <v>1150</v>
      </c>
      <c r="L377" s="701">
        <v>29.990000000000006</v>
      </c>
      <c r="M377" s="701">
        <v>1</v>
      </c>
      <c r="N377" s="702">
        <v>29.990000000000006</v>
      </c>
    </row>
    <row r="378" spans="1:14" ht="14.4" customHeight="1" x14ac:dyDescent="0.3">
      <c r="A378" s="696" t="s">
        <v>505</v>
      </c>
      <c r="B378" s="697" t="s">
        <v>506</v>
      </c>
      <c r="C378" s="698" t="s">
        <v>519</v>
      </c>
      <c r="D378" s="699" t="s">
        <v>520</v>
      </c>
      <c r="E378" s="700">
        <v>50113001</v>
      </c>
      <c r="F378" s="699" t="s">
        <v>524</v>
      </c>
      <c r="G378" s="698" t="s">
        <v>560</v>
      </c>
      <c r="H378" s="698">
        <v>193552</v>
      </c>
      <c r="I378" s="698">
        <v>193552</v>
      </c>
      <c r="J378" s="698" t="s">
        <v>1151</v>
      </c>
      <c r="K378" s="698" t="s">
        <v>1152</v>
      </c>
      <c r="L378" s="701">
        <v>653.04</v>
      </c>
      <c r="M378" s="701">
        <v>1</v>
      </c>
      <c r="N378" s="702">
        <v>653.04</v>
      </c>
    </row>
    <row r="379" spans="1:14" ht="14.4" customHeight="1" x14ac:dyDescent="0.3">
      <c r="A379" s="696" t="s">
        <v>505</v>
      </c>
      <c r="B379" s="697" t="s">
        <v>506</v>
      </c>
      <c r="C379" s="698" t="s">
        <v>519</v>
      </c>
      <c r="D379" s="699" t="s">
        <v>520</v>
      </c>
      <c r="E379" s="700">
        <v>50113001</v>
      </c>
      <c r="F379" s="699" t="s">
        <v>524</v>
      </c>
      <c r="G379" s="698" t="s">
        <v>525</v>
      </c>
      <c r="H379" s="698">
        <v>847855</v>
      </c>
      <c r="I379" s="698">
        <v>107826</v>
      </c>
      <c r="J379" s="698" t="s">
        <v>1153</v>
      </c>
      <c r="K379" s="698" t="s">
        <v>1154</v>
      </c>
      <c r="L379" s="701">
        <v>510.21999999999986</v>
      </c>
      <c r="M379" s="701">
        <v>1</v>
      </c>
      <c r="N379" s="702">
        <v>510.21999999999986</v>
      </c>
    </row>
    <row r="380" spans="1:14" ht="14.4" customHeight="1" x14ac:dyDescent="0.3">
      <c r="A380" s="696" t="s">
        <v>505</v>
      </c>
      <c r="B380" s="697" t="s">
        <v>506</v>
      </c>
      <c r="C380" s="698" t="s">
        <v>519</v>
      </c>
      <c r="D380" s="699" t="s">
        <v>520</v>
      </c>
      <c r="E380" s="700">
        <v>50113001</v>
      </c>
      <c r="F380" s="699" t="s">
        <v>524</v>
      </c>
      <c r="G380" s="698" t="s">
        <v>525</v>
      </c>
      <c r="H380" s="698">
        <v>172564</v>
      </c>
      <c r="I380" s="698">
        <v>72564</v>
      </c>
      <c r="J380" s="698" t="s">
        <v>1155</v>
      </c>
      <c r="K380" s="698" t="s">
        <v>1156</v>
      </c>
      <c r="L380" s="701">
        <v>475.88764822083778</v>
      </c>
      <c r="M380" s="701">
        <v>70</v>
      </c>
      <c r="N380" s="702">
        <v>33312.135375458645</v>
      </c>
    </row>
    <row r="381" spans="1:14" ht="14.4" customHeight="1" x14ac:dyDescent="0.3">
      <c r="A381" s="696" t="s">
        <v>505</v>
      </c>
      <c r="B381" s="697" t="s">
        <v>506</v>
      </c>
      <c r="C381" s="698" t="s">
        <v>519</v>
      </c>
      <c r="D381" s="699" t="s">
        <v>520</v>
      </c>
      <c r="E381" s="700">
        <v>50113001</v>
      </c>
      <c r="F381" s="699" t="s">
        <v>524</v>
      </c>
      <c r="G381" s="698" t="s">
        <v>525</v>
      </c>
      <c r="H381" s="698">
        <v>849422</v>
      </c>
      <c r="I381" s="698">
        <v>143372</v>
      </c>
      <c r="J381" s="698" t="s">
        <v>1157</v>
      </c>
      <c r="K381" s="698" t="s">
        <v>1158</v>
      </c>
      <c r="L381" s="701">
        <v>356.24999999999989</v>
      </c>
      <c r="M381" s="701">
        <v>1</v>
      </c>
      <c r="N381" s="702">
        <v>356.24999999999989</v>
      </c>
    </row>
    <row r="382" spans="1:14" ht="14.4" customHeight="1" x14ac:dyDescent="0.3">
      <c r="A382" s="696" t="s">
        <v>505</v>
      </c>
      <c r="B382" s="697" t="s">
        <v>506</v>
      </c>
      <c r="C382" s="698" t="s">
        <v>519</v>
      </c>
      <c r="D382" s="699" t="s">
        <v>520</v>
      </c>
      <c r="E382" s="700">
        <v>50113001</v>
      </c>
      <c r="F382" s="699" t="s">
        <v>524</v>
      </c>
      <c r="G382" s="698" t="s">
        <v>560</v>
      </c>
      <c r="H382" s="698">
        <v>112354</v>
      </c>
      <c r="I382" s="698">
        <v>12354</v>
      </c>
      <c r="J382" s="698" t="s">
        <v>1159</v>
      </c>
      <c r="K382" s="698" t="s">
        <v>730</v>
      </c>
      <c r="L382" s="701">
        <v>98.65</v>
      </c>
      <c r="M382" s="701">
        <v>1</v>
      </c>
      <c r="N382" s="702">
        <v>98.65</v>
      </c>
    </row>
    <row r="383" spans="1:14" ht="14.4" customHeight="1" x14ac:dyDescent="0.3">
      <c r="A383" s="696" t="s">
        <v>505</v>
      </c>
      <c r="B383" s="697" t="s">
        <v>506</v>
      </c>
      <c r="C383" s="698" t="s">
        <v>519</v>
      </c>
      <c r="D383" s="699" t="s">
        <v>520</v>
      </c>
      <c r="E383" s="700">
        <v>50113001</v>
      </c>
      <c r="F383" s="699" t="s">
        <v>524</v>
      </c>
      <c r="G383" s="698" t="s">
        <v>525</v>
      </c>
      <c r="H383" s="698">
        <v>208203</v>
      </c>
      <c r="I383" s="698">
        <v>208203</v>
      </c>
      <c r="J383" s="698" t="s">
        <v>1159</v>
      </c>
      <c r="K383" s="698" t="s">
        <v>1160</v>
      </c>
      <c r="L383" s="701">
        <v>98.65</v>
      </c>
      <c r="M383" s="701">
        <v>1</v>
      </c>
      <c r="N383" s="702">
        <v>98.65</v>
      </c>
    </row>
    <row r="384" spans="1:14" ht="14.4" customHeight="1" x14ac:dyDescent="0.3">
      <c r="A384" s="696" t="s">
        <v>505</v>
      </c>
      <c r="B384" s="697" t="s">
        <v>506</v>
      </c>
      <c r="C384" s="698" t="s">
        <v>519</v>
      </c>
      <c r="D384" s="699" t="s">
        <v>520</v>
      </c>
      <c r="E384" s="700">
        <v>50113001</v>
      </c>
      <c r="F384" s="699" t="s">
        <v>524</v>
      </c>
      <c r="G384" s="698" t="s">
        <v>525</v>
      </c>
      <c r="H384" s="698">
        <v>159940</v>
      </c>
      <c r="I384" s="698">
        <v>59940</v>
      </c>
      <c r="J384" s="698" t="s">
        <v>1161</v>
      </c>
      <c r="K384" s="698" t="s">
        <v>1162</v>
      </c>
      <c r="L384" s="701">
        <v>106.87</v>
      </c>
      <c r="M384" s="701">
        <v>1</v>
      </c>
      <c r="N384" s="702">
        <v>106.87</v>
      </c>
    </row>
    <row r="385" spans="1:14" ht="14.4" customHeight="1" x14ac:dyDescent="0.3">
      <c r="A385" s="696" t="s">
        <v>505</v>
      </c>
      <c r="B385" s="697" t="s">
        <v>506</v>
      </c>
      <c r="C385" s="698" t="s">
        <v>519</v>
      </c>
      <c r="D385" s="699" t="s">
        <v>520</v>
      </c>
      <c r="E385" s="700">
        <v>50113001</v>
      </c>
      <c r="F385" s="699" t="s">
        <v>524</v>
      </c>
      <c r="G385" s="698" t="s">
        <v>525</v>
      </c>
      <c r="H385" s="698">
        <v>159941</v>
      </c>
      <c r="I385" s="698">
        <v>59941</v>
      </c>
      <c r="J385" s="698" t="s">
        <v>1161</v>
      </c>
      <c r="K385" s="698" t="s">
        <v>1163</v>
      </c>
      <c r="L385" s="701">
        <v>232.06000000000003</v>
      </c>
      <c r="M385" s="701">
        <v>1</v>
      </c>
      <c r="N385" s="702">
        <v>232.06000000000003</v>
      </c>
    </row>
    <row r="386" spans="1:14" ht="14.4" customHeight="1" x14ac:dyDescent="0.3">
      <c r="A386" s="696" t="s">
        <v>505</v>
      </c>
      <c r="B386" s="697" t="s">
        <v>506</v>
      </c>
      <c r="C386" s="698" t="s">
        <v>519</v>
      </c>
      <c r="D386" s="699" t="s">
        <v>520</v>
      </c>
      <c r="E386" s="700">
        <v>50113001</v>
      </c>
      <c r="F386" s="699" t="s">
        <v>524</v>
      </c>
      <c r="G386" s="698" t="s">
        <v>560</v>
      </c>
      <c r="H386" s="698">
        <v>109709</v>
      </c>
      <c r="I386" s="698">
        <v>9709</v>
      </c>
      <c r="J386" s="698" t="s">
        <v>1164</v>
      </c>
      <c r="K386" s="698" t="s">
        <v>1165</v>
      </c>
      <c r="L386" s="701">
        <v>65.290398233874114</v>
      </c>
      <c r="M386" s="701">
        <v>15</v>
      </c>
      <c r="N386" s="702">
        <v>979.35597350811167</v>
      </c>
    </row>
    <row r="387" spans="1:14" ht="14.4" customHeight="1" x14ac:dyDescent="0.3">
      <c r="A387" s="696" t="s">
        <v>505</v>
      </c>
      <c r="B387" s="697" t="s">
        <v>506</v>
      </c>
      <c r="C387" s="698" t="s">
        <v>519</v>
      </c>
      <c r="D387" s="699" t="s">
        <v>520</v>
      </c>
      <c r="E387" s="700">
        <v>50113001</v>
      </c>
      <c r="F387" s="699" t="s">
        <v>524</v>
      </c>
      <c r="G387" s="698" t="s">
        <v>560</v>
      </c>
      <c r="H387" s="698">
        <v>194882</v>
      </c>
      <c r="I387" s="698">
        <v>94882</v>
      </c>
      <c r="J387" s="698" t="s">
        <v>1164</v>
      </c>
      <c r="K387" s="698" t="s">
        <v>1166</v>
      </c>
      <c r="L387" s="701">
        <v>142.98000000000002</v>
      </c>
      <c r="M387" s="701">
        <v>6</v>
      </c>
      <c r="N387" s="702">
        <v>857.88000000000011</v>
      </c>
    </row>
    <row r="388" spans="1:14" ht="14.4" customHeight="1" x14ac:dyDescent="0.3">
      <c r="A388" s="696" t="s">
        <v>505</v>
      </c>
      <c r="B388" s="697" t="s">
        <v>506</v>
      </c>
      <c r="C388" s="698" t="s">
        <v>519</v>
      </c>
      <c r="D388" s="699" t="s">
        <v>520</v>
      </c>
      <c r="E388" s="700">
        <v>50113001</v>
      </c>
      <c r="F388" s="699" t="s">
        <v>524</v>
      </c>
      <c r="G388" s="698" t="s">
        <v>525</v>
      </c>
      <c r="H388" s="698">
        <v>194852</v>
      </c>
      <c r="I388" s="698">
        <v>94852</v>
      </c>
      <c r="J388" s="698" t="s">
        <v>1167</v>
      </c>
      <c r="K388" s="698" t="s">
        <v>1168</v>
      </c>
      <c r="L388" s="701">
        <v>1038.5077166870617</v>
      </c>
      <c r="M388" s="701">
        <v>220</v>
      </c>
      <c r="N388" s="702">
        <v>228471.69767115355</v>
      </c>
    </row>
    <row r="389" spans="1:14" ht="14.4" customHeight="1" x14ac:dyDescent="0.3">
      <c r="A389" s="696" t="s">
        <v>505</v>
      </c>
      <c r="B389" s="697" t="s">
        <v>506</v>
      </c>
      <c r="C389" s="698" t="s">
        <v>519</v>
      </c>
      <c r="D389" s="699" t="s">
        <v>520</v>
      </c>
      <c r="E389" s="700">
        <v>50113001</v>
      </c>
      <c r="F389" s="699" t="s">
        <v>524</v>
      </c>
      <c r="G389" s="698" t="s">
        <v>525</v>
      </c>
      <c r="H389" s="698">
        <v>848866</v>
      </c>
      <c r="I389" s="698">
        <v>119654</v>
      </c>
      <c r="J389" s="698" t="s">
        <v>1169</v>
      </c>
      <c r="K389" s="698" t="s">
        <v>1170</v>
      </c>
      <c r="L389" s="701">
        <v>255.42</v>
      </c>
      <c r="M389" s="701">
        <v>3</v>
      </c>
      <c r="N389" s="702">
        <v>766.26</v>
      </c>
    </row>
    <row r="390" spans="1:14" ht="14.4" customHeight="1" x14ac:dyDescent="0.3">
      <c r="A390" s="696" t="s">
        <v>505</v>
      </c>
      <c r="B390" s="697" t="s">
        <v>506</v>
      </c>
      <c r="C390" s="698" t="s">
        <v>519</v>
      </c>
      <c r="D390" s="699" t="s">
        <v>520</v>
      </c>
      <c r="E390" s="700">
        <v>50113001</v>
      </c>
      <c r="F390" s="699" t="s">
        <v>524</v>
      </c>
      <c r="G390" s="698" t="s">
        <v>507</v>
      </c>
      <c r="H390" s="698">
        <v>193016</v>
      </c>
      <c r="I390" s="698">
        <v>93016</v>
      </c>
      <c r="J390" s="698" t="s">
        <v>1171</v>
      </c>
      <c r="K390" s="698" t="s">
        <v>1172</v>
      </c>
      <c r="L390" s="701">
        <v>69.38</v>
      </c>
      <c r="M390" s="701">
        <v>1</v>
      </c>
      <c r="N390" s="702">
        <v>69.38</v>
      </c>
    </row>
    <row r="391" spans="1:14" ht="14.4" customHeight="1" x14ac:dyDescent="0.3">
      <c r="A391" s="696" t="s">
        <v>505</v>
      </c>
      <c r="B391" s="697" t="s">
        <v>506</v>
      </c>
      <c r="C391" s="698" t="s">
        <v>519</v>
      </c>
      <c r="D391" s="699" t="s">
        <v>520</v>
      </c>
      <c r="E391" s="700">
        <v>50113001</v>
      </c>
      <c r="F391" s="699" t="s">
        <v>524</v>
      </c>
      <c r="G391" s="698" t="s">
        <v>525</v>
      </c>
      <c r="H391" s="698">
        <v>149013</v>
      </c>
      <c r="I391" s="698">
        <v>49013</v>
      </c>
      <c r="J391" s="698" t="s">
        <v>1173</v>
      </c>
      <c r="K391" s="698" t="s">
        <v>1174</v>
      </c>
      <c r="L391" s="701">
        <v>51.100000000000009</v>
      </c>
      <c r="M391" s="701">
        <v>4</v>
      </c>
      <c r="N391" s="702">
        <v>204.40000000000003</v>
      </c>
    </row>
    <row r="392" spans="1:14" ht="14.4" customHeight="1" x14ac:dyDescent="0.3">
      <c r="A392" s="696" t="s">
        <v>505</v>
      </c>
      <c r="B392" s="697" t="s">
        <v>506</v>
      </c>
      <c r="C392" s="698" t="s">
        <v>519</v>
      </c>
      <c r="D392" s="699" t="s">
        <v>520</v>
      </c>
      <c r="E392" s="700">
        <v>50113001</v>
      </c>
      <c r="F392" s="699" t="s">
        <v>524</v>
      </c>
      <c r="G392" s="698" t="s">
        <v>525</v>
      </c>
      <c r="H392" s="698">
        <v>149014</v>
      </c>
      <c r="I392" s="698">
        <v>49014</v>
      </c>
      <c r="J392" s="698" t="s">
        <v>1173</v>
      </c>
      <c r="K392" s="698" t="s">
        <v>1175</v>
      </c>
      <c r="L392" s="701">
        <v>102.19</v>
      </c>
      <c r="M392" s="701">
        <v>3</v>
      </c>
      <c r="N392" s="702">
        <v>306.57</v>
      </c>
    </row>
    <row r="393" spans="1:14" ht="14.4" customHeight="1" x14ac:dyDescent="0.3">
      <c r="A393" s="696" t="s">
        <v>505</v>
      </c>
      <c r="B393" s="697" t="s">
        <v>506</v>
      </c>
      <c r="C393" s="698" t="s">
        <v>519</v>
      </c>
      <c r="D393" s="699" t="s">
        <v>520</v>
      </c>
      <c r="E393" s="700">
        <v>50113001</v>
      </c>
      <c r="F393" s="699" t="s">
        <v>524</v>
      </c>
      <c r="G393" s="698" t="s">
        <v>525</v>
      </c>
      <c r="H393" s="698">
        <v>844145</v>
      </c>
      <c r="I393" s="698">
        <v>56350</v>
      </c>
      <c r="J393" s="698" t="s">
        <v>1176</v>
      </c>
      <c r="K393" s="698" t="s">
        <v>1177</v>
      </c>
      <c r="L393" s="701">
        <v>32.759999999999991</v>
      </c>
      <c r="M393" s="701">
        <v>1</v>
      </c>
      <c r="N393" s="702">
        <v>32.759999999999991</v>
      </c>
    </row>
    <row r="394" spans="1:14" ht="14.4" customHeight="1" x14ac:dyDescent="0.3">
      <c r="A394" s="696" t="s">
        <v>505</v>
      </c>
      <c r="B394" s="697" t="s">
        <v>506</v>
      </c>
      <c r="C394" s="698" t="s">
        <v>519</v>
      </c>
      <c r="D394" s="699" t="s">
        <v>520</v>
      </c>
      <c r="E394" s="700">
        <v>50113001</v>
      </c>
      <c r="F394" s="699" t="s">
        <v>524</v>
      </c>
      <c r="G394" s="698" t="s">
        <v>525</v>
      </c>
      <c r="H394" s="698">
        <v>115518</v>
      </c>
      <c r="I394" s="698">
        <v>187418</v>
      </c>
      <c r="J394" s="698" t="s">
        <v>1178</v>
      </c>
      <c r="K394" s="698" t="s">
        <v>1179</v>
      </c>
      <c r="L394" s="701">
        <v>62.47</v>
      </c>
      <c r="M394" s="701">
        <v>2</v>
      </c>
      <c r="N394" s="702">
        <v>124.94</v>
      </c>
    </row>
    <row r="395" spans="1:14" ht="14.4" customHeight="1" x14ac:dyDescent="0.3">
      <c r="A395" s="696" t="s">
        <v>505</v>
      </c>
      <c r="B395" s="697" t="s">
        <v>506</v>
      </c>
      <c r="C395" s="698" t="s">
        <v>519</v>
      </c>
      <c r="D395" s="699" t="s">
        <v>520</v>
      </c>
      <c r="E395" s="700">
        <v>50113001</v>
      </c>
      <c r="F395" s="699" t="s">
        <v>524</v>
      </c>
      <c r="G395" s="698" t="s">
        <v>507</v>
      </c>
      <c r="H395" s="698">
        <v>185526</v>
      </c>
      <c r="I395" s="698">
        <v>85526</v>
      </c>
      <c r="J395" s="698" t="s">
        <v>1180</v>
      </c>
      <c r="K395" s="698" t="s">
        <v>1181</v>
      </c>
      <c r="L395" s="701">
        <v>143.71822222222227</v>
      </c>
      <c r="M395" s="701">
        <v>180</v>
      </c>
      <c r="N395" s="702">
        <v>25869.280000000006</v>
      </c>
    </row>
    <row r="396" spans="1:14" ht="14.4" customHeight="1" x14ac:dyDescent="0.3">
      <c r="A396" s="696" t="s">
        <v>505</v>
      </c>
      <c r="B396" s="697" t="s">
        <v>506</v>
      </c>
      <c r="C396" s="698" t="s">
        <v>519</v>
      </c>
      <c r="D396" s="699" t="s">
        <v>520</v>
      </c>
      <c r="E396" s="700">
        <v>50113001</v>
      </c>
      <c r="F396" s="699" t="s">
        <v>524</v>
      </c>
      <c r="G396" s="698" t="s">
        <v>560</v>
      </c>
      <c r="H396" s="698">
        <v>121088</v>
      </c>
      <c r="I396" s="698">
        <v>21088</v>
      </c>
      <c r="J396" s="698" t="s">
        <v>1182</v>
      </c>
      <c r="K396" s="698" t="s">
        <v>1183</v>
      </c>
      <c r="L396" s="701">
        <v>685.40007832337244</v>
      </c>
      <c r="M396" s="701">
        <v>100</v>
      </c>
      <c r="N396" s="702">
        <v>68540.007832337244</v>
      </c>
    </row>
    <row r="397" spans="1:14" ht="14.4" customHeight="1" x14ac:dyDescent="0.3">
      <c r="A397" s="696" t="s">
        <v>505</v>
      </c>
      <c r="B397" s="697" t="s">
        <v>506</v>
      </c>
      <c r="C397" s="698" t="s">
        <v>519</v>
      </c>
      <c r="D397" s="699" t="s">
        <v>520</v>
      </c>
      <c r="E397" s="700">
        <v>50113001</v>
      </c>
      <c r="F397" s="699" t="s">
        <v>524</v>
      </c>
      <c r="G397" s="698" t="s">
        <v>525</v>
      </c>
      <c r="H397" s="698">
        <v>988179</v>
      </c>
      <c r="I397" s="698">
        <v>0</v>
      </c>
      <c r="J397" s="698" t="s">
        <v>1184</v>
      </c>
      <c r="K397" s="698" t="s">
        <v>507</v>
      </c>
      <c r="L397" s="701">
        <v>88.99</v>
      </c>
      <c r="M397" s="701">
        <v>2</v>
      </c>
      <c r="N397" s="702">
        <v>177.98</v>
      </c>
    </row>
    <row r="398" spans="1:14" ht="14.4" customHeight="1" x14ac:dyDescent="0.3">
      <c r="A398" s="696" t="s">
        <v>505</v>
      </c>
      <c r="B398" s="697" t="s">
        <v>506</v>
      </c>
      <c r="C398" s="698" t="s">
        <v>519</v>
      </c>
      <c r="D398" s="699" t="s">
        <v>520</v>
      </c>
      <c r="E398" s="700">
        <v>50113001</v>
      </c>
      <c r="F398" s="699" t="s">
        <v>524</v>
      </c>
      <c r="G398" s="698" t="s">
        <v>525</v>
      </c>
      <c r="H398" s="698">
        <v>103688</v>
      </c>
      <c r="I398" s="698">
        <v>3688</v>
      </c>
      <c r="J398" s="698" t="s">
        <v>1185</v>
      </c>
      <c r="K398" s="698" t="s">
        <v>1186</v>
      </c>
      <c r="L398" s="701">
        <v>54.8064705882353</v>
      </c>
      <c r="M398" s="701">
        <v>17</v>
      </c>
      <c r="N398" s="702">
        <v>931.71</v>
      </c>
    </row>
    <row r="399" spans="1:14" ht="14.4" customHeight="1" x14ac:dyDescent="0.3">
      <c r="A399" s="696" t="s">
        <v>505</v>
      </c>
      <c r="B399" s="697" t="s">
        <v>506</v>
      </c>
      <c r="C399" s="698" t="s">
        <v>519</v>
      </c>
      <c r="D399" s="699" t="s">
        <v>520</v>
      </c>
      <c r="E399" s="700">
        <v>50113001</v>
      </c>
      <c r="F399" s="699" t="s">
        <v>524</v>
      </c>
      <c r="G399" s="698" t="s">
        <v>525</v>
      </c>
      <c r="H399" s="698">
        <v>161371</v>
      </c>
      <c r="I399" s="698">
        <v>161371</v>
      </c>
      <c r="J399" s="698" t="s">
        <v>1187</v>
      </c>
      <c r="K399" s="698" t="s">
        <v>881</v>
      </c>
      <c r="L399" s="701">
        <v>61.99499999999999</v>
      </c>
      <c r="M399" s="701">
        <v>8</v>
      </c>
      <c r="N399" s="702">
        <v>495.95999999999992</v>
      </c>
    </row>
    <row r="400" spans="1:14" ht="14.4" customHeight="1" x14ac:dyDescent="0.3">
      <c r="A400" s="696" t="s">
        <v>505</v>
      </c>
      <c r="B400" s="697" t="s">
        <v>506</v>
      </c>
      <c r="C400" s="698" t="s">
        <v>519</v>
      </c>
      <c r="D400" s="699" t="s">
        <v>520</v>
      </c>
      <c r="E400" s="700">
        <v>50113001</v>
      </c>
      <c r="F400" s="699" t="s">
        <v>524</v>
      </c>
      <c r="G400" s="698" t="s">
        <v>525</v>
      </c>
      <c r="H400" s="698">
        <v>216573</v>
      </c>
      <c r="I400" s="698">
        <v>216573</v>
      </c>
      <c r="J400" s="698" t="s">
        <v>1188</v>
      </c>
      <c r="K400" s="698" t="s">
        <v>1189</v>
      </c>
      <c r="L400" s="701">
        <v>61.779999999999994</v>
      </c>
      <c r="M400" s="701">
        <v>5</v>
      </c>
      <c r="N400" s="702">
        <v>308.89999999999998</v>
      </c>
    </row>
    <row r="401" spans="1:14" ht="14.4" customHeight="1" x14ac:dyDescent="0.3">
      <c r="A401" s="696" t="s">
        <v>505</v>
      </c>
      <c r="B401" s="697" t="s">
        <v>506</v>
      </c>
      <c r="C401" s="698" t="s">
        <v>519</v>
      </c>
      <c r="D401" s="699" t="s">
        <v>520</v>
      </c>
      <c r="E401" s="700">
        <v>50113001</v>
      </c>
      <c r="F401" s="699" t="s">
        <v>524</v>
      </c>
      <c r="G401" s="698" t="s">
        <v>560</v>
      </c>
      <c r="H401" s="698">
        <v>180087</v>
      </c>
      <c r="I401" s="698">
        <v>180087</v>
      </c>
      <c r="J401" s="698" t="s">
        <v>1190</v>
      </c>
      <c r="K401" s="698" t="s">
        <v>1191</v>
      </c>
      <c r="L401" s="701">
        <v>680.26</v>
      </c>
      <c r="M401" s="701">
        <v>1</v>
      </c>
      <c r="N401" s="702">
        <v>680.26</v>
      </c>
    </row>
    <row r="402" spans="1:14" ht="14.4" customHeight="1" x14ac:dyDescent="0.3">
      <c r="A402" s="696" t="s">
        <v>505</v>
      </c>
      <c r="B402" s="697" t="s">
        <v>506</v>
      </c>
      <c r="C402" s="698" t="s">
        <v>519</v>
      </c>
      <c r="D402" s="699" t="s">
        <v>520</v>
      </c>
      <c r="E402" s="700">
        <v>50113001</v>
      </c>
      <c r="F402" s="699" t="s">
        <v>524</v>
      </c>
      <c r="G402" s="698" t="s">
        <v>560</v>
      </c>
      <c r="H402" s="698">
        <v>180081</v>
      </c>
      <c r="I402" s="698">
        <v>180081</v>
      </c>
      <c r="J402" s="698" t="s">
        <v>1192</v>
      </c>
      <c r="K402" s="698" t="s">
        <v>1193</v>
      </c>
      <c r="L402" s="701">
        <v>680.1</v>
      </c>
      <c r="M402" s="701">
        <v>2</v>
      </c>
      <c r="N402" s="702">
        <v>1360.2</v>
      </c>
    </row>
    <row r="403" spans="1:14" ht="14.4" customHeight="1" x14ac:dyDescent="0.3">
      <c r="A403" s="696" t="s">
        <v>505</v>
      </c>
      <c r="B403" s="697" t="s">
        <v>506</v>
      </c>
      <c r="C403" s="698" t="s">
        <v>519</v>
      </c>
      <c r="D403" s="699" t="s">
        <v>520</v>
      </c>
      <c r="E403" s="700">
        <v>50113001</v>
      </c>
      <c r="F403" s="699" t="s">
        <v>524</v>
      </c>
      <c r="G403" s="698" t="s">
        <v>525</v>
      </c>
      <c r="H403" s="698">
        <v>100610</v>
      </c>
      <c r="I403" s="698">
        <v>610</v>
      </c>
      <c r="J403" s="698" t="s">
        <v>1194</v>
      </c>
      <c r="K403" s="698" t="s">
        <v>1195</v>
      </c>
      <c r="L403" s="701">
        <v>64.065814511764302</v>
      </c>
      <c r="M403" s="701">
        <v>434</v>
      </c>
      <c r="N403" s="702">
        <v>27804.563498105705</v>
      </c>
    </row>
    <row r="404" spans="1:14" ht="14.4" customHeight="1" x14ac:dyDescent="0.3">
      <c r="A404" s="696" t="s">
        <v>505</v>
      </c>
      <c r="B404" s="697" t="s">
        <v>506</v>
      </c>
      <c r="C404" s="698" t="s">
        <v>519</v>
      </c>
      <c r="D404" s="699" t="s">
        <v>520</v>
      </c>
      <c r="E404" s="700">
        <v>50113001</v>
      </c>
      <c r="F404" s="699" t="s">
        <v>524</v>
      </c>
      <c r="G404" s="698" t="s">
        <v>525</v>
      </c>
      <c r="H404" s="698">
        <v>100612</v>
      </c>
      <c r="I404" s="698">
        <v>612</v>
      </c>
      <c r="J404" s="698" t="s">
        <v>1196</v>
      </c>
      <c r="K404" s="698" t="s">
        <v>610</v>
      </c>
      <c r="L404" s="701">
        <v>60.059627341769946</v>
      </c>
      <c r="M404" s="701">
        <v>216</v>
      </c>
      <c r="N404" s="702">
        <v>12972.879505822308</v>
      </c>
    </row>
    <row r="405" spans="1:14" ht="14.4" customHeight="1" x14ac:dyDescent="0.3">
      <c r="A405" s="696" t="s">
        <v>505</v>
      </c>
      <c r="B405" s="697" t="s">
        <v>506</v>
      </c>
      <c r="C405" s="698" t="s">
        <v>519</v>
      </c>
      <c r="D405" s="699" t="s">
        <v>520</v>
      </c>
      <c r="E405" s="700">
        <v>50113001</v>
      </c>
      <c r="F405" s="699" t="s">
        <v>524</v>
      </c>
      <c r="G405" s="698" t="s">
        <v>525</v>
      </c>
      <c r="H405" s="698">
        <v>127698</v>
      </c>
      <c r="I405" s="698">
        <v>27698</v>
      </c>
      <c r="J405" s="698" t="s">
        <v>1197</v>
      </c>
      <c r="K405" s="698" t="s">
        <v>1198</v>
      </c>
      <c r="L405" s="701">
        <v>410.17</v>
      </c>
      <c r="M405" s="701">
        <v>1</v>
      </c>
      <c r="N405" s="702">
        <v>410.17</v>
      </c>
    </row>
    <row r="406" spans="1:14" ht="14.4" customHeight="1" x14ac:dyDescent="0.3">
      <c r="A406" s="696" t="s">
        <v>505</v>
      </c>
      <c r="B406" s="697" t="s">
        <v>506</v>
      </c>
      <c r="C406" s="698" t="s">
        <v>519</v>
      </c>
      <c r="D406" s="699" t="s">
        <v>520</v>
      </c>
      <c r="E406" s="700">
        <v>50113001</v>
      </c>
      <c r="F406" s="699" t="s">
        <v>524</v>
      </c>
      <c r="G406" s="698" t="s">
        <v>560</v>
      </c>
      <c r="H406" s="698">
        <v>158701</v>
      </c>
      <c r="I406" s="698">
        <v>58701</v>
      </c>
      <c r="J406" s="698" t="s">
        <v>1199</v>
      </c>
      <c r="K406" s="698" t="s">
        <v>782</v>
      </c>
      <c r="L406" s="701">
        <v>187.5500000000001</v>
      </c>
      <c r="M406" s="701">
        <v>1</v>
      </c>
      <c r="N406" s="702">
        <v>187.5500000000001</v>
      </c>
    </row>
    <row r="407" spans="1:14" ht="14.4" customHeight="1" x14ac:dyDescent="0.3">
      <c r="A407" s="696" t="s">
        <v>505</v>
      </c>
      <c r="B407" s="697" t="s">
        <v>506</v>
      </c>
      <c r="C407" s="698" t="s">
        <v>519</v>
      </c>
      <c r="D407" s="699" t="s">
        <v>520</v>
      </c>
      <c r="E407" s="700">
        <v>50113001</v>
      </c>
      <c r="F407" s="699" t="s">
        <v>524</v>
      </c>
      <c r="G407" s="698" t="s">
        <v>525</v>
      </c>
      <c r="H407" s="698">
        <v>116445</v>
      </c>
      <c r="I407" s="698">
        <v>16445</v>
      </c>
      <c r="J407" s="698" t="s">
        <v>1200</v>
      </c>
      <c r="K407" s="698" t="s">
        <v>1201</v>
      </c>
      <c r="L407" s="701">
        <v>121.44</v>
      </c>
      <c r="M407" s="701">
        <v>1</v>
      </c>
      <c r="N407" s="702">
        <v>121.44</v>
      </c>
    </row>
    <row r="408" spans="1:14" ht="14.4" customHeight="1" x14ac:dyDescent="0.3">
      <c r="A408" s="696" t="s">
        <v>505</v>
      </c>
      <c r="B408" s="697" t="s">
        <v>506</v>
      </c>
      <c r="C408" s="698" t="s">
        <v>519</v>
      </c>
      <c r="D408" s="699" t="s">
        <v>520</v>
      </c>
      <c r="E408" s="700">
        <v>50113001</v>
      </c>
      <c r="F408" s="699" t="s">
        <v>524</v>
      </c>
      <c r="G408" s="698" t="s">
        <v>525</v>
      </c>
      <c r="H408" s="698">
        <v>844764</v>
      </c>
      <c r="I408" s="698">
        <v>105943</v>
      </c>
      <c r="J408" s="698" t="s">
        <v>1202</v>
      </c>
      <c r="K408" s="698" t="s">
        <v>1203</v>
      </c>
      <c r="L408" s="701">
        <v>4503.16</v>
      </c>
      <c r="M408" s="701">
        <v>9</v>
      </c>
      <c r="N408" s="702">
        <v>40528.44</v>
      </c>
    </row>
    <row r="409" spans="1:14" ht="14.4" customHeight="1" x14ac:dyDescent="0.3">
      <c r="A409" s="696" t="s">
        <v>505</v>
      </c>
      <c r="B409" s="697" t="s">
        <v>506</v>
      </c>
      <c r="C409" s="698" t="s">
        <v>519</v>
      </c>
      <c r="D409" s="699" t="s">
        <v>520</v>
      </c>
      <c r="E409" s="700">
        <v>50113001</v>
      </c>
      <c r="F409" s="699" t="s">
        <v>524</v>
      </c>
      <c r="G409" s="698" t="s">
        <v>525</v>
      </c>
      <c r="H409" s="698">
        <v>844242</v>
      </c>
      <c r="I409" s="698">
        <v>105937</v>
      </c>
      <c r="J409" s="698" t="s">
        <v>1204</v>
      </c>
      <c r="K409" s="698" t="s">
        <v>1203</v>
      </c>
      <c r="L409" s="701">
        <v>2800</v>
      </c>
      <c r="M409" s="701">
        <v>18</v>
      </c>
      <c r="N409" s="702">
        <v>50400</v>
      </c>
    </row>
    <row r="410" spans="1:14" ht="14.4" customHeight="1" x14ac:dyDescent="0.3">
      <c r="A410" s="696" t="s">
        <v>505</v>
      </c>
      <c r="B410" s="697" t="s">
        <v>506</v>
      </c>
      <c r="C410" s="698" t="s">
        <v>519</v>
      </c>
      <c r="D410" s="699" t="s">
        <v>520</v>
      </c>
      <c r="E410" s="700">
        <v>50113001</v>
      </c>
      <c r="F410" s="699" t="s">
        <v>524</v>
      </c>
      <c r="G410" s="698" t="s">
        <v>525</v>
      </c>
      <c r="H410" s="698">
        <v>100616</v>
      </c>
      <c r="I410" s="698">
        <v>616</v>
      </c>
      <c r="J410" s="698" t="s">
        <v>1205</v>
      </c>
      <c r="K410" s="698" t="s">
        <v>1206</v>
      </c>
      <c r="L410" s="701">
        <v>94.919999999999973</v>
      </c>
      <c r="M410" s="701">
        <v>3</v>
      </c>
      <c r="N410" s="702">
        <v>284.75999999999993</v>
      </c>
    </row>
    <row r="411" spans="1:14" ht="14.4" customHeight="1" x14ac:dyDescent="0.3">
      <c r="A411" s="696" t="s">
        <v>505</v>
      </c>
      <c r="B411" s="697" t="s">
        <v>506</v>
      </c>
      <c r="C411" s="698" t="s">
        <v>519</v>
      </c>
      <c r="D411" s="699" t="s">
        <v>520</v>
      </c>
      <c r="E411" s="700">
        <v>50113001</v>
      </c>
      <c r="F411" s="699" t="s">
        <v>524</v>
      </c>
      <c r="G411" s="698" t="s">
        <v>560</v>
      </c>
      <c r="H411" s="698">
        <v>216673</v>
      </c>
      <c r="I411" s="698">
        <v>216673</v>
      </c>
      <c r="J411" s="698" t="s">
        <v>1207</v>
      </c>
      <c r="K411" s="698" t="s">
        <v>1208</v>
      </c>
      <c r="L411" s="701">
        <v>457.14</v>
      </c>
      <c r="M411" s="701">
        <v>1</v>
      </c>
      <c r="N411" s="702">
        <v>457.14</v>
      </c>
    </row>
    <row r="412" spans="1:14" ht="14.4" customHeight="1" x14ac:dyDescent="0.3">
      <c r="A412" s="696" t="s">
        <v>505</v>
      </c>
      <c r="B412" s="697" t="s">
        <v>506</v>
      </c>
      <c r="C412" s="698" t="s">
        <v>519</v>
      </c>
      <c r="D412" s="699" t="s">
        <v>520</v>
      </c>
      <c r="E412" s="700">
        <v>50113001</v>
      </c>
      <c r="F412" s="699" t="s">
        <v>524</v>
      </c>
      <c r="G412" s="698" t="s">
        <v>560</v>
      </c>
      <c r="H412" s="698">
        <v>216674</v>
      </c>
      <c r="I412" s="698">
        <v>216674</v>
      </c>
      <c r="J412" s="698" t="s">
        <v>1209</v>
      </c>
      <c r="K412" s="698" t="s">
        <v>1208</v>
      </c>
      <c r="L412" s="701">
        <v>529.84000000000015</v>
      </c>
      <c r="M412" s="701">
        <v>1</v>
      </c>
      <c r="N412" s="702">
        <v>529.84000000000015</v>
      </c>
    </row>
    <row r="413" spans="1:14" ht="14.4" customHeight="1" x14ac:dyDescent="0.3">
      <c r="A413" s="696" t="s">
        <v>505</v>
      </c>
      <c r="B413" s="697" t="s">
        <v>506</v>
      </c>
      <c r="C413" s="698" t="s">
        <v>519</v>
      </c>
      <c r="D413" s="699" t="s">
        <v>520</v>
      </c>
      <c r="E413" s="700">
        <v>50113001</v>
      </c>
      <c r="F413" s="699" t="s">
        <v>524</v>
      </c>
      <c r="G413" s="698" t="s">
        <v>525</v>
      </c>
      <c r="H413" s="698">
        <v>848632</v>
      </c>
      <c r="I413" s="698">
        <v>125315</v>
      </c>
      <c r="J413" s="698" t="s">
        <v>1210</v>
      </c>
      <c r="K413" s="698" t="s">
        <v>1211</v>
      </c>
      <c r="L413" s="701">
        <v>68.341499999999996</v>
      </c>
      <c r="M413" s="701">
        <v>20</v>
      </c>
      <c r="N413" s="702">
        <v>1366.83</v>
      </c>
    </row>
    <row r="414" spans="1:14" ht="14.4" customHeight="1" x14ac:dyDescent="0.3">
      <c r="A414" s="696" t="s">
        <v>505</v>
      </c>
      <c r="B414" s="697" t="s">
        <v>506</v>
      </c>
      <c r="C414" s="698" t="s">
        <v>519</v>
      </c>
      <c r="D414" s="699" t="s">
        <v>520</v>
      </c>
      <c r="E414" s="700">
        <v>50113001</v>
      </c>
      <c r="F414" s="699" t="s">
        <v>524</v>
      </c>
      <c r="G414" s="698" t="s">
        <v>525</v>
      </c>
      <c r="H414" s="698">
        <v>148578</v>
      </c>
      <c r="I414" s="698">
        <v>48578</v>
      </c>
      <c r="J414" s="698" t="s">
        <v>1210</v>
      </c>
      <c r="K414" s="698" t="s">
        <v>1212</v>
      </c>
      <c r="L414" s="701">
        <v>54.980000000000004</v>
      </c>
      <c r="M414" s="701">
        <v>1</v>
      </c>
      <c r="N414" s="702">
        <v>54.980000000000004</v>
      </c>
    </row>
    <row r="415" spans="1:14" ht="14.4" customHeight="1" x14ac:dyDescent="0.3">
      <c r="A415" s="696" t="s">
        <v>505</v>
      </c>
      <c r="B415" s="697" t="s">
        <v>506</v>
      </c>
      <c r="C415" s="698" t="s">
        <v>519</v>
      </c>
      <c r="D415" s="699" t="s">
        <v>520</v>
      </c>
      <c r="E415" s="700">
        <v>50113001</v>
      </c>
      <c r="F415" s="699" t="s">
        <v>524</v>
      </c>
      <c r="G415" s="698" t="s">
        <v>525</v>
      </c>
      <c r="H415" s="698">
        <v>157866</v>
      </c>
      <c r="I415" s="698">
        <v>57866</v>
      </c>
      <c r="J415" s="698" t="s">
        <v>1213</v>
      </c>
      <c r="K415" s="698" t="s">
        <v>1214</v>
      </c>
      <c r="L415" s="701">
        <v>60.169999999999987</v>
      </c>
      <c r="M415" s="701">
        <v>4</v>
      </c>
      <c r="N415" s="702">
        <v>240.67999999999995</v>
      </c>
    </row>
    <row r="416" spans="1:14" ht="14.4" customHeight="1" x14ac:dyDescent="0.3">
      <c r="A416" s="696" t="s">
        <v>505</v>
      </c>
      <c r="B416" s="697" t="s">
        <v>506</v>
      </c>
      <c r="C416" s="698" t="s">
        <v>519</v>
      </c>
      <c r="D416" s="699" t="s">
        <v>520</v>
      </c>
      <c r="E416" s="700">
        <v>50113001</v>
      </c>
      <c r="F416" s="699" t="s">
        <v>524</v>
      </c>
      <c r="G416" s="698" t="s">
        <v>525</v>
      </c>
      <c r="H416" s="698">
        <v>114479</v>
      </c>
      <c r="I416" s="698">
        <v>14479</v>
      </c>
      <c r="J416" s="698" t="s">
        <v>1215</v>
      </c>
      <c r="K416" s="698" t="s">
        <v>1216</v>
      </c>
      <c r="L416" s="701">
        <v>66.089999999999989</v>
      </c>
      <c r="M416" s="701">
        <v>3</v>
      </c>
      <c r="N416" s="702">
        <v>198.26999999999998</v>
      </c>
    </row>
    <row r="417" spans="1:14" ht="14.4" customHeight="1" x14ac:dyDescent="0.3">
      <c r="A417" s="696" t="s">
        <v>505</v>
      </c>
      <c r="B417" s="697" t="s">
        <v>506</v>
      </c>
      <c r="C417" s="698" t="s">
        <v>519</v>
      </c>
      <c r="D417" s="699" t="s">
        <v>520</v>
      </c>
      <c r="E417" s="700">
        <v>50113001</v>
      </c>
      <c r="F417" s="699" t="s">
        <v>524</v>
      </c>
      <c r="G417" s="698" t="s">
        <v>525</v>
      </c>
      <c r="H417" s="698">
        <v>191836</v>
      </c>
      <c r="I417" s="698">
        <v>91836</v>
      </c>
      <c r="J417" s="698" t="s">
        <v>1217</v>
      </c>
      <c r="K417" s="698" t="s">
        <v>1218</v>
      </c>
      <c r="L417" s="701">
        <v>44.629999999999995</v>
      </c>
      <c r="M417" s="701">
        <v>24</v>
      </c>
      <c r="N417" s="702">
        <v>1071.1199999999999</v>
      </c>
    </row>
    <row r="418" spans="1:14" ht="14.4" customHeight="1" x14ac:dyDescent="0.3">
      <c r="A418" s="696" t="s">
        <v>505</v>
      </c>
      <c r="B418" s="697" t="s">
        <v>506</v>
      </c>
      <c r="C418" s="698" t="s">
        <v>519</v>
      </c>
      <c r="D418" s="699" t="s">
        <v>520</v>
      </c>
      <c r="E418" s="700">
        <v>50113001</v>
      </c>
      <c r="F418" s="699" t="s">
        <v>524</v>
      </c>
      <c r="G418" s="698" t="s">
        <v>507</v>
      </c>
      <c r="H418" s="698">
        <v>204670</v>
      </c>
      <c r="I418" s="698">
        <v>204670</v>
      </c>
      <c r="J418" s="698" t="s">
        <v>1219</v>
      </c>
      <c r="K418" s="698" t="s">
        <v>1111</v>
      </c>
      <c r="L418" s="701">
        <v>76.789999999999992</v>
      </c>
      <c r="M418" s="701">
        <v>1</v>
      </c>
      <c r="N418" s="702">
        <v>76.789999999999992</v>
      </c>
    </row>
    <row r="419" spans="1:14" ht="14.4" customHeight="1" x14ac:dyDescent="0.3">
      <c r="A419" s="696" t="s">
        <v>505</v>
      </c>
      <c r="B419" s="697" t="s">
        <v>506</v>
      </c>
      <c r="C419" s="698" t="s">
        <v>519</v>
      </c>
      <c r="D419" s="699" t="s">
        <v>520</v>
      </c>
      <c r="E419" s="700">
        <v>50113001</v>
      </c>
      <c r="F419" s="699" t="s">
        <v>524</v>
      </c>
      <c r="G419" s="698" t="s">
        <v>525</v>
      </c>
      <c r="H419" s="698">
        <v>159398</v>
      </c>
      <c r="I419" s="698">
        <v>59398</v>
      </c>
      <c r="J419" s="698" t="s">
        <v>1220</v>
      </c>
      <c r="K419" s="698" t="s">
        <v>1221</v>
      </c>
      <c r="L419" s="701">
        <v>267.58999999999986</v>
      </c>
      <c r="M419" s="701">
        <v>3</v>
      </c>
      <c r="N419" s="702">
        <v>802.76999999999953</v>
      </c>
    </row>
    <row r="420" spans="1:14" ht="14.4" customHeight="1" x14ac:dyDescent="0.3">
      <c r="A420" s="696" t="s">
        <v>505</v>
      </c>
      <c r="B420" s="697" t="s">
        <v>506</v>
      </c>
      <c r="C420" s="698" t="s">
        <v>519</v>
      </c>
      <c r="D420" s="699" t="s">
        <v>520</v>
      </c>
      <c r="E420" s="700">
        <v>50113001</v>
      </c>
      <c r="F420" s="699" t="s">
        <v>524</v>
      </c>
      <c r="G420" s="698" t="s">
        <v>525</v>
      </c>
      <c r="H420" s="698">
        <v>201133</v>
      </c>
      <c r="I420" s="698">
        <v>201133</v>
      </c>
      <c r="J420" s="698" t="s">
        <v>1222</v>
      </c>
      <c r="K420" s="698" t="s">
        <v>1223</v>
      </c>
      <c r="L420" s="701">
        <v>225.52999999999997</v>
      </c>
      <c r="M420" s="701">
        <v>7</v>
      </c>
      <c r="N420" s="702">
        <v>1578.7099999999998</v>
      </c>
    </row>
    <row r="421" spans="1:14" ht="14.4" customHeight="1" x14ac:dyDescent="0.3">
      <c r="A421" s="696" t="s">
        <v>505</v>
      </c>
      <c r="B421" s="697" t="s">
        <v>506</v>
      </c>
      <c r="C421" s="698" t="s">
        <v>519</v>
      </c>
      <c r="D421" s="699" t="s">
        <v>520</v>
      </c>
      <c r="E421" s="700">
        <v>50113001</v>
      </c>
      <c r="F421" s="699" t="s">
        <v>524</v>
      </c>
      <c r="G421" s="698" t="s">
        <v>525</v>
      </c>
      <c r="H421" s="698">
        <v>215851</v>
      </c>
      <c r="I421" s="698">
        <v>215851</v>
      </c>
      <c r="J421" s="698" t="s">
        <v>1224</v>
      </c>
      <c r="K421" s="698" t="s">
        <v>1225</v>
      </c>
      <c r="L421" s="701">
        <v>290.82799999999986</v>
      </c>
      <c r="M421" s="701">
        <v>10</v>
      </c>
      <c r="N421" s="702">
        <v>2908.2799999999988</v>
      </c>
    </row>
    <row r="422" spans="1:14" ht="14.4" customHeight="1" x14ac:dyDescent="0.3">
      <c r="A422" s="696" t="s">
        <v>505</v>
      </c>
      <c r="B422" s="697" t="s">
        <v>506</v>
      </c>
      <c r="C422" s="698" t="s">
        <v>519</v>
      </c>
      <c r="D422" s="699" t="s">
        <v>520</v>
      </c>
      <c r="E422" s="700">
        <v>50113001</v>
      </c>
      <c r="F422" s="699" t="s">
        <v>524</v>
      </c>
      <c r="G422" s="698" t="s">
        <v>525</v>
      </c>
      <c r="H422" s="698">
        <v>143979</v>
      </c>
      <c r="I422" s="698">
        <v>43979</v>
      </c>
      <c r="J422" s="698" t="s">
        <v>1226</v>
      </c>
      <c r="K422" s="698" t="s">
        <v>1227</v>
      </c>
      <c r="L422" s="701">
        <v>81.97</v>
      </c>
      <c r="M422" s="701">
        <v>2</v>
      </c>
      <c r="N422" s="702">
        <v>163.94</v>
      </c>
    </row>
    <row r="423" spans="1:14" ht="14.4" customHeight="1" x14ac:dyDescent="0.3">
      <c r="A423" s="696" t="s">
        <v>505</v>
      </c>
      <c r="B423" s="697" t="s">
        <v>506</v>
      </c>
      <c r="C423" s="698" t="s">
        <v>519</v>
      </c>
      <c r="D423" s="699" t="s">
        <v>520</v>
      </c>
      <c r="E423" s="700">
        <v>50113001</v>
      </c>
      <c r="F423" s="699" t="s">
        <v>524</v>
      </c>
      <c r="G423" s="698" t="s">
        <v>525</v>
      </c>
      <c r="H423" s="698">
        <v>126803</v>
      </c>
      <c r="I423" s="698">
        <v>26803</v>
      </c>
      <c r="J423" s="698" t="s">
        <v>1228</v>
      </c>
      <c r="K423" s="698" t="s">
        <v>1229</v>
      </c>
      <c r="L423" s="701">
        <v>282.89</v>
      </c>
      <c r="M423" s="701">
        <v>2</v>
      </c>
      <c r="N423" s="702">
        <v>565.78</v>
      </c>
    </row>
    <row r="424" spans="1:14" ht="14.4" customHeight="1" x14ac:dyDescent="0.3">
      <c r="A424" s="696" t="s">
        <v>505</v>
      </c>
      <c r="B424" s="697" t="s">
        <v>506</v>
      </c>
      <c r="C424" s="698" t="s">
        <v>519</v>
      </c>
      <c r="D424" s="699" t="s">
        <v>520</v>
      </c>
      <c r="E424" s="700">
        <v>50113001</v>
      </c>
      <c r="F424" s="699" t="s">
        <v>524</v>
      </c>
      <c r="G424" s="698" t="s">
        <v>525</v>
      </c>
      <c r="H424" s="698">
        <v>214616</v>
      </c>
      <c r="I424" s="698">
        <v>214616</v>
      </c>
      <c r="J424" s="698" t="s">
        <v>1230</v>
      </c>
      <c r="K424" s="698" t="s">
        <v>1231</v>
      </c>
      <c r="L424" s="701">
        <v>47.532473118279576</v>
      </c>
      <c r="M424" s="701">
        <v>93</v>
      </c>
      <c r="N424" s="702">
        <v>4420.5200000000004</v>
      </c>
    </row>
    <row r="425" spans="1:14" ht="14.4" customHeight="1" x14ac:dyDescent="0.3">
      <c r="A425" s="696" t="s">
        <v>505</v>
      </c>
      <c r="B425" s="697" t="s">
        <v>506</v>
      </c>
      <c r="C425" s="698" t="s">
        <v>519</v>
      </c>
      <c r="D425" s="699" t="s">
        <v>520</v>
      </c>
      <c r="E425" s="700">
        <v>50113001</v>
      </c>
      <c r="F425" s="699" t="s">
        <v>524</v>
      </c>
      <c r="G425" s="698" t="s">
        <v>525</v>
      </c>
      <c r="H425" s="698">
        <v>850072</v>
      </c>
      <c r="I425" s="698">
        <v>162502</v>
      </c>
      <c r="J425" s="698" t="s">
        <v>1232</v>
      </c>
      <c r="K425" s="698" t="s">
        <v>1233</v>
      </c>
      <c r="L425" s="701">
        <v>56.19</v>
      </c>
      <c r="M425" s="701">
        <v>12</v>
      </c>
      <c r="N425" s="702">
        <v>674.28</v>
      </c>
    </row>
    <row r="426" spans="1:14" ht="14.4" customHeight="1" x14ac:dyDescent="0.3">
      <c r="A426" s="696" t="s">
        <v>505</v>
      </c>
      <c r="B426" s="697" t="s">
        <v>506</v>
      </c>
      <c r="C426" s="698" t="s">
        <v>519</v>
      </c>
      <c r="D426" s="699" t="s">
        <v>520</v>
      </c>
      <c r="E426" s="700">
        <v>50113001</v>
      </c>
      <c r="F426" s="699" t="s">
        <v>524</v>
      </c>
      <c r="G426" s="698" t="s">
        <v>560</v>
      </c>
      <c r="H426" s="698">
        <v>190973</v>
      </c>
      <c r="I426" s="698">
        <v>190973</v>
      </c>
      <c r="J426" s="698" t="s">
        <v>1234</v>
      </c>
      <c r="K426" s="698" t="s">
        <v>992</v>
      </c>
      <c r="L426" s="701">
        <v>272.73</v>
      </c>
      <c r="M426" s="701">
        <v>2</v>
      </c>
      <c r="N426" s="702">
        <v>545.46</v>
      </c>
    </row>
    <row r="427" spans="1:14" ht="14.4" customHeight="1" x14ac:dyDescent="0.3">
      <c r="A427" s="696" t="s">
        <v>505</v>
      </c>
      <c r="B427" s="697" t="s">
        <v>506</v>
      </c>
      <c r="C427" s="698" t="s">
        <v>519</v>
      </c>
      <c r="D427" s="699" t="s">
        <v>520</v>
      </c>
      <c r="E427" s="700">
        <v>50113001</v>
      </c>
      <c r="F427" s="699" t="s">
        <v>524</v>
      </c>
      <c r="G427" s="698" t="s">
        <v>560</v>
      </c>
      <c r="H427" s="698">
        <v>190975</v>
      </c>
      <c r="I427" s="698">
        <v>190975</v>
      </c>
      <c r="J427" s="698" t="s">
        <v>1234</v>
      </c>
      <c r="K427" s="698" t="s">
        <v>659</v>
      </c>
      <c r="L427" s="701">
        <v>640.02</v>
      </c>
      <c r="M427" s="701">
        <v>1</v>
      </c>
      <c r="N427" s="702">
        <v>640.02</v>
      </c>
    </row>
    <row r="428" spans="1:14" ht="14.4" customHeight="1" x14ac:dyDescent="0.3">
      <c r="A428" s="696" t="s">
        <v>505</v>
      </c>
      <c r="B428" s="697" t="s">
        <v>506</v>
      </c>
      <c r="C428" s="698" t="s">
        <v>519</v>
      </c>
      <c r="D428" s="699" t="s">
        <v>520</v>
      </c>
      <c r="E428" s="700">
        <v>50113001</v>
      </c>
      <c r="F428" s="699" t="s">
        <v>524</v>
      </c>
      <c r="G428" s="698" t="s">
        <v>560</v>
      </c>
      <c r="H428" s="698">
        <v>190963</v>
      </c>
      <c r="I428" s="698">
        <v>190963</v>
      </c>
      <c r="J428" s="698" t="s">
        <v>1235</v>
      </c>
      <c r="K428" s="698" t="s">
        <v>992</v>
      </c>
      <c r="L428" s="701">
        <v>197.29</v>
      </c>
      <c r="M428" s="701">
        <v>1</v>
      </c>
      <c r="N428" s="702">
        <v>197.29</v>
      </c>
    </row>
    <row r="429" spans="1:14" ht="14.4" customHeight="1" x14ac:dyDescent="0.3">
      <c r="A429" s="696" t="s">
        <v>505</v>
      </c>
      <c r="B429" s="697" t="s">
        <v>506</v>
      </c>
      <c r="C429" s="698" t="s">
        <v>519</v>
      </c>
      <c r="D429" s="699" t="s">
        <v>520</v>
      </c>
      <c r="E429" s="700">
        <v>50113001</v>
      </c>
      <c r="F429" s="699" t="s">
        <v>524</v>
      </c>
      <c r="G429" s="698" t="s">
        <v>560</v>
      </c>
      <c r="H429" s="698">
        <v>156981</v>
      </c>
      <c r="I429" s="698">
        <v>56981</v>
      </c>
      <c r="J429" s="698" t="s">
        <v>1236</v>
      </c>
      <c r="K429" s="698" t="s">
        <v>1237</v>
      </c>
      <c r="L429" s="701">
        <v>35.51</v>
      </c>
      <c r="M429" s="701">
        <v>2</v>
      </c>
      <c r="N429" s="702">
        <v>71.02</v>
      </c>
    </row>
    <row r="430" spans="1:14" ht="14.4" customHeight="1" x14ac:dyDescent="0.3">
      <c r="A430" s="696" t="s">
        <v>505</v>
      </c>
      <c r="B430" s="697" t="s">
        <v>506</v>
      </c>
      <c r="C430" s="698" t="s">
        <v>519</v>
      </c>
      <c r="D430" s="699" t="s">
        <v>520</v>
      </c>
      <c r="E430" s="700">
        <v>50113001</v>
      </c>
      <c r="F430" s="699" t="s">
        <v>524</v>
      </c>
      <c r="G430" s="698" t="s">
        <v>525</v>
      </c>
      <c r="H430" s="698">
        <v>154094</v>
      </c>
      <c r="I430" s="698">
        <v>54094</v>
      </c>
      <c r="J430" s="698" t="s">
        <v>1238</v>
      </c>
      <c r="K430" s="698" t="s">
        <v>1239</v>
      </c>
      <c r="L430" s="701">
        <v>112.15000000000006</v>
      </c>
      <c r="M430" s="701">
        <v>1</v>
      </c>
      <c r="N430" s="702">
        <v>112.15000000000006</v>
      </c>
    </row>
    <row r="431" spans="1:14" ht="14.4" customHeight="1" x14ac:dyDescent="0.3">
      <c r="A431" s="696" t="s">
        <v>505</v>
      </c>
      <c r="B431" s="697" t="s">
        <v>506</v>
      </c>
      <c r="C431" s="698" t="s">
        <v>519</v>
      </c>
      <c r="D431" s="699" t="s">
        <v>520</v>
      </c>
      <c r="E431" s="700">
        <v>50113001</v>
      </c>
      <c r="F431" s="699" t="s">
        <v>524</v>
      </c>
      <c r="G431" s="698" t="s">
        <v>507</v>
      </c>
      <c r="H431" s="698">
        <v>169251</v>
      </c>
      <c r="I431" s="698">
        <v>169251</v>
      </c>
      <c r="J431" s="698" t="s">
        <v>1240</v>
      </c>
      <c r="K431" s="698" t="s">
        <v>1241</v>
      </c>
      <c r="L431" s="701">
        <v>74.995000000000005</v>
      </c>
      <c r="M431" s="701">
        <v>4</v>
      </c>
      <c r="N431" s="702">
        <v>299.98</v>
      </c>
    </row>
    <row r="432" spans="1:14" ht="14.4" customHeight="1" x14ac:dyDescent="0.3">
      <c r="A432" s="696" t="s">
        <v>505</v>
      </c>
      <c r="B432" s="697" t="s">
        <v>506</v>
      </c>
      <c r="C432" s="698" t="s">
        <v>519</v>
      </c>
      <c r="D432" s="699" t="s">
        <v>520</v>
      </c>
      <c r="E432" s="700">
        <v>50113001</v>
      </c>
      <c r="F432" s="699" t="s">
        <v>524</v>
      </c>
      <c r="G432" s="698" t="s">
        <v>525</v>
      </c>
      <c r="H432" s="698">
        <v>844735</v>
      </c>
      <c r="I432" s="698">
        <v>115527</v>
      </c>
      <c r="J432" s="698" t="s">
        <v>1242</v>
      </c>
      <c r="K432" s="698" t="s">
        <v>1243</v>
      </c>
      <c r="L432" s="701">
        <v>251.38</v>
      </c>
      <c r="M432" s="701">
        <v>1</v>
      </c>
      <c r="N432" s="702">
        <v>251.38</v>
      </c>
    </row>
    <row r="433" spans="1:14" ht="14.4" customHeight="1" x14ac:dyDescent="0.3">
      <c r="A433" s="696" t="s">
        <v>505</v>
      </c>
      <c r="B433" s="697" t="s">
        <v>506</v>
      </c>
      <c r="C433" s="698" t="s">
        <v>519</v>
      </c>
      <c r="D433" s="699" t="s">
        <v>520</v>
      </c>
      <c r="E433" s="700">
        <v>50113001</v>
      </c>
      <c r="F433" s="699" t="s">
        <v>524</v>
      </c>
      <c r="G433" s="698" t="s">
        <v>560</v>
      </c>
      <c r="H433" s="698">
        <v>205162</v>
      </c>
      <c r="I433" s="698">
        <v>205162</v>
      </c>
      <c r="J433" s="698" t="s">
        <v>1244</v>
      </c>
      <c r="K433" s="698" t="s">
        <v>1245</v>
      </c>
      <c r="L433" s="701">
        <v>15720.69</v>
      </c>
      <c r="M433" s="701">
        <v>1</v>
      </c>
      <c r="N433" s="702">
        <v>15720.69</v>
      </c>
    </row>
    <row r="434" spans="1:14" ht="14.4" customHeight="1" x14ac:dyDescent="0.3">
      <c r="A434" s="696" t="s">
        <v>505</v>
      </c>
      <c r="B434" s="697" t="s">
        <v>506</v>
      </c>
      <c r="C434" s="698" t="s">
        <v>519</v>
      </c>
      <c r="D434" s="699" t="s">
        <v>520</v>
      </c>
      <c r="E434" s="700">
        <v>50113001</v>
      </c>
      <c r="F434" s="699" t="s">
        <v>524</v>
      </c>
      <c r="G434" s="698" t="s">
        <v>560</v>
      </c>
      <c r="H434" s="698">
        <v>849896</v>
      </c>
      <c r="I434" s="698">
        <v>134281</v>
      </c>
      <c r="J434" s="698" t="s">
        <v>1246</v>
      </c>
      <c r="K434" s="698" t="s">
        <v>1247</v>
      </c>
      <c r="L434" s="701">
        <v>115.67014000708738</v>
      </c>
      <c r="M434" s="701">
        <v>1</v>
      </c>
      <c r="N434" s="702">
        <v>115.67014000708738</v>
      </c>
    </row>
    <row r="435" spans="1:14" ht="14.4" customHeight="1" x14ac:dyDescent="0.3">
      <c r="A435" s="696" t="s">
        <v>505</v>
      </c>
      <c r="B435" s="697" t="s">
        <v>506</v>
      </c>
      <c r="C435" s="698" t="s">
        <v>519</v>
      </c>
      <c r="D435" s="699" t="s">
        <v>520</v>
      </c>
      <c r="E435" s="700">
        <v>50113001</v>
      </c>
      <c r="F435" s="699" t="s">
        <v>524</v>
      </c>
      <c r="G435" s="698" t="s">
        <v>560</v>
      </c>
      <c r="H435" s="698">
        <v>214628</v>
      </c>
      <c r="I435" s="698">
        <v>214628</v>
      </c>
      <c r="J435" s="698" t="s">
        <v>1248</v>
      </c>
      <c r="K435" s="698" t="s">
        <v>1249</v>
      </c>
      <c r="L435" s="701">
        <v>71.81</v>
      </c>
      <c r="M435" s="701">
        <v>1</v>
      </c>
      <c r="N435" s="702">
        <v>71.81</v>
      </c>
    </row>
    <row r="436" spans="1:14" ht="14.4" customHeight="1" x14ac:dyDescent="0.3">
      <c r="A436" s="696" t="s">
        <v>505</v>
      </c>
      <c r="B436" s="697" t="s">
        <v>506</v>
      </c>
      <c r="C436" s="698" t="s">
        <v>519</v>
      </c>
      <c r="D436" s="699" t="s">
        <v>520</v>
      </c>
      <c r="E436" s="700">
        <v>50113001</v>
      </c>
      <c r="F436" s="699" t="s">
        <v>524</v>
      </c>
      <c r="G436" s="698" t="s">
        <v>525</v>
      </c>
      <c r="H436" s="698">
        <v>191217</v>
      </c>
      <c r="I436" s="698">
        <v>91217</v>
      </c>
      <c r="J436" s="698" t="s">
        <v>1250</v>
      </c>
      <c r="K436" s="698" t="s">
        <v>1251</v>
      </c>
      <c r="L436" s="701">
        <v>81.00500000000001</v>
      </c>
      <c r="M436" s="701">
        <v>2</v>
      </c>
      <c r="N436" s="702">
        <v>162.01000000000002</v>
      </c>
    </row>
    <row r="437" spans="1:14" ht="14.4" customHeight="1" x14ac:dyDescent="0.3">
      <c r="A437" s="696" t="s">
        <v>505</v>
      </c>
      <c r="B437" s="697" t="s">
        <v>506</v>
      </c>
      <c r="C437" s="698" t="s">
        <v>519</v>
      </c>
      <c r="D437" s="699" t="s">
        <v>520</v>
      </c>
      <c r="E437" s="700">
        <v>50113001</v>
      </c>
      <c r="F437" s="699" t="s">
        <v>524</v>
      </c>
      <c r="G437" s="698" t="s">
        <v>560</v>
      </c>
      <c r="H437" s="698">
        <v>158380</v>
      </c>
      <c r="I437" s="698">
        <v>58380</v>
      </c>
      <c r="J437" s="698" t="s">
        <v>1252</v>
      </c>
      <c r="K437" s="698" t="s">
        <v>1253</v>
      </c>
      <c r="L437" s="701">
        <v>81.257166666666677</v>
      </c>
      <c r="M437" s="701">
        <v>60</v>
      </c>
      <c r="N437" s="702">
        <v>4875.43</v>
      </c>
    </row>
    <row r="438" spans="1:14" ht="14.4" customHeight="1" x14ac:dyDescent="0.3">
      <c r="A438" s="696" t="s">
        <v>505</v>
      </c>
      <c r="B438" s="697" t="s">
        <v>506</v>
      </c>
      <c r="C438" s="698" t="s">
        <v>519</v>
      </c>
      <c r="D438" s="699" t="s">
        <v>520</v>
      </c>
      <c r="E438" s="700">
        <v>50113001</v>
      </c>
      <c r="F438" s="699" t="s">
        <v>524</v>
      </c>
      <c r="G438" s="698" t="s">
        <v>507</v>
      </c>
      <c r="H438" s="698">
        <v>199575</v>
      </c>
      <c r="I438" s="698">
        <v>99575</v>
      </c>
      <c r="J438" s="698" t="s">
        <v>1254</v>
      </c>
      <c r="K438" s="698" t="s">
        <v>1255</v>
      </c>
      <c r="L438" s="701">
        <v>164.28999999999996</v>
      </c>
      <c r="M438" s="701">
        <v>1</v>
      </c>
      <c r="N438" s="702">
        <v>164.28999999999996</v>
      </c>
    </row>
    <row r="439" spans="1:14" ht="14.4" customHeight="1" x14ac:dyDescent="0.3">
      <c r="A439" s="696" t="s">
        <v>505</v>
      </c>
      <c r="B439" s="697" t="s">
        <v>506</v>
      </c>
      <c r="C439" s="698" t="s">
        <v>519</v>
      </c>
      <c r="D439" s="699" t="s">
        <v>520</v>
      </c>
      <c r="E439" s="700">
        <v>50113001</v>
      </c>
      <c r="F439" s="699" t="s">
        <v>524</v>
      </c>
      <c r="G439" s="698" t="s">
        <v>525</v>
      </c>
      <c r="H439" s="698">
        <v>146755</v>
      </c>
      <c r="I439" s="698">
        <v>46755</v>
      </c>
      <c r="J439" s="698" t="s">
        <v>1256</v>
      </c>
      <c r="K439" s="698" t="s">
        <v>1257</v>
      </c>
      <c r="L439" s="701">
        <v>83.669999999999987</v>
      </c>
      <c r="M439" s="701">
        <v>4</v>
      </c>
      <c r="N439" s="702">
        <v>334.67999999999995</v>
      </c>
    </row>
    <row r="440" spans="1:14" ht="14.4" customHeight="1" x14ac:dyDescent="0.3">
      <c r="A440" s="696" t="s">
        <v>505</v>
      </c>
      <c r="B440" s="697" t="s">
        <v>506</v>
      </c>
      <c r="C440" s="698" t="s">
        <v>519</v>
      </c>
      <c r="D440" s="699" t="s">
        <v>520</v>
      </c>
      <c r="E440" s="700">
        <v>50113001</v>
      </c>
      <c r="F440" s="699" t="s">
        <v>524</v>
      </c>
      <c r="G440" s="698" t="s">
        <v>560</v>
      </c>
      <c r="H440" s="698">
        <v>201082</v>
      </c>
      <c r="I440" s="698">
        <v>201082</v>
      </c>
      <c r="J440" s="698" t="s">
        <v>1258</v>
      </c>
      <c r="K440" s="698" t="s">
        <v>1259</v>
      </c>
      <c r="L440" s="701">
        <v>98</v>
      </c>
      <c r="M440" s="701">
        <v>1</v>
      </c>
      <c r="N440" s="702">
        <v>98</v>
      </c>
    </row>
    <row r="441" spans="1:14" ht="14.4" customHeight="1" x14ac:dyDescent="0.3">
      <c r="A441" s="696" t="s">
        <v>505</v>
      </c>
      <c r="B441" s="697" t="s">
        <v>506</v>
      </c>
      <c r="C441" s="698" t="s">
        <v>519</v>
      </c>
      <c r="D441" s="699" t="s">
        <v>520</v>
      </c>
      <c r="E441" s="700">
        <v>50113001</v>
      </c>
      <c r="F441" s="699" t="s">
        <v>524</v>
      </c>
      <c r="G441" s="698" t="s">
        <v>507</v>
      </c>
      <c r="H441" s="698">
        <v>168651</v>
      </c>
      <c r="I441" s="698">
        <v>68651</v>
      </c>
      <c r="J441" s="698" t="s">
        <v>1260</v>
      </c>
      <c r="K441" s="698" t="s">
        <v>1261</v>
      </c>
      <c r="L441" s="701">
        <v>74.590000000000018</v>
      </c>
      <c r="M441" s="701">
        <v>1</v>
      </c>
      <c r="N441" s="702">
        <v>74.590000000000018</v>
      </c>
    </row>
    <row r="442" spans="1:14" ht="14.4" customHeight="1" x14ac:dyDescent="0.3">
      <c r="A442" s="696" t="s">
        <v>505</v>
      </c>
      <c r="B442" s="697" t="s">
        <v>506</v>
      </c>
      <c r="C442" s="698" t="s">
        <v>519</v>
      </c>
      <c r="D442" s="699" t="s">
        <v>520</v>
      </c>
      <c r="E442" s="700">
        <v>50113001</v>
      </c>
      <c r="F442" s="699" t="s">
        <v>524</v>
      </c>
      <c r="G442" s="698" t="s">
        <v>525</v>
      </c>
      <c r="H442" s="698">
        <v>142595</v>
      </c>
      <c r="I442" s="698">
        <v>42595</v>
      </c>
      <c r="J442" s="698" t="s">
        <v>1262</v>
      </c>
      <c r="K442" s="698" t="s">
        <v>1066</v>
      </c>
      <c r="L442" s="701">
        <v>945.69791621815</v>
      </c>
      <c r="M442" s="701">
        <v>161</v>
      </c>
      <c r="N442" s="702">
        <v>152257.36451112214</v>
      </c>
    </row>
    <row r="443" spans="1:14" ht="14.4" customHeight="1" x14ac:dyDescent="0.3">
      <c r="A443" s="696" t="s">
        <v>505</v>
      </c>
      <c r="B443" s="697" t="s">
        <v>506</v>
      </c>
      <c r="C443" s="698" t="s">
        <v>519</v>
      </c>
      <c r="D443" s="699" t="s">
        <v>520</v>
      </c>
      <c r="E443" s="700">
        <v>50113001</v>
      </c>
      <c r="F443" s="699" t="s">
        <v>524</v>
      </c>
      <c r="G443" s="698" t="s">
        <v>525</v>
      </c>
      <c r="H443" s="698">
        <v>100643</v>
      </c>
      <c r="I443" s="698">
        <v>643</v>
      </c>
      <c r="J443" s="698" t="s">
        <v>1263</v>
      </c>
      <c r="K443" s="698" t="s">
        <v>1264</v>
      </c>
      <c r="L443" s="701">
        <v>53.480000000000004</v>
      </c>
      <c r="M443" s="701">
        <v>2</v>
      </c>
      <c r="N443" s="702">
        <v>106.96000000000001</v>
      </c>
    </row>
    <row r="444" spans="1:14" ht="14.4" customHeight="1" x14ac:dyDescent="0.3">
      <c r="A444" s="696" t="s">
        <v>505</v>
      </c>
      <c r="B444" s="697" t="s">
        <v>506</v>
      </c>
      <c r="C444" s="698" t="s">
        <v>519</v>
      </c>
      <c r="D444" s="699" t="s">
        <v>520</v>
      </c>
      <c r="E444" s="700">
        <v>50113001</v>
      </c>
      <c r="F444" s="699" t="s">
        <v>524</v>
      </c>
      <c r="G444" s="698" t="s">
        <v>525</v>
      </c>
      <c r="H444" s="698">
        <v>843996</v>
      </c>
      <c r="I444" s="698">
        <v>100191</v>
      </c>
      <c r="J444" s="698" t="s">
        <v>1265</v>
      </c>
      <c r="K444" s="698" t="s">
        <v>1266</v>
      </c>
      <c r="L444" s="701">
        <v>3652</v>
      </c>
      <c r="M444" s="701">
        <v>5</v>
      </c>
      <c r="N444" s="702">
        <v>18260</v>
      </c>
    </row>
    <row r="445" spans="1:14" ht="14.4" customHeight="1" x14ac:dyDescent="0.3">
      <c r="A445" s="696" t="s">
        <v>505</v>
      </c>
      <c r="B445" s="697" t="s">
        <v>506</v>
      </c>
      <c r="C445" s="698" t="s">
        <v>519</v>
      </c>
      <c r="D445" s="699" t="s">
        <v>520</v>
      </c>
      <c r="E445" s="700">
        <v>50113001</v>
      </c>
      <c r="F445" s="699" t="s">
        <v>524</v>
      </c>
      <c r="G445" s="698" t="s">
        <v>525</v>
      </c>
      <c r="H445" s="698">
        <v>148673</v>
      </c>
      <c r="I445" s="698">
        <v>148673</v>
      </c>
      <c r="J445" s="698" t="s">
        <v>1267</v>
      </c>
      <c r="K445" s="698" t="s">
        <v>825</v>
      </c>
      <c r="L445" s="701">
        <v>133.94</v>
      </c>
      <c r="M445" s="701">
        <v>1</v>
      </c>
      <c r="N445" s="702">
        <v>133.94</v>
      </c>
    </row>
    <row r="446" spans="1:14" ht="14.4" customHeight="1" x14ac:dyDescent="0.3">
      <c r="A446" s="696" t="s">
        <v>505</v>
      </c>
      <c r="B446" s="697" t="s">
        <v>506</v>
      </c>
      <c r="C446" s="698" t="s">
        <v>519</v>
      </c>
      <c r="D446" s="699" t="s">
        <v>520</v>
      </c>
      <c r="E446" s="700">
        <v>50113001</v>
      </c>
      <c r="F446" s="699" t="s">
        <v>524</v>
      </c>
      <c r="G446" s="698" t="s">
        <v>507</v>
      </c>
      <c r="H446" s="698">
        <v>190959</v>
      </c>
      <c r="I446" s="698">
        <v>90959</v>
      </c>
      <c r="J446" s="698" t="s">
        <v>1268</v>
      </c>
      <c r="K446" s="698" t="s">
        <v>1269</v>
      </c>
      <c r="L446" s="701">
        <v>61.239999999999995</v>
      </c>
      <c r="M446" s="701">
        <v>1</v>
      </c>
      <c r="N446" s="702">
        <v>61.239999999999995</v>
      </c>
    </row>
    <row r="447" spans="1:14" ht="14.4" customHeight="1" x14ac:dyDescent="0.3">
      <c r="A447" s="696" t="s">
        <v>505</v>
      </c>
      <c r="B447" s="697" t="s">
        <v>506</v>
      </c>
      <c r="C447" s="698" t="s">
        <v>519</v>
      </c>
      <c r="D447" s="699" t="s">
        <v>520</v>
      </c>
      <c r="E447" s="700">
        <v>50113001</v>
      </c>
      <c r="F447" s="699" t="s">
        <v>524</v>
      </c>
      <c r="G447" s="698" t="s">
        <v>560</v>
      </c>
      <c r="H447" s="698">
        <v>500570</v>
      </c>
      <c r="I447" s="698">
        <v>500570</v>
      </c>
      <c r="J447" s="698" t="s">
        <v>1270</v>
      </c>
      <c r="K447" s="698" t="s">
        <v>1271</v>
      </c>
      <c r="L447" s="701">
        <v>950.74999999999989</v>
      </c>
      <c r="M447" s="701">
        <v>2</v>
      </c>
      <c r="N447" s="702">
        <v>1901.4999999999998</v>
      </c>
    </row>
    <row r="448" spans="1:14" ht="14.4" customHeight="1" x14ac:dyDescent="0.3">
      <c r="A448" s="696" t="s">
        <v>505</v>
      </c>
      <c r="B448" s="697" t="s">
        <v>506</v>
      </c>
      <c r="C448" s="698" t="s">
        <v>519</v>
      </c>
      <c r="D448" s="699" t="s">
        <v>520</v>
      </c>
      <c r="E448" s="700">
        <v>50113001</v>
      </c>
      <c r="F448" s="699" t="s">
        <v>524</v>
      </c>
      <c r="G448" s="698" t="s">
        <v>560</v>
      </c>
      <c r="H448" s="698">
        <v>166030</v>
      </c>
      <c r="I448" s="698">
        <v>66030</v>
      </c>
      <c r="J448" s="698" t="s">
        <v>1272</v>
      </c>
      <c r="K448" s="698" t="s">
        <v>1273</v>
      </c>
      <c r="L448" s="701">
        <v>30.019999999999996</v>
      </c>
      <c r="M448" s="701">
        <v>2</v>
      </c>
      <c r="N448" s="702">
        <v>60.039999999999992</v>
      </c>
    </row>
    <row r="449" spans="1:14" ht="14.4" customHeight="1" x14ac:dyDescent="0.3">
      <c r="A449" s="696" t="s">
        <v>505</v>
      </c>
      <c r="B449" s="697" t="s">
        <v>506</v>
      </c>
      <c r="C449" s="698" t="s">
        <v>519</v>
      </c>
      <c r="D449" s="699" t="s">
        <v>520</v>
      </c>
      <c r="E449" s="700">
        <v>50113001</v>
      </c>
      <c r="F449" s="699" t="s">
        <v>524</v>
      </c>
      <c r="G449" s="698" t="s">
        <v>560</v>
      </c>
      <c r="H449" s="698">
        <v>105496</v>
      </c>
      <c r="I449" s="698">
        <v>5496</v>
      </c>
      <c r="J449" s="698" t="s">
        <v>1272</v>
      </c>
      <c r="K449" s="698" t="s">
        <v>1274</v>
      </c>
      <c r="L449" s="701">
        <v>75.039999999999992</v>
      </c>
      <c r="M449" s="701">
        <v>1</v>
      </c>
      <c r="N449" s="702">
        <v>75.039999999999992</v>
      </c>
    </row>
    <row r="450" spans="1:14" ht="14.4" customHeight="1" x14ac:dyDescent="0.3">
      <c r="A450" s="696" t="s">
        <v>505</v>
      </c>
      <c r="B450" s="697" t="s">
        <v>506</v>
      </c>
      <c r="C450" s="698" t="s">
        <v>519</v>
      </c>
      <c r="D450" s="699" t="s">
        <v>520</v>
      </c>
      <c r="E450" s="700">
        <v>50113001</v>
      </c>
      <c r="F450" s="699" t="s">
        <v>524</v>
      </c>
      <c r="G450" s="698" t="s">
        <v>560</v>
      </c>
      <c r="H450" s="698">
        <v>153951</v>
      </c>
      <c r="I450" s="698">
        <v>53951</v>
      </c>
      <c r="J450" s="698" t="s">
        <v>1275</v>
      </c>
      <c r="K450" s="698" t="s">
        <v>1276</v>
      </c>
      <c r="L450" s="701">
        <v>184.78999999999988</v>
      </c>
      <c r="M450" s="701">
        <v>1</v>
      </c>
      <c r="N450" s="702">
        <v>184.78999999999988</v>
      </c>
    </row>
    <row r="451" spans="1:14" ht="14.4" customHeight="1" x14ac:dyDescent="0.3">
      <c r="A451" s="696" t="s">
        <v>505</v>
      </c>
      <c r="B451" s="697" t="s">
        <v>506</v>
      </c>
      <c r="C451" s="698" t="s">
        <v>519</v>
      </c>
      <c r="D451" s="699" t="s">
        <v>520</v>
      </c>
      <c r="E451" s="700">
        <v>50113001</v>
      </c>
      <c r="F451" s="699" t="s">
        <v>524</v>
      </c>
      <c r="G451" s="698" t="s">
        <v>560</v>
      </c>
      <c r="H451" s="698">
        <v>153950</v>
      </c>
      <c r="I451" s="698">
        <v>53950</v>
      </c>
      <c r="J451" s="698" t="s">
        <v>1277</v>
      </c>
      <c r="K451" s="698" t="s">
        <v>1278</v>
      </c>
      <c r="L451" s="701">
        <v>91.54</v>
      </c>
      <c r="M451" s="701">
        <v>1</v>
      </c>
      <c r="N451" s="702">
        <v>91.54</v>
      </c>
    </row>
    <row r="452" spans="1:14" ht="14.4" customHeight="1" x14ac:dyDescent="0.3">
      <c r="A452" s="696" t="s">
        <v>505</v>
      </c>
      <c r="B452" s="697" t="s">
        <v>506</v>
      </c>
      <c r="C452" s="698" t="s">
        <v>519</v>
      </c>
      <c r="D452" s="699" t="s">
        <v>520</v>
      </c>
      <c r="E452" s="700">
        <v>50113001</v>
      </c>
      <c r="F452" s="699" t="s">
        <v>524</v>
      </c>
      <c r="G452" s="698" t="s">
        <v>560</v>
      </c>
      <c r="H452" s="698">
        <v>989453</v>
      </c>
      <c r="I452" s="698">
        <v>146899</v>
      </c>
      <c r="J452" s="698" t="s">
        <v>1279</v>
      </c>
      <c r="K452" s="698" t="s">
        <v>1280</v>
      </c>
      <c r="L452" s="701">
        <v>45.490000000000009</v>
      </c>
      <c r="M452" s="701">
        <v>2</v>
      </c>
      <c r="N452" s="702">
        <v>90.980000000000018</v>
      </c>
    </row>
    <row r="453" spans="1:14" ht="14.4" customHeight="1" x14ac:dyDescent="0.3">
      <c r="A453" s="696" t="s">
        <v>505</v>
      </c>
      <c r="B453" s="697" t="s">
        <v>506</v>
      </c>
      <c r="C453" s="698" t="s">
        <v>519</v>
      </c>
      <c r="D453" s="699" t="s">
        <v>520</v>
      </c>
      <c r="E453" s="700">
        <v>50113001</v>
      </c>
      <c r="F453" s="699" t="s">
        <v>524</v>
      </c>
      <c r="G453" s="698" t="s">
        <v>560</v>
      </c>
      <c r="H453" s="698">
        <v>987473</v>
      </c>
      <c r="I453" s="698">
        <v>146894</v>
      </c>
      <c r="J453" s="698" t="s">
        <v>1279</v>
      </c>
      <c r="K453" s="698" t="s">
        <v>1148</v>
      </c>
      <c r="L453" s="701">
        <v>22.017777777777781</v>
      </c>
      <c r="M453" s="701">
        <v>9</v>
      </c>
      <c r="N453" s="702">
        <v>198.16000000000003</v>
      </c>
    </row>
    <row r="454" spans="1:14" ht="14.4" customHeight="1" x14ac:dyDescent="0.3">
      <c r="A454" s="696" t="s">
        <v>505</v>
      </c>
      <c r="B454" s="697" t="s">
        <v>506</v>
      </c>
      <c r="C454" s="698" t="s">
        <v>519</v>
      </c>
      <c r="D454" s="699" t="s">
        <v>520</v>
      </c>
      <c r="E454" s="700">
        <v>50113001</v>
      </c>
      <c r="F454" s="699" t="s">
        <v>524</v>
      </c>
      <c r="G454" s="698" t="s">
        <v>560</v>
      </c>
      <c r="H454" s="698">
        <v>145214</v>
      </c>
      <c r="I454" s="698">
        <v>45214</v>
      </c>
      <c r="J454" s="698" t="s">
        <v>1281</v>
      </c>
      <c r="K454" s="698" t="s">
        <v>1282</v>
      </c>
      <c r="L454" s="701">
        <v>62.61</v>
      </c>
      <c r="M454" s="701">
        <v>1</v>
      </c>
      <c r="N454" s="702">
        <v>62.61</v>
      </c>
    </row>
    <row r="455" spans="1:14" ht="14.4" customHeight="1" x14ac:dyDescent="0.3">
      <c r="A455" s="696" t="s">
        <v>505</v>
      </c>
      <c r="B455" s="697" t="s">
        <v>506</v>
      </c>
      <c r="C455" s="698" t="s">
        <v>519</v>
      </c>
      <c r="D455" s="699" t="s">
        <v>520</v>
      </c>
      <c r="E455" s="700">
        <v>50113001</v>
      </c>
      <c r="F455" s="699" t="s">
        <v>524</v>
      </c>
      <c r="G455" s="698" t="s">
        <v>507</v>
      </c>
      <c r="H455" s="698">
        <v>848325</v>
      </c>
      <c r="I455" s="698">
        <v>155683</v>
      </c>
      <c r="J455" s="698" t="s">
        <v>1283</v>
      </c>
      <c r="K455" s="698" t="s">
        <v>1148</v>
      </c>
      <c r="L455" s="701">
        <v>126.51999999999998</v>
      </c>
      <c r="M455" s="701">
        <v>1</v>
      </c>
      <c r="N455" s="702">
        <v>126.51999999999998</v>
      </c>
    </row>
    <row r="456" spans="1:14" ht="14.4" customHeight="1" x14ac:dyDescent="0.3">
      <c r="A456" s="696" t="s">
        <v>505</v>
      </c>
      <c r="B456" s="697" t="s">
        <v>506</v>
      </c>
      <c r="C456" s="698" t="s">
        <v>519</v>
      </c>
      <c r="D456" s="699" t="s">
        <v>520</v>
      </c>
      <c r="E456" s="700">
        <v>50113002</v>
      </c>
      <c r="F456" s="699" t="s">
        <v>1284</v>
      </c>
      <c r="G456" s="698" t="s">
        <v>525</v>
      </c>
      <c r="H456" s="698">
        <v>195947</v>
      </c>
      <c r="I456" s="698">
        <v>95947</v>
      </c>
      <c r="J456" s="698" t="s">
        <v>1285</v>
      </c>
      <c r="K456" s="698" t="s">
        <v>1286</v>
      </c>
      <c r="L456" s="701">
        <v>2081.2000000000007</v>
      </c>
      <c r="M456" s="701">
        <v>174.25</v>
      </c>
      <c r="N456" s="702">
        <v>362649.10000000015</v>
      </c>
    </row>
    <row r="457" spans="1:14" ht="14.4" customHeight="1" x14ac:dyDescent="0.3">
      <c r="A457" s="696" t="s">
        <v>505</v>
      </c>
      <c r="B457" s="697" t="s">
        <v>506</v>
      </c>
      <c r="C457" s="698" t="s">
        <v>519</v>
      </c>
      <c r="D457" s="699" t="s">
        <v>520</v>
      </c>
      <c r="E457" s="700">
        <v>50113002</v>
      </c>
      <c r="F457" s="699" t="s">
        <v>1284</v>
      </c>
      <c r="G457" s="698" t="s">
        <v>525</v>
      </c>
      <c r="H457" s="698">
        <v>396920</v>
      </c>
      <c r="I457" s="698">
        <v>100152</v>
      </c>
      <c r="J457" s="698" t="s">
        <v>1287</v>
      </c>
      <c r="K457" s="698" t="s">
        <v>1288</v>
      </c>
      <c r="L457" s="701">
        <v>2777.06</v>
      </c>
      <c r="M457" s="701">
        <v>2</v>
      </c>
      <c r="N457" s="702">
        <v>5554.12</v>
      </c>
    </row>
    <row r="458" spans="1:14" ht="14.4" customHeight="1" x14ac:dyDescent="0.3">
      <c r="A458" s="696" t="s">
        <v>505</v>
      </c>
      <c r="B458" s="697" t="s">
        <v>506</v>
      </c>
      <c r="C458" s="698" t="s">
        <v>519</v>
      </c>
      <c r="D458" s="699" t="s">
        <v>520</v>
      </c>
      <c r="E458" s="700">
        <v>50113002</v>
      </c>
      <c r="F458" s="699" t="s">
        <v>1284</v>
      </c>
      <c r="G458" s="698" t="s">
        <v>525</v>
      </c>
      <c r="H458" s="698">
        <v>149415</v>
      </c>
      <c r="I458" s="698">
        <v>49415</v>
      </c>
      <c r="J458" s="698" t="s">
        <v>1289</v>
      </c>
      <c r="K458" s="698" t="s">
        <v>1290</v>
      </c>
      <c r="L458" s="701">
        <v>1680.5799899560104</v>
      </c>
      <c r="M458" s="701">
        <v>10</v>
      </c>
      <c r="N458" s="702">
        <v>16805.799899560105</v>
      </c>
    </row>
    <row r="459" spans="1:14" ht="14.4" customHeight="1" x14ac:dyDescent="0.3">
      <c r="A459" s="696" t="s">
        <v>505</v>
      </c>
      <c r="B459" s="697" t="s">
        <v>506</v>
      </c>
      <c r="C459" s="698" t="s">
        <v>519</v>
      </c>
      <c r="D459" s="699" t="s">
        <v>520</v>
      </c>
      <c r="E459" s="700">
        <v>50113002</v>
      </c>
      <c r="F459" s="699" t="s">
        <v>1284</v>
      </c>
      <c r="G459" s="698" t="s">
        <v>525</v>
      </c>
      <c r="H459" s="698">
        <v>149409</v>
      </c>
      <c r="I459" s="698">
        <v>49409</v>
      </c>
      <c r="J459" s="698" t="s">
        <v>1291</v>
      </c>
      <c r="K459" s="698" t="s">
        <v>1290</v>
      </c>
      <c r="L459" s="701">
        <v>1329.4601923076921</v>
      </c>
      <c r="M459" s="701">
        <v>13</v>
      </c>
      <c r="N459" s="702">
        <v>17282.982499999998</v>
      </c>
    </row>
    <row r="460" spans="1:14" ht="14.4" customHeight="1" x14ac:dyDescent="0.3">
      <c r="A460" s="696" t="s">
        <v>505</v>
      </c>
      <c r="B460" s="697" t="s">
        <v>506</v>
      </c>
      <c r="C460" s="698" t="s">
        <v>519</v>
      </c>
      <c r="D460" s="699" t="s">
        <v>520</v>
      </c>
      <c r="E460" s="700">
        <v>50113002</v>
      </c>
      <c r="F460" s="699" t="s">
        <v>1284</v>
      </c>
      <c r="G460" s="698" t="s">
        <v>525</v>
      </c>
      <c r="H460" s="698">
        <v>396914</v>
      </c>
      <c r="I460" s="698">
        <v>52301</v>
      </c>
      <c r="J460" s="698" t="s">
        <v>1292</v>
      </c>
      <c r="K460" s="698" t="s">
        <v>1288</v>
      </c>
      <c r="L460" s="701">
        <v>2221.34</v>
      </c>
      <c r="M460" s="701">
        <v>12</v>
      </c>
      <c r="N460" s="702">
        <v>26656.080000000002</v>
      </c>
    </row>
    <row r="461" spans="1:14" ht="14.4" customHeight="1" x14ac:dyDescent="0.3">
      <c r="A461" s="696" t="s">
        <v>505</v>
      </c>
      <c r="B461" s="697" t="s">
        <v>506</v>
      </c>
      <c r="C461" s="698" t="s">
        <v>519</v>
      </c>
      <c r="D461" s="699" t="s">
        <v>520</v>
      </c>
      <c r="E461" s="700">
        <v>50113002</v>
      </c>
      <c r="F461" s="699" t="s">
        <v>1284</v>
      </c>
      <c r="G461" s="698" t="s">
        <v>525</v>
      </c>
      <c r="H461" s="698">
        <v>501312</v>
      </c>
      <c r="I461" s="698">
        <v>88771</v>
      </c>
      <c r="J461" s="698" t="s">
        <v>1293</v>
      </c>
      <c r="K461" s="698" t="s">
        <v>1294</v>
      </c>
      <c r="L461" s="701">
        <v>3300.0003652971832</v>
      </c>
      <c r="M461" s="701">
        <v>16</v>
      </c>
      <c r="N461" s="702">
        <v>52800.005844754931</v>
      </c>
    </row>
    <row r="462" spans="1:14" ht="14.4" customHeight="1" x14ac:dyDescent="0.3">
      <c r="A462" s="696" t="s">
        <v>505</v>
      </c>
      <c r="B462" s="697" t="s">
        <v>506</v>
      </c>
      <c r="C462" s="698" t="s">
        <v>519</v>
      </c>
      <c r="D462" s="699" t="s">
        <v>520</v>
      </c>
      <c r="E462" s="700">
        <v>50113002</v>
      </c>
      <c r="F462" s="699" t="s">
        <v>1284</v>
      </c>
      <c r="G462" s="698" t="s">
        <v>525</v>
      </c>
      <c r="H462" s="698">
        <v>165317</v>
      </c>
      <c r="I462" s="698">
        <v>65317</v>
      </c>
      <c r="J462" s="698" t="s">
        <v>1295</v>
      </c>
      <c r="K462" s="698" t="s">
        <v>1296</v>
      </c>
      <c r="L462" s="701">
        <v>2188.9625000000001</v>
      </c>
      <c r="M462" s="701">
        <v>4</v>
      </c>
      <c r="N462" s="702">
        <v>8755.85</v>
      </c>
    </row>
    <row r="463" spans="1:14" ht="14.4" customHeight="1" x14ac:dyDescent="0.3">
      <c r="A463" s="696" t="s">
        <v>505</v>
      </c>
      <c r="B463" s="697" t="s">
        <v>506</v>
      </c>
      <c r="C463" s="698" t="s">
        <v>519</v>
      </c>
      <c r="D463" s="699" t="s">
        <v>520</v>
      </c>
      <c r="E463" s="700">
        <v>50113002</v>
      </c>
      <c r="F463" s="699" t="s">
        <v>1284</v>
      </c>
      <c r="G463" s="698" t="s">
        <v>525</v>
      </c>
      <c r="H463" s="698">
        <v>116337</v>
      </c>
      <c r="I463" s="698">
        <v>16337</v>
      </c>
      <c r="J463" s="698" t="s">
        <v>1297</v>
      </c>
      <c r="K463" s="698" t="s">
        <v>1298</v>
      </c>
      <c r="L463" s="701">
        <v>2062.5009918740025</v>
      </c>
      <c r="M463" s="701">
        <v>89</v>
      </c>
      <c r="N463" s="702">
        <v>183562.58827678621</v>
      </c>
    </row>
    <row r="464" spans="1:14" ht="14.4" customHeight="1" x14ac:dyDescent="0.3">
      <c r="A464" s="696" t="s">
        <v>505</v>
      </c>
      <c r="B464" s="697" t="s">
        <v>506</v>
      </c>
      <c r="C464" s="698" t="s">
        <v>519</v>
      </c>
      <c r="D464" s="699" t="s">
        <v>520</v>
      </c>
      <c r="E464" s="700">
        <v>50113002</v>
      </c>
      <c r="F464" s="699" t="s">
        <v>1284</v>
      </c>
      <c r="G464" s="698" t="s">
        <v>525</v>
      </c>
      <c r="H464" s="698">
        <v>116338</v>
      </c>
      <c r="I464" s="698">
        <v>16338</v>
      </c>
      <c r="J464" s="698" t="s">
        <v>1297</v>
      </c>
      <c r="K464" s="698" t="s">
        <v>1299</v>
      </c>
      <c r="L464" s="701">
        <v>3171.3000011657914</v>
      </c>
      <c r="M464" s="701">
        <v>62</v>
      </c>
      <c r="N464" s="702">
        <v>196620.60007227908</v>
      </c>
    </row>
    <row r="465" spans="1:14" ht="14.4" customHeight="1" x14ac:dyDescent="0.3">
      <c r="A465" s="696" t="s">
        <v>505</v>
      </c>
      <c r="B465" s="697" t="s">
        <v>506</v>
      </c>
      <c r="C465" s="698" t="s">
        <v>519</v>
      </c>
      <c r="D465" s="699" t="s">
        <v>520</v>
      </c>
      <c r="E465" s="700">
        <v>50113002</v>
      </c>
      <c r="F465" s="699" t="s">
        <v>1284</v>
      </c>
      <c r="G465" s="698" t="s">
        <v>525</v>
      </c>
      <c r="H465" s="698">
        <v>142003</v>
      </c>
      <c r="I465" s="698">
        <v>142003</v>
      </c>
      <c r="J465" s="698" t="s">
        <v>1300</v>
      </c>
      <c r="K465" s="698" t="s">
        <v>1290</v>
      </c>
      <c r="L465" s="701">
        <v>3410</v>
      </c>
      <c r="M465" s="701">
        <v>27</v>
      </c>
      <c r="N465" s="702">
        <v>92070</v>
      </c>
    </row>
    <row r="466" spans="1:14" ht="14.4" customHeight="1" x14ac:dyDescent="0.3">
      <c r="A466" s="696" t="s">
        <v>505</v>
      </c>
      <c r="B466" s="697" t="s">
        <v>506</v>
      </c>
      <c r="C466" s="698" t="s">
        <v>519</v>
      </c>
      <c r="D466" s="699" t="s">
        <v>520</v>
      </c>
      <c r="E466" s="700">
        <v>50113002</v>
      </c>
      <c r="F466" s="699" t="s">
        <v>1284</v>
      </c>
      <c r="G466" s="698" t="s">
        <v>525</v>
      </c>
      <c r="H466" s="698">
        <v>158628</v>
      </c>
      <c r="I466" s="698">
        <v>58628</v>
      </c>
      <c r="J466" s="698" t="s">
        <v>1301</v>
      </c>
      <c r="K466" s="698" t="s">
        <v>1302</v>
      </c>
      <c r="L466" s="701">
        <v>297</v>
      </c>
      <c r="M466" s="701">
        <v>186</v>
      </c>
      <c r="N466" s="702">
        <v>55242</v>
      </c>
    </row>
    <row r="467" spans="1:14" ht="14.4" customHeight="1" x14ac:dyDescent="0.3">
      <c r="A467" s="696" t="s">
        <v>505</v>
      </c>
      <c r="B467" s="697" t="s">
        <v>506</v>
      </c>
      <c r="C467" s="698" t="s">
        <v>519</v>
      </c>
      <c r="D467" s="699" t="s">
        <v>520</v>
      </c>
      <c r="E467" s="700">
        <v>50113002</v>
      </c>
      <c r="F467" s="699" t="s">
        <v>1284</v>
      </c>
      <c r="G467" s="698" t="s">
        <v>525</v>
      </c>
      <c r="H467" s="698">
        <v>95639</v>
      </c>
      <c r="I467" s="698">
        <v>95639</v>
      </c>
      <c r="J467" s="698" t="s">
        <v>1303</v>
      </c>
      <c r="K467" s="698" t="s">
        <v>1304</v>
      </c>
      <c r="L467" s="701">
        <v>2227.4899999999998</v>
      </c>
      <c r="M467" s="701">
        <v>2</v>
      </c>
      <c r="N467" s="702">
        <v>4454.9799999999996</v>
      </c>
    </row>
    <row r="468" spans="1:14" ht="14.4" customHeight="1" x14ac:dyDescent="0.3">
      <c r="A468" s="696" t="s">
        <v>505</v>
      </c>
      <c r="B468" s="697" t="s">
        <v>506</v>
      </c>
      <c r="C468" s="698" t="s">
        <v>519</v>
      </c>
      <c r="D468" s="699" t="s">
        <v>520</v>
      </c>
      <c r="E468" s="700">
        <v>50113002</v>
      </c>
      <c r="F468" s="699" t="s">
        <v>1284</v>
      </c>
      <c r="G468" s="698" t="s">
        <v>525</v>
      </c>
      <c r="H468" s="698">
        <v>902106</v>
      </c>
      <c r="I468" s="698">
        <v>152198</v>
      </c>
      <c r="J468" s="698" t="s">
        <v>1305</v>
      </c>
      <c r="K468" s="698" t="s">
        <v>1306</v>
      </c>
      <c r="L468" s="701">
        <v>4239.3999999999996</v>
      </c>
      <c r="M468" s="701">
        <v>1</v>
      </c>
      <c r="N468" s="702">
        <v>4239.3999999999996</v>
      </c>
    </row>
    <row r="469" spans="1:14" ht="14.4" customHeight="1" x14ac:dyDescent="0.3">
      <c r="A469" s="696" t="s">
        <v>505</v>
      </c>
      <c r="B469" s="697" t="s">
        <v>506</v>
      </c>
      <c r="C469" s="698" t="s">
        <v>519</v>
      </c>
      <c r="D469" s="699" t="s">
        <v>520</v>
      </c>
      <c r="E469" s="700">
        <v>50113002</v>
      </c>
      <c r="F469" s="699" t="s">
        <v>1284</v>
      </c>
      <c r="G469" s="698" t="s">
        <v>525</v>
      </c>
      <c r="H469" s="698">
        <v>397303</v>
      </c>
      <c r="I469" s="698">
        <v>152193</v>
      </c>
      <c r="J469" s="698" t="s">
        <v>1307</v>
      </c>
      <c r="K469" s="698" t="s">
        <v>1308</v>
      </c>
      <c r="L469" s="701">
        <v>2493.7000000000003</v>
      </c>
      <c r="M469" s="701">
        <v>13.8</v>
      </c>
      <c r="N469" s="702">
        <v>34413.060000000005</v>
      </c>
    </row>
    <row r="470" spans="1:14" ht="14.4" customHeight="1" x14ac:dyDescent="0.3">
      <c r="A470" s="696" t="s">
        <v>505</v>
      </c>
      <c r="B470" s="697" t="s">
        <v>506</v>
      </c>
      <c r="C470" s="698" t="s">
        <v>519</v>
      </c>
      <c r="D470" s="699" t="s">
        <v>520</v>
      </c>
      <c r="E470" s="700">
        <v>50113002</v>
      </c>
      <c r="F470" s="699" t="s">
        <v>1284</v>
      </c>
      <c r="G470" s="698" t="s">
        <v>525</v>
      </c>
      <c r="H470" s="698">
        <v>152194</v>
      </c>
      <c r="I470" s="698">
        <v>152194</v>
      </c>
      <c r="J470" s="698" t="s">
        <v>1307</v>
      </c>
      <c r="K470" s="698" t="s">
        <v>1304</v>
      </c>
      <c r="L470" s="701">
        <v>3524.84</v>
      </c>
      <c r="M470" s="701">
        <v>3</v>
      </c>
      <c r="N470" s="702">
        <v>10574.52</v>
      </c>
    </row>
    <row r="471" spans="1:14" ht="14.4" customHeight="1" x14ac:dyDescent="0.3">
      <c r="A471" s="696" t="s">
        <v>505</v>
      </c>
      <c r="B471" s="697" t="s">
        <v>506</v>
      </c>
      <c r="C471" s="698" t="s">
        <v>519</v>
      </c>
      <c r="D471" s="699" t="s">
        <v>520</v>
      </c>
      <c r="E471" s="700">
        <v>50113002</v>
      </c>
      <c r="F471" s="699" t="s">
        <v>1284</v>
      </c>
      <c r="G471" s="698" t="s">
        <v>525</v>
      </c>
      <c r="H471" s="698">
        <v>103414</v>
      </c>
      <c r="I471" s="698">
        <v>3414</v>
      </c>
      <c r="J471" s="698" t="s">
        <v>1309</v>
      </c>
      <c r="K471" s="698" t="s">
        <v>1310</v>
      </c>
      <c r="L471" s="701">
        <v>2443.1899461470057</v>
      </c>
      <c r="M471" s="701">
        <v>287.40000000000003</v>
      </c>
      <c r="N471" s="702">
        <v>702172.79052264953</v>
      </c>
    </row>
    <row r="472" spans="1:14" ht="14.4" customHeight="1" x14ac:dyDescent="0.3">
      <c r="A472" s="696" t="s">
        <v>505</v>
      </c>
      <c r="B472" s="697" t="s">
        <v>506</v>
      </c>
      <c r="C472" s="698" t="s">
        <v>519</v>
      </c>
      <c r="D472" s="699" t="s">
        <v>520</v>
      </c>
      <c r="E472" s="700">
        <v>50113002</v>
      </c>
      <c r="F472" s="699" t="s">
        <v>1284</v>
      </c>
      <c r="G472" s="698" t="s">
        <v>525</v>
      </c>
      <c r="H472" s="698">
        <v>111453</v>
      </c>
      <c r="I472" s="698">
        <v>11453</v>
      </c>
      <c r="J472" s="698" t="s">
        <v>1311</v>
      </c>
      <c r="K472" s="698" t="s">
        <v>1312</v>
      </c>
      <c r="L472" s="701">
        <v>2719.1979999999999</v>
      </c>
      <c r="M472" s="701">
        <v>5</v>
      </c>
      <c r="N472" s="702">
        <v>13595.99</v>
      </c>
    </row>
    <row r="473" spans="1:14" ht="14.4" customHeight="1" x14ac:dyDescent="0.3">
      <c r="A473" s="696" t="s">
        <v>505</v>
      </c>
      <c r="B473" s="697" t="s">
        <v>506</v>
      </c>
      <c r="C473" s="698" t="s">
        <v>519</v>
      </c>
      <c r="D473" s="699" t="s">
        <v>520</v>
      </c>
      <c r="E473" s="700">
        <v>50113002</v>
      </c>
      <c r="F473" s="699" t="s">
        <v>1284</v>
      </c>
      <c r="G473" s="698" t="s">
        <v>525</v>
      </c>
      <c r="H473" s="698">
        <v>157116</v>
      </c>
      <c r="I473" s="698">
        <v>157116</v>
      </c>
      <c r="J473" s="698" t="s">
        <v>1313</v>
      </c>
      <c r="K473" s="698" t="s">
        <v>1314</v>
      </c>
      <c r="L473" s="701">
        <v>4224</v>
      </c>
      <c r="M473" s="701">
        <v>1</v>
      </c>
      <c r="N473" s="702">
        <v>4224</v>
      </c>
    </row>
    <row r="474" spans="1:14" ht="14.4" customHeight="1" x14ac:dyDescent="0.3">
      <c r="A474" s="696" t="s">
        <v>505</v>
      </c>
      <c r="B474" s="697" t="s">
        <v>506</v>
      </c>
      <c r="C474" s="698" t="s">
        <v>519</v>
      </c>
      <c r="D474" s="699" t="s">
        <v>520</v>
      </c>
      <c r="E474" s="700">
        <v>50113002</v>
      </c>
      <c r="F474" s="699" t="s">
        <v>1284</v>
      </c>
      <c r="G474" s="698" t="s">
        <v>525</v>
      </c>
      <c r="H474" s="698">
        <v>394774</v>
      </c>
      <c r="I474" s="698">
        <v>157118</v>
      </c>
      <c r="J474" s="698" t="s">
        <v>1313</v>
      </c>
      <c r="K474" s="698" t="s">
        <v>1312</v>
      </c>
      <c r="L474" s="701">
        <v>3740.0000000000005</v>
      </c>
      <c r="M474" s="701">
        <v>2</v>
      </c>
      <c r="N474" s="702">
        <v>7480.0000000000009</v>
      </c>
    </row>
    <row r="475" spans="1:14" ht="14.4" customHeight="1" x14ac:dyDescent="0.3">
      <c r="A475" s="696" t="s">
        <v>505</v>
      </c>
      <c r="B475" s="697" t="s">
        <v>506</v>
      </c>
      <c r="C475" s="698" t="s">
        <v>519</v>
      </c>
      <c r="D475" s="699" t="s">
        <v>520</v>
      </c>
      <c r="E475" s="700">
        <v>50113002</v>
      </c>
      <c r="F475" s="699" t="s">
        <v>1284</v>
      </c>
      <c r="G475" s="698" t="s">
        <v>525</v>
      </c>
      <c r="H475" s="698">
        <v>397371</v>
      </c>
      <c r="I475" s="698">
        <v>157110</v>
      </c>
      <c r="J475" s="698" t="s">
        <v>1315</v>
      </c>
      <c r="K475" s="698" t="s">
        <v>1316</v>
      </c>
      <c r="L475" s="701">
        <v>4197.5999999999985</v>
      </c>
      <c r="M475" s="701">
        <v>1</v>
      </c>
      <c r="N475" s="702">
        <v>4197.5999999999985</v>
      </c>
    </row>
    <row r="476" spans="1:14" ht="14.4" customHeight="1" x14ac:dyDescent="0.3">
      <c r="A476" s="696" t="s">
        <v>505</v>
      </c>
      <c r="B476" s="697" t="s">
        <v>506</v>
      </c>
      <c r="C476" s="698" t="s">
        <v>519</v>
      </c>
      <c r="D476" s="699" t="s">
        <v>520</v>
      </c>
      <c r="E476" s="700">
        <v>50113002</v>
      </c>
      <c r="F476" s="699" t="s">
        <v>1284</v>
      </c>
      <c r="G476" s="698" t="s">
        <v>525</v>
      </c>
      <c r="H476" s="698">
        <v>500716</v>
      </c>
      <c r="I476" s="698">
        <v>157112</v>
      </c>
      <c r="J476" s="698" t="s">
        <v>1315</v>
      </c>
      <c r="K476" s="698" t="s">
        <v>1312</v>
      </c>
      <c r="L476" s="701">
        <v>3828</v>
      </c>
      <c r="M476" s="701">
        <v>2</v>
      </c>
      <c r="N476" s="702">
        <v>7656</v>
      </c>
    </row>
    <row r="477" spans="1:14" ht="14.4" customHeight="1" x14ac:dyDescent="0.3">
      <c r="A477" s="696" t="s">
        <v>505</v>
      </c>
      <c r="B477" s="697" t="s">
        <v>506</v>
      </c>
      <c r="C477" s="698" t="s">
        <v>519</v>
      </c>
      <c r="D477" s="699" t="s">
        <v>520</v>
      </c>
      <c r="E477" s="700">
        <v>50113002</v>
      </c>
      <c r="F477" s="699" t="s">
        <v>1284</v>
      </c>
      <c r="G477" s="698" t="s">
        <v>525</v>
      </c>
      <c r="H477" s="698">
        <v>118735</v>
      </c>
      <c r="I477" s="698">
        <v>18735</v>
      </c>
      <c r="J477" s="698" t="s">
        <v>1317</v>
      </c>
      <c r="K477" s="698" t="s">
        <v>1318</v>
      </c>
      <c r="L477" s="701">
        <v>3787.1700000000005</v>
      </c>
      <c r="M477" s="701">
        <v>1</v>
      </c>
      <c r="N477" s="702">
        <v>3787.1700000000005</v>
      </c>
    </row>
    <row r="478" spans="1:14" ht="14.4" customHeight="1" x14ac:dyDescent="0.3">
      <c r="A478" s="696" t="s">
        <v>505</v>
      </c>
      <c r="B478" s="697" t="s">
        <v>506</v>
      </c>
      <c r="C478" s="698" t="s">
        <v>519</v>
      </c>
      <c r="D478" s="699" t="s">
        <v>520</v>
      </c>
      <c r="E478" s="700">
        <v>50113006</v>
      </c>
      <c r="F478" s="699" t="s">
        <v>1319</v>
      </c>
      <c r="G478" s="698" t="s">
        <v>525</v>
      </c>
      <c r="H478" s="698">
        <v>991356</v>
      </c>
      <c r="I478" s="698">
        <v>0</v>
      </c>
      <c r="J478" s="698" t="s">
        <v>1320</v>
      </c>
      <c r="K478" s="698" t="s">
        <v>507</v>
      </c>
      <c r="L478" s="701">
        <v>732.81</v>
      </c>
      <c r="M478" s="701">
        <v>6</v>
      </c>
      <c r="N478" s="702">
        <v>4396.8599999999997</v>
      </c>
    </row>
    <row r="479" spans="1:14" ht="14.4" customHeight="1" x14ac:dyDescent="0.3">
      <c r="A479" s="696" t="s">
        <v>505</v>
      </c>
      <c r="B479" s="697" t="s">
        <v>506</v>
      </c>
      <c r="C479" s="698" t="s">
        <v>519</v>
      </c>
      <c r="D479" s="699" t="s">
        <v>520</v>
      </c>
      <c r="E479" s="700">
        <v>50113006</v>
      </c>
      <c r="F479" s="699" t="s">
        <v>1319</v>
      </c>
      <c r="G479" s="698" t="s">
        <v>560</v>
      </c>
      <c r="H479" s="698">
        <v>217109</v>
      </c>
      <c r="I479" s="698">
        <v>217109</v>
      </c>
      <c r="J479" s="698" t="s">
        <v>1321</v>
      </c>
      <c r="K479" s="698" t="s">
        <v>1322</v>
      </c>
      <c r="L479" s="701">
        <v>164.73</v>
      </c>
      <c r="M479" s="701">
        <v>3</v>
      </c>
      <c r="N479" s="702">
        <v>494.19</v>
      </c>
    </row>
    <row r="480" spans="1:14" ht="14.4" customHeight="1" x14ac:dyDescent="0.3">
      <c r="A480" s="696" t="s">
        <v>505</v>
      </c>
      <c r="B480" s="697" t="s">
        <v>506</v>
      </c>
      <c r="C480" s="698" t="s">
        <v>519</v>
      </c>
      <c r="D480" s="699" t="s">
        <v>520</v>
      </c>
      <c r="E480" s="700">
        <v>50113006</v>
      </c>
      <c r="F480" s="699" t="s">
        <v>1319</v>
      </c>
      <c r="G480" s="698" t="s">
        <v>560</v>
      </c>
      <c r="H480" s="698">
        <v>133343</v>
      </c>
      <c r="I480" s="698">
        <v>33343</v>
      </c>
      <c r="J480" s="698" t="s">
        <v>1323</v>
      </c>
      <c r="K480" s="698" t="s">
        <v>1324</v>
      </c>
      <c r="L480" s="701">
        <v>41.179999999999993</v>
      </c>
      <c r="M480" s="701">
        <v>8</v>
      </c>
      <c r="N480" s="702">
        <v>329.43999999999994</v>
      </c>
    </row>
    <row r="481" spans="1:14" ht="14.4" customHeight="1" x14ac:dyDescent="0.3">
      <c r="A481" s="696" t="s">
        <v>505</v>
      </c>
      <c r="B481" s="697" t="s">
        <v>506</v>
      </c>
      <c r="C481" s="698" t="s">
        <v>519</v>
      </c>
      <c r="D481" s="699" t="s">
        <v>520</v>
      </c>
      <c r="E481" s="700">
        <v>50113006</v>
      </c>
      <c r="F481" s="699" t="s">
        <v>1319</v>
      </c>
      <c r="G481" s="698" t="s">
        <v>560</v>
      </c>
      <c r="H481" s="698">
        <v>217110</v>
      </c>
      <c r="I481" s="698">
        <v>217110</v>
      </c>
      <c r="J481" s="698" t="s">
        <v>1325</v>
      </c>
      <c r="K481" s="698" t="s">
        <v>1322</v>
      </c>
      <c r="L481" s="701">
        <v>165.05428571428573</v>
      </c>
      <c r="M481" s="701">
        <v>7</v>
      </c>
      <c r="N481" s="702">
        <v>1155.3800000000001</v>
      </c>
    </row>
    <row r="482" spans="1:14" ht="14.4" customHeight="1" x14ac:dyDescent="0.3">
      <c r="A482" s="696" t="s">
        <v>505</v>
      </c>
      <c r="B482" s="697" t="s">
        <v>506</v>
      </c>
      <c r="C482" s="698" t="s">
        <v>519</v>
      </c>
      <c r="D482" s="699" t="s">
        <v>520</v>
      </c>
      <c r="E482" s="700">
        <v>50113006</v>
      </c>
      <c r="F482" s="699" t="s">
        <v>1319</v>
      </c>
      <c r="G482" s="698" t="s">
        <v>560</v>
      </c>
      <c r="H482" s="698">
        <v>133341</v>
      </c>
      <c r="I482" s="698">
        <v>33341</v>
      </c>
      <c r="J482" s="698" t="s">
        <v>1326</v>
      </c>
      <c r="K482" s="698" t="s">
        <v>1324</v>
      </c>
      <c r="L482" s="701">
        <v>41.18</v>
      </c>
      <c r="M482" s="701">
        <v>8</v>
      </c>
      <c r="N482" s="702">
        <v>329.44</v>
      </c>
    </row>
    <row r="483" spans="1:14" ht="14.4" customHeight="1" x14ac:dyDescent="0.3">
      <c r="A483" s="696" t="s">
        <v>505</v>
      </c>
      <c r="B483" s="697" t="s">
        <v>506</v>
      </c>
      <c r="C483" s="698" t="s">
        <v>519</v>
      </c>
      <c r="D483" s="699" t="s">
        <v>520</v>
      </c>
      <c r="E483" s="700">
        <v>50113006</v>
      </c>
      <c r="F483" s="699" t="s">
        <v>1319</v>
      </c>
      <c r="G483" s="698" t="s">
        <v>560</v>
      </c>
      <c r="H483" s="698">
        <v>133339</v>
      </c>
      <c r="I483" s="698">
        <v>33339</v>
      </c>
      <c r="J483" s="698" t="s">
        <v>1327</v>
      </c>
      <c r="K483" s="698" t="s">
        <v>1324</v>
      </c>
      <c r="L483" s="701">
        <v>40.920000000000009</v>
      </c>
      <c r="M483" s="701">
        <v>75</v>
      </c>
      <c r="N483" s="702">
        <v>3069.0000000000009</v>
      </c>
    </row>
    <row r="484" spans="1:14" ht="14.4" customHeight="1" x14ac:dyDescent="0.3">
      <c r="A484" s="696" t="s">
        <v>505</v>
      </c>
      <c r="B484" s="697" t="s">
        <v>506</v>
      </c>
      <c r="C484" s="698" t="s">
        <v>519</v>
      </c>
      <c r="D484" s="699" t="s">
        <v>520</v>
      </c>
      <c r="E484" s="700">
        <v>50113006</v>
      </c>
      <c r="F484" s="699" t="s">
        <v>1319</v>
      </c>
      <c r="G484" s="698" t="s">
        <v>560</v>
      </c>
      <c r="H484" s="698">
        <v>133340</v>
      </c>
      <c r="I484" s="698">
        <v>33340</v>
      </c>
      <c r="J484" s="698" t="s">
        <v>1328</v>
      </c>
      <c r="K484" s="698" t="s">
        <v>1324</v>
      </c>
      <c r="L484" s="701">
        <v>40.92</v>
      </c>
      <c r="M484" s="701">
        <v>113</v>
      </c>
      <c r="N484" s="702">
        <v>4623.96</v>
      </c>
    </row>
    <row r="485" spans="1:14" ht="14.4" customHeight="1" x14ac:dyDescent="0.3">
      <c r="A485" s="696" t="s">
        <v>505</v>
      </c>
      <c r="B485" s="697" t="s">
        <v>506</v>
      </c>
      <c r="C485" s="698" t="s">
        <v>519</v>
      </c>
      <c r="D485" s="699" t="s">
        <v>520</v>
      </c>
      <c r="E485" s="700">
        <v>50113006</v>
      </c>
      <c r="F485" s="699" t="s">
        <v>1319</v>
      </c>
      <c r="G485" s="698" t="s">
        <v>525</v>
      </c>
      <c r="H485" s="698">
        <v>33788</v>
      </c>
      <c r="I485" s="698">
        <v>33788</v>
      </c>
      <c r="J485" s="698" t="s">
        <v>1329</v>
      </c>
      <c r="K485" s="698" t="s">
        <v>1330</v>
      </c>
      <c r="L485" s="701">
        <v>40.629999999999995</v>
      </c>
      <c r="M485" s="701">
        <v>47</v>
      </c>
      <c r="N485" s="702">
        <v>1909.6099999999997</v>
      </c>
    </row>
    <row r="486" spans="1:14" ht="14.4" customHeight="1" x14ac:dyDescent="0.3">
      <c r="A486" s="696" t="s">
        <v>505</v>
      </c>
      <c r="B486" s="697" t="s">
        <v>506</v>
      </c>
      <c r="C486" s="698" t="s">
        <v>519</v>
      </c>
      <c r="D486" s="699" t="s">
        <v>520</v>
      </c>
      <c r="E486" s="700">
        <v>50113006</v>
      </c>
      <c r="F486" s="699" t="s">
        <v>1319</v>
      </c>
      <c r="G486" s="698" t="s">
        <v>525</v>
      </c>
      <c r="H486" s="698">
        <v>217075</v>
      </c>
      <c r="I486" s="698">
        <v>217075</v>
      </c>
      <c r="J486" s="698" t="s">
        <v>1331</v>
      </c>
      <c r="K486" s="698" t="s">
        <v>788</v>
      </c>
      <c r="L486" s="701">
        <v>161.97999999999999</v>
      </c>
      <c r="M486" s="701">
        <v>26</v>
      </c>
      <c r="N486" s="702">
        <v>4211.4799999999996</v>
      </c>
    </row>
    <row r="487" spans="1:14" ht="14.4" customHeight="1" x14ac:dyDescent="0.3">
      <c r="A487" s="696" t="s">
        <v>505</v>
      </c>
      <c r="B487" s="697" t="s">
        <v>506</v>
      </c>
      <c r="C487" s="698" t="s">
        <v>519</v>
      </c>
      <c r="D487" s="699" t="s">
        <v>520</v>
      </c>
      <c r="E487" s="700">
        <v>50113006</v>
      </c>
      <c r="F487" s="699" t="s">
        <v>1319</v>
      </c>
      <c r="G487" s="698" t="s">
        <v>525</v>
      </c>
      <c r="H487" s="698">
        <v>217076</v>
      </c>
      <c r="I487" s="698">
        <v>217076</v>
      </c>
      <c r="J487" s="698" t="s">
        <v>1332</v>
      </c>
      <c r="K487" s="698" t="s">
        <v>788</v>
      </c>
      <c r="L487" s="701">
        <v>161.76</v>
      </c>
      <c r="M487" s="701">
        <v>4</v>
      </c>
      <c r="N487" s="702">
        <v>647.04</v>
      </c>
    </row>
    <row r="488" spans="1:14" ht="14.4" customHeight="1" x14ac:dyDescent="0.3">
      <c r="A488" s="696" t="s">
        <v>505</v>
      </c>
      <c r="B488" s="697" t="s">
        <v>506</v>
      </c>
      <c r="C488" s="698" t="s">
        <v>519</v>
      </c>
      <c r="D488" s="699" t="s">
        <v>520</v>
      </c>
      <c r="E488" s="700">
        <v>50113006</v>
      </c>
      <c r="F488" s="699" t="s">
        <v>1319</v>
      </c>
      <c r="G488" s="698" t="s">
        <v>525</v>
      </c>
      <c r="H488" s="698">
        <v>217077</v>
      </c>
      <c r="I488" s="698">
        <v>217077</v>
      </c>
      <c r="J488" s="698" t="s">
        <v>1333</v>
      </c>
      <c r="K488" s="698" t="s">
        <v>788</v>
      </c>
      <c r="L488" s="701">
        <v>161.93368421052637</v>
      </c>
      <c r="M488" s="701">
        <v>38</v>
      </c>
      <c r="N488" s="702">
        <v>6153.4800000000014</v>
      </c>
    </row>
    <row r="489" spans="1:14" ht="14.4" customHeight="1" x14ac:dyDescent="0.3">
      <c r="A489" s="696" t="s">
        <v>505</v>
      </c>
      <c r="B489" s="697" t="s">
        <v>506</v>
      </c>
      <c r="C489" s="698" t="s">
        <v>519</v>
      </c>
      <c r="D489" s="699" t="s">
        <v>520</v>
      </c>
      <c r="E489" s="700">
        <v>50113006</v>
      </c>
      <c r="F489" s="699" t="s">
        <v>1319</v>
      </c>
      <c r="G489" s="698" t="s">
        <v>525</v>
      </c>
      <c r="H489" s="698">
        <v>33790</v>
      </c>
      <c r="I489" s="698">
        <v>33790</v>
      </c>
      <c r="J489" s="698" t="s">
        <v>1333</v>
      </c>
      <c r="K489" s="698" t="s">
        <v>1330</v>
      </c>
      <c r="L489" s="701">
        <v>40.630000000000003</v>
      </c>
      <c r="M489" s="701">
        <v>47</v>
      </c>
      <c r="N489" s="702">
        <v>1909.6100000000001</v>
      </c>
    </row>
    <row r="490" spans="1:14" ht="14.4" customHeight="1" x14ac:dyDescent="0.3">
      <c r="A490" s="696" t="s">
        <v>505</v>
      </c>
      <c r="B490" s="697" t="s">
        <v>506</v>
      </c>
      <c r="C490" s="698" t="s">
        <v>519</v>
      </c>
      <c r="D490" s="699" t="s">
        <v>520</v>
      </c>
      <c r="E490" s="700">
        <v>50113006</v>
      </c>
      <c r="F490" s="699" t="s">
        <v>1319</v>
      </c>
      <c r="G490" s="698" t="s">
        <v>525</v>
      </c>
      <c r="H490" s="698">
        <v>841569</v>
      </c>
      <c r="I490" s="698">
        <v>0</v>
      </c>
      <c r="J490" s="698" t="s">
        <v>1334</v>
      </c>
      <c r="K490" s="698" t="s">
        <v>507</v>
      </c>
      <c r="L490" s="701">
        <v>1161.0999999999997</v>
      </c>
      <c r="M490" s="701">
        <v>1</v>
      </c>
      <c r="N490" s="702">
        <v>1161.0999999999997</v>
      </c>
    </row>
    <row r="491" spans="1:14" ht="14.4" customHeight="1" x14ac:dyDescent="0.3">
      <c r="A491" s="696" t="s">
        <v>505</v>
      </c>
      <c r="B491" s="697" t="s">
        <v>506</v>
      </c>
      <c r="C491" s="698" t="s">
        <v>519</v>
      </c>
      <c r="D491" s="699" t="s">
        <v>520</v>
      </c>
      <c r="E491" s="700">
        <v>50113006</v>
      </c>
      <c r="F491" s="699" t="s">
        <v>1319</v>
      </c>
      <c r="G491" s="698" t="s">
        <v>525</v>
      </c>
      <c r="H491" s="698">
        <v>990223</v>
      </c>
      <c r="I491" s="698">
        <v>0</v>
      </c>
      <c r="J491" s="698" t="s">
        <v>1335</v>
      </c>
      <c r="K491" s="698" t="s">
        <v>507</v>
      </c>
      <c r="L491" s="701">
        <v>192.99941176470585</v>
      </c>
      <c r="M491" s="701">
        <v>85</v>
      </c>
      <c r="N491" s="702">
        <v>16404.949999999997</v>
      </c>
    </row>
    <row r="492" spans="1:14" ht="14.4" customHeight="1" x14ac:dyDescent="0.3">
      <c r="A492" s="696" t="s">
        <v>505</v>
      </c>
      <c r="B492" s="697" t="s">
        <v>506</v>
      </c>
      <c r="C492" s="698" t="s">
        <v>519</v>
      </c>
      <c r="D492" s="699" t="s">
        <v>520</v>
      </c>
      <c r="E492" s="700">
        <v>50113006</v>
      </c>
      <c r="F492" s="699" t="s">
        <v>1319</v>
      </c>
      <c r="G492" s="698" t="s">
        <v>560</v>
      </c>
      <c r="H492" s="698">
        <v>987792</v>
      </c>
      <c r="I492" s="698">
        <v>33749</v>
      </c>
      <c r="J492" s="698" t="s">
        <v>1336</v>
      </c>
      <c r="K492" s="698" t="s">
        <v>1337</v>
      </c>
      <c r="L492" s="701">
        <v>111.94997203940119</v>
      </c>
      <c r="M492" s="701">
        <v>13</v>
      </c>
      <c r="N492" s="702">
        <v>1455.3496365122155</v>
      </c>
    </row>
    <row r="493" spans="1:14" ht="14.4" customHeight="1" x14ac:dyDescent="0.3">
      <c r="A493" s="696" t="s">
        <v>505</v>
      </c>
      <c r="B493" s="697" t="s">
        <v>506</v>
      </c>
      <c r="C493" s="698" t="s">
        <v>519</v>
      </c>
      <c r="D493" s="699" t="s">
        <v>520</v>
      </c>
      <c r="E493" s="700">
        <v>50113006</v>
      </c>
      <c r="F493" s="699" t="s">
        <v>1319</v>
      </c>
      <c r="G493" s="698" t="s">
        <v>560</v>
      </c>
      <c r="H493" s="698">
        <v>33751</v>
      </c>
      <c r="I493" s="698">
        <v>33751</v>
      </c>
      <c r="J493" s="698" t="s">
        <v>1338</v>
      </c>
      <c r="K493" s="698" t="s">
        <v>1337</v>
      </c>
      <c r="L493" s="701">
        <v>112.03555555555556</v>
      </c>
      <c r="M493" s="701">
        <v>9</v>
      </c>
      <c r="N493" s="702">
        <v>1008.32</v>
      </c>
    </row>
    <row r="494" spans="1:14" ht="14.4" customHeight="1" x14ac:dyDescent="0.3">
      <c r="A494" s="696" t="s">
        <v>505</v>
      </c>
      <c r="B494" s="697" t="s">
        <v>506</v>
      </c>
      <c r="C494" s="698" t="s">
        <v>519</v>
      </c>
      <c r="D494" s="699" t="s">
        <v>520</v>
      </c>
      <c r="E494" s="700">
        <v>50113006</v>
      </c>
      <c r="F494" s="699" t="s">
        <v>1319</v>
      </c>
      <c r="G494" s="698" t="s">
        <v>560</v>
      </c>
      <c r="H494" s="698">
        <v>395579</v>
      </c>
      <c r="I494" s="698">
        <v>33752</v>
      </c>
      <c r="J494" s="698" t="s">
        <v>1339</v>
      </c>
      <c r="K494" s="698" t="s">
        <v>1340</v>
      </c>
      <c r="L494" s="701">
        <v>111.95000000000002</v>
      </c>
      <c r="M494" s="701">
        <v>5</v>
      </c>
      <c r="N494" s="702">
        <v>559.75000000000011</v>
      </c>
    </row>
    <row r="495" spans="1:14" ht="14.4" customHeight="1" x14ac:dyDescent="0.3">
      <c r="A495" s="696" t="s">
        <v>505</v>
      </c>
      <c r="B495" s="697" t="s">
        <v>506</v>
      </c>
      <c r="C495" s="698" t="s">
        <v>519</v>
      </c>
      <c r="D495" s="699" t="s">
        <v>520</v>
      </c>
      <c r="E495" s="700">
        <v>50113006</v>
      </c>
      <c r="F495" s="699" t="s">
        <v>1319</v>
      </c>
      <c r="G495" s="698" t="s">
        <v>560</v>
      </c>
      <c r="H495" s="698">
        <v>33750</v>
      </c>
      <c r="I495" s="698">
        <v>33750</v>
      </c>
      <c r="J495" s="698" t="s">
        <v>1341</v>
      </c>
      <c r="K495" s="698" t="s">
        <v>1337</v>
      </c>
      <c r="L495" s="701">
        <v>112.00925775375643</v>
      </c>
      <c r="M495" s="701">
        <v>13</v>
      </c>
      <c r="N495" s="702">
        <v>1456.1203507988337</v>
      </c>
    </row>
    <row r="496" spans="1:14" ht="14.4" customHeight="1" x14ac:dyDescent="0.3">
      <c r="A496" s="696" t="s">
        <v>505</v>
      </c>
      <c r="B496" s="697" t="s">
        <v>506</v>
      </c>
      <c r="C496" s="698" t="s">
        <v>519</v>
      </c>
      <c r="D496" s="699" t="s">
        <v>520</v>
      </c>
      <c r="E496" s="700">
        <v>50113006</v>
      </c>
      <c r="F496" s="699" t="s">
        <v>1319</v>
      </c>
      <c r="G496" s="698" t="s">
        <v>560</v>
      </c>
      <c r="H496" s="698">
        <v>33859</v>
      </c>
      <c r="I496" s="698">
        <v>33859</v>
      </c>
      <c r="J496" s="698" t="s">
        <v>1342</v>
      </c>
      <c r="K496" s="698" t="s">
        <v>1322</v>
      </c>
      <c r="L496" s="701">
        <v>129.96999999999997</v>
      </c>
      <c r="M496" s="701">
        <v>32</v>
      </c>
      <c r="N496" s="702">
        <v>4159.0399999999991</v>
      </c>
    </row>
    <row r="497" spans="1:14" ht="14.4" customHeight="1" x14ac:dyDescent="0.3">
      <c r="A497" s="696" t="s">
        <v>505</v>
      </c>
      <c r="B497" s="697" t="s">
        <v>506</v>
      </c>
      <c r="C497" s="698" t="s">
        <v>519</v>
      </c>
      <c r="D497" s="699" t="s">
        <v>520</v>
      </c>
      <c r="E497" s="700">
        <v>50113006</v>
      </c>
      <c r="F497" s="699" t="s">
        <v>1319</v>
      </c>
      <c r="G497" s="698" t="s">
        <v>560</v>
      </c>
      <c r="H497" s="698">
        <v>33858</v>
      </c>
      <c r="I497" s="698">
        <v>33858</v>
      </c>
      <c r="J497" s="698" t="s">
        <v>1343</v>
      </c>
      <c r="K497" s="698" t="s">
        <v>1322</v>
      </c>
      <c r="L497" s="701">
        <v>129.97000000000003</v>
      </c>
      <c r="M497" s="701">
        <v>17</v>
      </c>
      <c r="N497" s="702">
        <v>2209.4900000000002</v>
      </c>
    </row>
    <row r="498" spans="1:14" ht="14.4" customHeight="1" x14ac:dyDescent="0.3">
      <c r="A498" s="696" t="s">
        <v>505</v>
      </c>
      <c r="B498" s="697" t="s">
        <v>506</v>
      </c>
      <c r="C498" s="698" t="s">
        <v>519</v>
      </c>
      <c r="D498" s="699" t="s">
        <v>520</v>
      </c>
      <c r="E498" s="700">
        <v>50113006</v>
      </c>
      <c r="F498" s="699" t="s">
        <v>1319</v>
      </c>
      <c r="G498" s="698" t="s">
        <v>560</v>
      </c>
      <c r="H498" s="698">
        <v>33848</v>
      </c>
      <c r="I498" s="698">
        <v>33848</v>
      </c>
      <c r="J498" s="698" t="s">
        <v>1344</v>
      </c>
      <c r="K498" s="698" t="s">
        <v>1322</v>
      </c>
      <c r="L498" s="701">
        <v>122.69</v>
      </c>
      <c r="M498" s="701">
        <v>13</v>
      </c>
      <c r="N498" s="702">
        <v>1594.97</v>
      </c>
    </row>
    <row r="499" spans="1:14" ht="14.4" customHeight="1" x14ac:dyDescent="0.3">
      <c r="A499" s="696" t="s">
        <v>505</v>
      </c>
      <c r="B499" s="697" t="s">
        <v>506</v>
      </c>
      <c r="C499" s="698" t="s">
        <v>519</v>
      </c>
      <c r="D499" s="699" t="s">
        <v>520</v>
      </c>
      <c r="E499" s="700">
        <v>50113006</v>
      </c>
      <c r="F499" s="699" t="s">
        <v>1319</v>
      </c>
      <c r="G499" s="698" t="s">
        <v>560</v>
      </c>
      <c r="H499" s="698">
        <v>990352</v>
      </c>
      <c r="I499" s="698">
        <v>33935</v>
      </c>
      <c r="J499" s="698" t="s">
        <v>1345</v>
      </c>
      <c r="K499" s="698" t="s">
        <v>1324</v>
      </c>
      <c r="L499" s="701">
        <v>30.669999999999998</v>
      </c>
      <c r="M499" s="701">
        <v>12</v>
      </c>
      <c r="N499" s="702">
        <v>368.03999999999996</v>
      </c>
    </row>
    <row r="500" spans="1:14" ht="14.4" customHeight="1" x14ac:dyDescent="0.3">
      <c r="A500" s="696" t="s">
        <v>505</v>
      </c>
      <c r="B500" s="697" t="s">
        <v>506</v>
      </c>
      <c r="C500" s="698" t="s">
        <v>519</v>
      </c>
      <c r="D500" s="699" t="s">
        <v>520</v>
      </c>
      <c r="E500" s="700">
        <v>50113006</v>
      </c>
      <c r="F500" s="699" t="s">
        <v>1319</v>
      </c>
      <c r="G500" s="698" t="s">
        <v>560</v>
      </c>
      <c r="H500" s="698">
        <v>33847</v>
      </c>
      <c r="I500" s="698">
        <v>33847</v>
      </c>
      <c r="J500" s="698" t="s">
        <v>1346</v>
      </c>
      <c r="K500" s="698" t="s">
        <v>1322</v>
      </c>
      <c r="L500" s="701">
        <v>122.69000000000001</v>
      </c>
      <c r="M500" s="701">
        <v>19</v>
      </c>
      <c r="N500" s="702">
        <v>2331.11</v>
      </c>
    </row>
    <row r="501" spans="1:14" ht="14.4" customHeight="1" x14ac:dyDescent="0.3">
      <c r="A501" s="696" t="s">
        <v>505</v>
      </c>
      <c r="B501" s="697" t="s">
        <v>506</v>
      </c>
      <c r="C501" s="698" t="s">
        <v>519</v>
      </c>
      <c r="D501" s="699" t="s">
        <v>520</v>
      </c>
      <c r="E501" s="700">
        <v>50113006</v>
      </c>
      <c r="F501" s="699" t="s">
        <v>1319</v>
      </c>
      <c r="G501" s="698" t="s">
        <v>560</v>
      </c>
      <c r="H501" s="698">
        <v>33527</v>
      </c>
      <c r="I501" s="698">
        <v>33527</v>
      </c>
      <c r="J501" s="698" t="s">
        <v>1347</v>
      </c>
      <c r="K501" s="698" t="s">
        <v>1348</v>
      </c>
      <c r="L501" s="701">
        <v>54.38000000000001</v>
      </c>
      <c r="M501" s="701">
        <v>66</v>
      </c>
      <c r="N501" s="702">
        <v>3589.0800000000008</v>
      </c>
    </row>
    <row r="502" spans="1:14" ht="14.4" customHeight="1" x14ac:dyDescent="0.3">
      <c r="A502" s="696" t="s">
        <v>505</v>
      </c>
      <c r="B502" s="697" t="s">
        <v>506</v>
      </c>
      <c r="C502" s="698" t="s">
        <v>519</v>
      </c>
      <c r="D502" s="699" t="s">
        <v>520</v>
      </c>
      <c r="E502" s="700">
        <v>50113006</v>
      </c>
      <c r="F502" s="699" t="s">
        <v>1319</v>
      </c>
      <c r="G502" s="698" t="s">
        <v>525</v>
      </c>
      <c r="H502" s="698">
        <v>217054</v>
      </c>
      <c r="I502" s="698">
        <v>217054</v>
      </c>
      <c r="J502" s="698" t="s">
        <v>1347</v>
      </c>
      <c r="K502" s="698" t="s">
        <v>1349</v>
      </c>
      <c r="L502" s="701">
        <v>1109.0402760126376</v>
      </c>
      <c r="M502" s="701">
        <v>27</v>
      </c>
      <c r="N502" s="702">
        <v>29944.087452341213</v>
      </c>
    </row>
    <row r="503" spans="1:14" ht="14.4" customHeight="1" x14ac:dyDescent="0.3">
      <c r="A503" s="696" t="s">
        <v>505</v>
      </c>
      <c r="B503" s="697" t="s">
        <v>506</v>
      </c>
      <c r="C503" s="698" t="s">
        <v>519</v>
      </c>
      <c r="D503" s="699" t="s">
        <v>520</v>
      </c>
      <c r="E503" s="700">
        <v>50113006</v>
      </c>
      <c r="F503" s="699" t="s">
        <v>1319</v>
      </c>
      <c r="G503" s="698" t="s">
        <v>525</v>
      </c>
      <c r="H503" s="698">
        <v>988740</v>
      </c>
      <c r="I503" s="698">
        <v>0</v>
      </c>
      <c r="J503" s="698" t="s">
        <v>1350</v>
      </c>
      <c r="K503" s="698" t="s">
        <v>507</v>
      </c>
      <c r="L503" s="701">
        <v>253.76000000000005</v>
      </c>
      <c r="M503" s="701">
        <v>246</v>
      </c>
      <c r="N503" s="702">
        <v>62424.960000000014</v>
      </c>
    </row>
    <row r="504" spans="1:14" ht="14.4" customHeight="1" x14ac:dyDescent="0.3">
      <c r="A504" s="696" t="s">
        <v>505</v>
      </c>
      <c r="B504" s="697" t="s">
        <v>506</v>
      </c>
      <c r="C504" s="698" t="s">
        <v>519</v>
      </c>
      <c r="D504" s="699" t="s">
        <v>520</v>
      </c>
      <c r="E504" s="700">
        <v>50113006</v>
      </c>
      <c r="F504" s="699" t="s">
        <v>1319</v>
      </c>
      <c r="G504" s="698" t="s">
        <v>560</v>
      </c>
      <c r="H504" s="698">
        <v>848250</v>
      </c>
      <c r="I504" s="698">
        <v>33423</v>
      </c>
      <c r="J504" s="698" t="s">
        <v>1351</v>
      </c>
      <c r="K504" s="698" t="s">
        <v>1352</v>
      </c>
      <c r="L504" s="701">
        <v>295.20999999999998</v>
      </c>
      <c r="M504" s="701">
        <v>29</v>
      </c>
      <c r="N504" s="702">
        <v>8561.09</v>
      </c>
    </row>
    <row r="505" spans="1:14" ht="14.4" customHeight="1" x14ac:dyDescent="0.3">
      <c r="A505" s="696" t="s">
        <v>505</v>
      </c>
      <c r="B505" s="697" t="s">
        <v>506</v>
      </c>
      <c r="C505" s="698" t="s">
        <v>519</v>
      </c>
      <c r="D505" s="699" t="s">
        <v>520</v>
      </c>
      <c r="E505" s="700">
        <v>50113006</v>
      </c>
      <c r="F505" s="699" t="s">
        <v>1319</v>
      </c>
      <c r="G505" s="698" t="s">
        <v>525</v>
      </c>
      <c r="H505" s="698">
        <v>846016</v>
      </c>
      <c r="I505" s="698">
        <v>0</v>
      </c>
      <c r="J505" s="698" t="s">
        <v>1353</v>
      </c>
      <c r="K505" s="698" t="s">
        <v>1354</v>
      </c>
      <c r="L505" s="701">
        <v>185.64000191727939</v>
      </c>
      <c r="M505" s="701">
        <v>111</v>
      </c>
      <c r="N505" s="702">
        <v>20606.040212818014</v>
      </c>
    </row>
    <row r="506" spans="1:14" ht="14.4" customHeight="1" x14ac:dyDescent="0.3">
      <c r="A506" s="696" t="s">
        <v>505</v>
      </c>
      <c r="B506" s="697" t="s">
        <v>506</v>
      </c>
      <c r="C506" s="698" t="s">
        <v>519</v>
      </c>
      <c r="D506" s="699" t="s">
        <v>520</v>
      </c>
      <c r="E506" s="700">
        <v>50113006</v>
      </c>
      <c r="F506" s="699" t="s">
        <v>1319</v>
      </c>
      <c r="G506" s="698" t="s">
        <v>525</v>
      </c>
      <c r="H506" s="698">
        <v>217052</v>
      </c>
      <c r="I506" s="698">
        <v>217052</v>
      </c>
      <c r="J506" s="698" t="s">
        <v>1355</v>
      </c>
      <c r="K506" s="698" t="s">
        <v>1349</v>
      </c>
      <c r="L506" s="701">
        <v>2030.1</v>
      </c>
      <c r="M506" s="701">
        <v>2</v>
      </c>
      <c r="N506" s="702">
        <v>4060.2</v>
      </c>
    </row>
    <row r="507" spans="1:14" ht="14.4" customHeight="1" x14ac:dyDescent="0.3">
      <c r="A507" s="696" t="s">
        <v>505</v>
      </c>
      <c r="B507" s="697" t="s">
        <v>506</v>
      </c>
      <c r="C507" s="698" t="s">
        <v>519</v>
      </c>
      <c r="D507" s="699" t="s">
        <v>520</v>
      </c>
      <c r="E507" s="700">
        <v>50113006</v>
      </c>
      <c r="F507" s="699" t="s">
        <v>1319</v>
      </c>
      <c r="G507" s="698" t="s">
        <v>560</v>
      </c>
      <c r="H507" s="698">
        <v>133146</v>
      </c>
      <c r="I507" s="698">
        <v>33530</v>
      </c>
      <c r="J507" s="698" t="s">
        <v>1356</v>
      </c>
      <c r="K507" s="698" t="s">
        <v>1357</v>
      </c>
      <c r="L507" s="701">
        <v>156.49000000000004</v>
      </c>
      <c r="M507" s="701">
        <v>16</v>
      </c>
      <c r="N507" s="702">
        <v>2503.8400000000006</v>
      </c>
    </row>
    <row r="508" spans="1:14" ht="14.4" customHeight="1" x14ac:dyDescent="0.3">
      <c r="A508" s="696" t="s">
        <v>505</v>
      </c>
      <c r="B508" s="697" t="s">
        <v>506</v>
      </c>
      <c r="C508" s="698" t="s">
        <v>519</v>
      </c>
      <c r="D508" s="699" t="s">
        <v>520</v>
      </c>
      <c r="E508" s="700">
        <v>50113006</v>
      </c>
      <c r="F508" s="699" t="s">
        <v>1319</v>
      </c>
      <c r="G508" s="698" t="s">
        <v>525</v>
      </c>
      <c r="H508" s="698">
        <v>217058</v>
      </c>
      <c r="I508" s="698">
        <v>217058</v>
      </c>
      <c r="J508" s="698" t="s">
        <v>1358</v>
      </c>
      <c r="K508" s="698" t="s">
        <v>1359</v>
      </c>
      <c r="L508" s="701">
        <v>1734.0325000000003</v>
      </c>
      <c r="M508" s="701">
        <v>8</v>
      </c>
      <c r="N508" s="702">
        <v>13872.260000000002</v>
      </c>
    </row>
    <row r="509" spans="1:14" ht="14.4" customHeight="1" x14ac:dyDescent="0.3">
      <c r="A509" s="696" t="s">
        <v>505</v>
      </c>
      <c r="B509" s="697" t="s">
        <v>506</v>
      </c>
      <c r="C509" s="698" t="s">
        <v>519</v>
      </c>
      <c r="D509" s="699" t="s">
        <v>520</v>
      </c>
      <c r="E509" s="700">
        <v>50113006</v>
      </c>
      <c r="F509" s="699" t="s">
        <v>1319</v>
      </c>
      <c r="G509" s="698" t="s">
        <v>525</v>
      </c>
      <c r="H509" s="698">
        <v>153980</v>
      </c>
      <c r="I509" s="698">
        <v>153980</v>
      </c>
      <c r="J509" s="698" t="s">
        <v>1360</v>
      </c>
      <c r="K509" s="698" t="s">
        <v>1348</v>
      </c>
      <c r="L509" s="701">
        <v>293.18883720930233</v>
      </c>
      <c r="M509" s="701">
        <v>172</v>
      </c>
      <c r="N509" s="702">
        <v>50428.480000000003</v>
      </c>
    </row>
    <row r="510" spans="1:14" ht="14.4" customHeight="1" x14ac:dyDescent="0.3">
      <c r="A510" s="696" t="s">
        <v>505</v>
      </c>
      <c r="B510" s="697" t="s">
        <v>506</v>
      </c>
      <c r="C510" s="698" t="s">
        <v>519</v>
      </c>
      <c r="D510" s="699" t="s">
        <v>520</v>
      </c>
      <c r="E510" s="700">
        <v>50113006</v>
      </c>
      <c r="F510" s="699" t="s">
        <v>1319</v>
      </c>
      <c r="G510" s="698" t="s">
        <v>560</v>
      </c>
      <c r="H510" s="698">
        <v>133220</v>
      </c>
      <c r="I510" s="698">
        <v>33220</v>
      </c>
      <c r="J510" s="698" t="s">
        <v>1361</v>
      </c>
      <c r="K510" s="698" t="s">
        <v>1362</v>
      </c>
      <c r="L510" s="701">
        <v>196.20000000000005</v>
      </c>
      <c r="M510" s="701">
        <v>1</v>
      </c>
      <c r="N510" s="702">
        <v>196.20000000000005</v>
      </c>
    </row>
    <row r="511" spans="1:14" ht="14.4" customHeight="1" x14ac:dyDescent="0.3">
      <c r="A511" s="696" t="s">
        <v>505</v>
      </c>
      <c r="B511" s="697" t="s">
        <v>506</v>
      </c>
      <c r="C511" s="698" t="s">
        <v>519</v>
      </c>
      <c r="D511" s="699" t="s">
        <v>520</v>
      </c>
      <c r="E511" s="700">
        <v>50113008</v>
      </c>
      <c r="F511" s="699" t="s">
        <v>1363</v>
      </c>
      <c r="G511" s="698"/>
      <c r="H511" s="698"/>
      <c r="I511" s="698">
        <v>138455</v>
      </c>
      <c r="J511" s="698" t="s">
        <v>1364</v>
      </c>
      <c r="K511" s="698" t="s">
        <v>1365</v>
      </c>
      <c r="L511" s="701">
        <v>1287</v>
      </c>
      <c r="M511" s="701">
        <v>268</v>
      </c>
      <c r="N511" s="702">
        <v>344916</v>
      </c>
    </row>
    <row r="512" spans="1:14" ht="14.4" customHeight="1" x14ac:dyDescent="0.3">
      <c r="A512" s="696" t="s">
        <v>505</v>
      </c>
      <c r="B512" s="697" t="s">
        <v>506</v>
      </c>
      <c r="C512" s="698" t="s">
        <v>519</v>
      </c>
      <c r="D512" s="699" t="s">
        <v>520</v>
      </c>
      <c r="E512" s="700">
        <v>50113008</v>
      </c>
      <c r="F512" s="699" t="s">
        <v>1363</v>
      </c>
      <c r="G512" s="698"/>
      <c r="H512" s="698"/>
      <c r="I512" s="698">
        <v>129056</v>
      </c>
      <c r="J512" s="698" t="s">
        <v>1366</v>
      </c>
      <c r="K512" s="698" t="s">
        <v>1367</v>
      </c>
      <c r="L512" s="701">
        <v>2751.4900878906251</v>
      </c>
      <c r="M512" s="701">
        <v>40</v>
      </c>
      <c r="N512" s="702">
        <v>110059.603515625</v>
      </c>
    </row>
    <row r="513" spans="1:14" ht="14.4" customHeight="1" x14ac:dyDescent="0.3">
      <c r="A513" s="696" t="s">
        <v>505</v>
      </c>
      <c r="B513" s="697" t="s">
        <v>506</v>
      </c>
      <c r="C513" s="698" t="s">
        <v>519</v>
      </c>
      <c r="D513" s="699" t="s">
        <v>520</v>
      </c>
      <c r="E513" s="700">
        <v>50113008</v>
      </c>
      <c r="F513" s="699" t="s">
        <v>1363</v>
      </c>
      <c r="G513" s="698"/>
      <c r="H513" s="698"/>
      <c r="I513" s="698">
        <v>129057</v>
      </c>
      <c r="J513" s="698" t="s">
        <v>1366</v>
      </c>
      <c r="K513" s="698" t="s">
        <v>1368</v>
      </c>
      <c r="L513" s="701">
        <v>5211.034052309783</v>
      </c>
      <c r="M513" s="701">
        <v>23</v>
      </c>
      <c r="N513" s="702">
        <v>119853.783203125</v>
      </c>
    </row>
    <row r="514" spans="1:14" ht="14.4" customHeight="1" x14ac:dyDescent="0.3">
      <c r="A514" s="696" t="s">
        <v>505</v>
      </c>
      <c r="B514" s="697" t="s">
        <v>506</v>
      </c>
      <c r="C514" s="698" t="s">
        <v>519</v>
      </c>
      <c r="D514" s="699" t="s">
        <v>520</v>
      </c>
      <c r="E514" s="700">
        <v>50113008</v>
      </c>
      <c r="F514" s="699" t="s">
        <v>1363</v>
      </c>
      <c r="G514" s="698"/>
      <c r="H514" s="698"/>
      <c r="I514" s="698">
        <v>62464</v>
      </c>
      <c r="J514" s="698" t="s">
        <v>1369</v>
      </c>
      <c r="K514" s="698" t="s">
        <v>1370</v>
      </c>
      <c r="L514" s="701">
        <v>9142.0519057765159</v>
      </c>
      <c r="M514" s="701">
        <v>99</v>
      </c>
      <c r="N514" s="702">
        <v>905063.138671875</v>
      </c>
    </row>
    <row r="515" spans="1:14" ht="14.4" customHeight="1" x14ac:dyDescent="0.3">
      <c r="A515" s="696" t="s">
        <v>505</v>
      </c>
      <c r="B515" s="697" t="s">
        <v>506</v>
      </c>
      <c r="C515" s="698" t="s">
        <v>519</v>
      </c>
      <c r="D515" s="699" t="s">
        <v>520</v>
      </c>
      <c r="E515" s="700">
        <v>50113008</v>
      </c>
      <c r="F515" s="699" t="s">
        <v>1363</v>
      </c>
      <c r="G515" s="698"/>
      <c r="H515" s="698"/>
      <c r="I515" s="698">
        <v>104051</v>
      </c>
      <c r="J515" s="698" t="s">
        <v>1371</v>
      </c>
      <c r="K515" s="698" t="s">
        <v>1365</v>
      </c>
      <c r="L515" s="701">
        <v>1291.4000244140625</v>
      </c>
      <c r="M515" s="701">
        <v>7</v>
      </c>
      <c r="N515" s="702">
        <v>9039.8001708984375</v>
      </c>
    </row>
    <row r="516" spans="1:14" ht="14.4" customHeight="1" x14ac:dyDescent="0.3">
      <c r="A516" s="696" t="s">
        <v>505</v>
      </c>
      <c r="B516" s="697" t="s">
        <v>506</v>
      </c>
      <c r="C516" s="698" t="s">
        <v>519</v>
      </c>
      <c r="D516" s="699" t="s">
        <v>520</v>
      </c>
      <c r="E516" s="700">
        <v>50113008</v>
      </c>
      <c r="F516" s="699" t="s">
        <v>1363</v>
      </c>
      <c r="G516" s="698"/>
      <c r="H516" s="698"/>
      <c r="I516" s="698">
        <v>97910</v>
      </c>
      <c r="J516" s="698" t="s">
        <v>1372</v>
      </c>
      <c r="K516" s="698" t="s">
        <v>1373</v>
      </c>
      <c r="L516" s="701">
        <v>1346.3499755859375</v>
      </c>
      <c r="M516" s="701">
        <v>3</v>
      </c>
      <c r="N516" s="702">
        <v>4039.0499267578125</v>
      </c>
    </row>
    <row r="517" spans="1:14" ht="14.4" customHeight="1" x14ac:dyDescent="0.3">
      <c r="A517" s="696" t="s">
        <v>505</v>
      </c>
      <c r="B517" s="697" t="s">
        <v>506</v>
      </c>
      <c r="C517" s="698" t="s">
        <v>519</v>
      </c>
      <c r="D517" s="699" t="s">
        <v>520</v>
      </c>
      <c r="E517" s="700">
        <v>50113008</v>
      </c>
      <c r="F517" s="699" t="s">
        <v>1363</v>
      </c>
      <c r="G517" s="698"/>
      <c r="H517" s="698"/>
      <c r="I517" s="698">
        <v>26042</v>
      </c>
      <c r="J517" s="698" t="s">
        <v>1374</v>
      </c>
      <c r="K517" s="698" t="s">
        <v>1375</v>
      </c>
      <c r="L517" s="701">
        <v>9559</v>
      </c>
      <c r="M517" s="701">
        <v>3</v>
      </c>
      <c r="N517" s="702">
        <v>28677</v>
      </c>
    </row>
    <row r="518" spans="1:14" ht="14.4" customHeight="1" x14ac:dyDescent="0.3">
      <c r="A518" s="696" t="s">
        <v>505</v>
      </c>
      <c r="B518" s="697" t="s">
        <v>506</v>
      </c>
      <c r="C518" s="698" t="s">
        <v>519</v>
      </c>
      <c r="D518" s="699" t="s">
        <v>520</v>
      </c>
      <c r="E518" s="700">
        <v>50113008</v>
      </c>
      <c r="F518" s="699" t="s">
        <v>1363</v>
      </c>
      <c r="G518" s="698"/>
      <c r="H518" s="698"/>
      <c r="I518" s="698">
        <v>6480</v>
      </c>
      <c r="J518" s="698" t="s">
        <v>1376</v>
      </c>
      <c r="K518" s="698" t="s">
        <v>1377</v>
      </c>
      <c r="L518" s="701">
        <v>4305.3999461638623</v>
      </c>
      <c r="M518" s="701">
        <v>78</v>
      </c>
      <c r="N518" s="702">
        <v>335821.19580078125</v>
      </c>
    </row>
    <row r="519" spans="1:14" ht="14.4" customHeight="1" x14ac:dyDescent="0.3">
      <c r="A519" s="696" t="s">
        <v>505</v>
      </c>
      <c r="B519" s="697" t="s">
        <v>506</v>
      </c>
      <c r="C519" s="698" t="s">
        <v>519</v>
      </c>
      <c r="D519" s="699" t="s">
        <v>520</v>
      </c>
      <c r="E519" s="700">
        <v>50113008</v>
      </c>
      <c r="F519" s="699" t="s">
        <v>1363</v>
      </c>
      <c r="G519" s="698"/>
      <c r="H519" s="698"/>
      <c r="I519" s="698">
        <v>212531</v>
      </c>
      <c r="J519" s="698" t="s">
        <v>1376</v>
      </c>
      <c r="K519" s="698" t="s">
        <v>1378</v>
      </c>
      <c r="L519" s="701">
        <v>6150.5712890625</v>
      </c>
      <c r="M519" s="701">
        <v>7</v>
      </c>
      <c r="N519" s="702">
        <v>43053.9990234375</v>
      </c>
    </row>
    <row r="520" spans="1:14" ht="14.4" customHeight="1" x14ac:dyDescent="0.3">
      <c r="A520" s="696" t="s">
        <v>505</v>
      </c>
      <c r="B520" s="697" t="s">
        <v>506</v>
      </c>
      <c r="C520" s="698" t="s">
        <v>519</v>
      </c>
      <c r="D520" s="699" t="s">
        <v>520</v>
      </c>
      <c r="E520" s="700">
        <v>50113011</v>
      </c>
      <c r="F520" s="699" t="s">
        <v>1379</v>
      </c>
      <c r="G520" s="698"/>
      <c r="H520" s="698"/>
      <c r="I520" s="698">
        <v>173181</v>
      </c>
      <c r="J520" s="698" t="s">
        <v>1380</v>
      </c>
      <c r="K520" s="698" t="s">
        <v>1381</v>
      </c>
      <c r="L520" s="701">
        <v>8505.2000596788203</v>
      </c>
      <c r="M520" s="701">
        <v>36</v>
      </c>
      <c r="N520" s="702">
        <v>306187.2021484375</v>
      </c>
    </row>
    <row r="521" spans="1:14" ht="14.4" customHeight="1" x14ac:dyDescent="0.3">
      <c r="A521" s="696" t="s">
        <v>505</v>
      </c>
      <c r="B521" s="697" t="s">
        <v>506</v>
      </c>
      <c r="C521" s="698" t="s">
        <v>519</v>
      </c>
      <c r="D521" s="699" t="s">
        <v>520</v>
      </c>
      <c r="E521" s="700">
        <v>50113011</v>
      </c>
      <c r="F521" s="699" t="s">
        <v>1379</v>
      </c>
      <c r="G521" s="698"/>
      <c r="H521" s="698"/>
      <c r="I521" s="698">
        <v>173183</v>
      </c>
      <c r="J521" s="698" t="s">
        <v>1382</v>
      </c>
      <c r="K521" s="698" t="s">
        <v>1383</v>
      </c>
      <c r="L521" s="701">
        <v>4252.60009765625</v>
      </c>
      <c r="M521" s="701">
        <v>3</v>
      </c>
      <c r="N521" s="702">
        <v>12757.80029296875</v>
      </c>
    </row>
    <row r="522" spans="1:14" ht="14.4" customHeight="1" x14ac:dyDescent="0.3">
      <c r="A522" s="696" t="s">
        <v>505</v>
      </c>
      <c r="B522" s="697" t="s">
        <v>506</v>
      </c>
      <c r="C522" s="698" t="s">
        <v>519</v>
      </c>
      <c r="D522" s="699" t="s">
        <v>520</v>
      </c>
      <c r="E522" s="700">
        <v>50113011</v>
      </c>
      <c r="F522" s="699" t="s">
        <v>1379</v>
      </c>
      <c r="G522" s="698"/>
      <c r="H522" s="698"/>
      <c r="I522" s="698">
        <v>203319</v>
      </c>
      <c r="J522" s="698" t="s">
        <v>1382</v>
      </c>
      <c r="K522" s="698" t="s">
        <v>1383</v>
      </c>
      <c r="L522" s="701">
        <v>4252.6000366210937</v>
      </c>
      <c r="M522" s="701">
        <v>16</v>
      </c>
      <c r="N522" s="702">
        <v>68041.6005859375</v>
      </c>
    </row>
    <row r="523" spans="1:14" ht="14.4" customHeight="1" x14ac:dyDescent="0.3">
      <c r="A523" s="696" t="s">
        <v>505</v>
      </c>
      <c r="B523" s="697" t="s">
        <v>506</v>
      </c>
      <c r="C523" s="698" t="s">
        <v>519</v>
      </c>
      <c r="D523" s="699" t="s">
        <v>520</v>
      </c>
      <c r="E523" s="700">
        <v>50113011</v>
      </c>
      <c r="F523" s="699" t="s">
        <v>1379</v>
      </c>
      <c r="G523" s="698"/>
      <c r="H523" s="698"/>
      <c r="I523" s="698">
        <v>154244</v>
      </c>
      <c r="J523" s="698" t="s">
        <v>1384</v>
      </c>
      <c r="K523" s="698" t="s">
        <v>1385</v>
      </c>
      <c r="L523" s="701">
        <v>9736.8001302083339</v>
      </c>
      <c r="M523" s="701">
        <v>3</v>
      </c>
      <c r="N523" s="702">
        <v>29210.400390625</v>
      </c>
    </row>
    <row r="524" spans="1:14" ht="14.4" customHeight="1" x14ac:dyDescent="0.3">
      <c r="A524" s="696" t="s">
        <v>505</v>
      </c>
      <c r="B524" s="697" t="s">
        <v>506</v>
      </c>
      <c r="C524" s="698" t="s">
        <v>519</v>
      </c>
      <c r="D524" s="699" t="s">
        <v>520</v>
      </c>
      <c r="E524" s="700">
        <v>50113011</v>
      </c>
      <c r="F524" s="699" t="s">
        <v>1379</v>
      </c>
      <c r="G524" s="698"/>
      <c r="H524" s="698"/>
      <c r="I524" s="698">
        <v>154245</v>
      </c>
      <c r="J524" s="698" t="s">
        <v>1384</v>
      </c>
      <c r="K524" s="698" t="s">
        <v>1386</v>
      </c>
      <c r="L524" s="701">
        <v>4868.400065104167</v>
      </c>
      <c r="M524" s="701">
        <v>6</v>
      </c>
      <c r="N524" s="702">
        <v>29210.400390625</v>
      </c>
    </row>
    <row r="525" spans="1:14" ht="14.4" customHeight="1" x14ac:dyDescent="0.3">
      <c r="A525" s="696" t="s">
        <v>505</v>
      </c>
      <c r="B525" s="697" t="s">
        <v>506</v>
      </c>
      <c r="C525" s="698" t="s">
        <v>519</v>
      </c>
      <c r="D525" s="699" t="s">
        <v>520</v>
      </c>
      <c r="E525" s="700">
        <v>50113011</v>
      </c>
      <c r="F525" s="699" t="s">
        <v>1379</v>
      </c>
      <c r="G525" s="698"/>
      <c r="H525" s="698"/>
      <c r="I525" s="698">
        <v>171966</v>
      </c>
      <c r="J525" s="698" t="s">
        <v>1387</v>
      </c>
      <c r="K525" s="698" t="s">
        <v>1388</v>
      </c>
      <c r="L525" s="701">
        <v>12916.2001953125</v>
      </c>
      <c r="M525" s="701">
        <v>1</v>
      </c>
      <c r="N525" s="702">
        <v>12916.2001953125</v>
      </c>
    </row>
    <row r="526" spans="1:14" ht="14.4" customHeight="1" x14ac:dyDescent="0.3">
      <c r="A526" s="696" t="s">
        <v>505</v>
      </c>
      <c r="B526" s="697" t="s">
        <v>506</v>
      </c>
      <c r="C526" s="698" t="s">
        <v>519</v>
      </c>
      <c r="D526" s="699" t="s">
        <v>520</v>
      </c>
      <c r="E526" s="700">
        <v>50113013</v>
      </c>
      <c r="F526" s="699" t="s">
        <v>1389</v>
      </c>
      <c r="G526" s="698" t="s">
        <v>560</v>
      </c>
      <c r="H526" s="698">
        <v>194155</v>
      </c>
      <c r="I526" s="698">
        <v>94155</v>
      </c>
      <c r="J526" s="698" t="s">
        <v>1390</v>
      </c>
      <c r="K526" s="698" t="s">
        <v>1391</v>
      </c>
      <c r="L526" s="701">
        <v>321.97789473684207</v>
      </c>
      <c r="M526" s="701">
        <v>5.7</v>
      </c>
      <c r="N526" s="702">
        <v>1835.2739999999999</v>
      </c>
    </row>
    <row r="527" spans="1:14" ht="14.4" customHeight="1" x14ac:dyDescent="0.3">
      <c r="A527" s="696" t="s">
        <v>505</v>
      </c>
      <c r="B527" s="697" t="s">
        <v>506</v>
      </c>
      <c r="C527" s="698" t="s">
        <v>519</v>
      </c>
      <c r="D527" s="699" t="s">
        <v>520</v>
      </c>
      <c r="E527" s="700">
        <v>50113013</v>
      </c>
      <c r="F527" s="699" t="s">
        <v>1389</v>
      </c>
      <c r="G527" s="698" t="s">
        <v>525</v>
      </c>
      <c r="H527" s="698">
        <v>183821</v>
      </c>
      <c r="I527" s="698">
        <v>183821</v>
      </c>
      <c r="J527" s="698" t="s">
        <v>1392</v>
      </c>
      <c r="K527" s="698" t="s">
        <v>1393</v>
      </c>
      <c r="L527" s="701">
        <v>71.849999999999994</v>
      </c>
      <c r="M527" s="701">
        <v>20</v>
      </c>
      <c r="N527" s="702">
        <v>1437</v>
      </c>
    </row>
    <row r="528" spans="1:14" ht="14.4" customHeight="1" x14ac:dyDescent="0.3">
      <c r="A528" s="696" t="s">
        <v>505</v>
      </c>
      <c r="B528" s="697" t="s">
        <v>506</v>
      </c>
      <c r="C528" s="698" t="s">
        <v>519</v>
      </c>
      <c r="D528" s="699" t="s">
        <v>520</v>
      </c>
      <c r="E528" s="700">
        <v>50113013</v>
      </c>
      <c r="F528" s="699" t="s">
        <v>1389</v>
      </c>
      <c r="G528" s="698" t="s">
        <v>560</v>
      </c>
      <c r="H528" s="698">
        <v>195147</v>
      </c>
      <c r="I528" s="698">
        <v>195147</v>
      </c>
      <c r="J528" s="698" t="s">
        <v>1394</v>
      </c>
      <c r="K528" s="698" t="s">
        <v>1395</v>
      </c>
      <c r="L528" s="701">
        <v>565.49511627906963</v>
      </c>
      <c r="M528" s="701">
        <v>17.200000000000003</v>
      </c>
      <c r="N528" s="702">
        <v>9726.5159999999996</v>
      </c>
    </row>
    <row r="529" spans="1:14" ht="14.4" customHeight="1" x14ac:dyDescent="0.3">
      <c r="A529" s="696" t="s">
        <v>505</v>
      </c>
      <c r="B529" s="697" t="s">
        <v>506</v>
      </c>
      <c r="C529" s="698" t="s">
        <v>519</v>
      </c>
      <c r="D529" s="699" t="s">
        <v>520</v>
      </c>
      <c r="E529" s="700">
        <v>50113013</v>
      </c>
      <c r="F529" s="699" t="s">
        <v>1389</v>
      </c>
      <c r="G529" s="698" t="s">
        <v>525</v>
      </c>
      <c r="H529" s="698">
        <v>172972</v>
      </c>
      <c r="I529" s="698">
        <v>72972</v>
      </c>
      <c r="J529" s="698" t="s">
        <v>1396</v>
      </c>
      <c r="K529" s="698" t="s">
        <v>1397</v>
      </c>
      <c r="L529" s="701">
        <v>181.61542968750038</v>
      </c>
      <c r="M529" s="701">
        <v>460.79999999999973</v>
      </c>
      <c r="N529" s="702">
        <v>83688.39000000013</v>
      </c>
    </row>
    <row r="530" spans="1:14" ht="14.4" customHeight="1" x14ac:dyDescent="0.3">
      <c r="A530" s="696" t="s">
        <v>505</v>
      </c>
      <c r="B530" s="697" t="s">
        <v>506</v>
      </c>
      <c r="C530" s="698" t="s">
        <v>519</v>
      </c>
      <c r="D530" s="699" t="s">
        <v>520</v>
      </c>
      <c r="E530" s="700">
        <v>50113013</v>
      </c>
      <c r="F530" s="699" t="s">
        <v>1389</v>
      </c>
      <c r="G530" s="698" t="s">
        <v>525</v>
      </c>
      <c r="H530" s="698">
        <v>201958</v>
      </c>
      <c r="I530" s="698">
        <v>201958</v>
      </c>
      <c r="J530" s="698" t="s">
        <v>1398</v>
      </c>
      <c r="K530" s="698" t="s">
        <v>1399</v>
      </c>
      <c r="L530" s="701">
        <v>240.32</v>
      </c>
      <c r="M530" s="701">
        <v>1</v>
      </c>
      <c r="N530" s="702">
        <v>240.32</v>
      </c>
    </row>
    <row r="531" spans="1:14" ht="14.4" customHeight="1" x14ac:dyDescent="0.3">
      <c r="A531" s="696" t="s">
        <v>505</v>
      </c>
      <c r="B531" s="697" t="s">
        <v>506</v>
      </c>
      <c r="C531" s="698" t="s">
        <v>519</v>
      </c>
      <c r="D531" s="699" t="s">
        <v>520</v>
      </c>
      <c r="E531" s="700">
        <v>50113013</v>
      </c>
      <c r="F531" s="699" t="s">
        <v>1389</v>
      </c>
      <c r="G531" s="698" t="s">
        <v>525</v>
      </c>
      <c r="H531" s="698">
        <v>201961</v>
      </c>
      <c r="I531" s="698">
        <v>201961</v>
      </c>
      <c r="J531" s="698" t="s">
        <v>1400</v>
      </c>
      <c r="K531" s="698" t="s">
        <v>1401</v>
      </c>
      <c r="L531" s="701">
        <v>254.655</v>
      </c>
      <c r="M531" s="701">
        <v>4</v>
      </c>
      <c r="N531" s="702">
        <v>1018.62</v>
      </c>
    </row>
    <row r="532" spans="1:14" ht="14.4" customHeight="1" x14ac:dyDescent="0.3">
      <c r="A532" s="696" t="s">
        <v>505</v>
      </c>
      <c r="B532" s="697" t="s">
        <v>506</v>
      </c>
      <c r="C532" s="698" t="s">
        <v>519</v>
      </c>
      <c r="D532" s="699" t="s">
        <v>520</v>
      </c>
      <c r="E532" s="700">
        <v>50113013</v>
      </c>
      <c r="F532" s="699" t="s">
        <v>1389</v>
      </c>
      <c r="G532" s="698" t="s">
        <v>525</v>
      </c>
      <c r="H532" s="698">
        <v>501761</v>
      </c>
      <c r="I532" s="698">
        <v>0</v>
      </c>
      <c r="J532" s="698" t="s">
        <v>1402</v>
      </c>
      <c r="K532" s="698" t="s">
        <v>507</v>
      </c>
      <c r="L532" s="701">
        <v>2980.1200000000003</v>
      </c>
      <c r="M532" s="701">
        <v>0.12000000000000001</v>
      </c>
      <c r="N532" s="702">
        <v>357.61440000000005</v>
      </c>
    </row>
    <row r="533" spans="1:14" ht="14.4" customHeight="1" x14ac:dyDescent="0.3">
      <c r="A533" s="696" t="s">
        <v>505</v>
      </c>
      <c r="B533" s="697" t="s">
        <v>506</v>
      </c>
      <c r="C533" s="698" t="s">
        <v>519</v>
      </c>
      <c r="D533" s="699" t="s">
        <v>520</v>
      </c>
      <c r="E533" s="700">
        <v>50113013</v>
      </c>
      <c r="F533" s="699" t="s">
        <v>1389</v>
      </c>
      <c r="G533" s="698" t="s">
        <v>560</v>
      </c>
      <c r="H533" s="698">
        <v>183817</v>
      </c>
      <c r="I533" s="698">
        <v>183817</v>
      </c>
      <c r="J533" s="698" t="s">
        <v>1403</v>
      </c>
      <c r="K533" s="698" t="s">
        <v>669</v>
      </c>
      <c r="L533" s="701">
        <v>932.36594268476426</v>
      </c>
      <c r="M533" s="701">
        <v>132.60000000000002</v>
      </c>
      <c r="N533" s="702">
        <v>123631.72399999977</v>
      </c>
    </row>
    <row r="534" spans="1:14" ht="14.4" customHeight="1" x14ac:dyDescent="0.3">
      <c r="A534" s="696" t="s">
        <v>505</v>
      </c>
      <c r="B534" s="697" t="s">
        <v>506</v>
      </c>
      <c r="C534" s="698" t="s">
        <v>519</v>
      </c>
      <c r="D534" s="699" t="s">
        <v>520</v>
      </c>
      <c r="E534" s="700">
        <v>50113013</v>
      </c>
      <c r="F534" s="699" t="s">
        <v>1389</v>
      </c>
      <c r="G534" s="698" t="s">
        <v>560</v>
      </c>
      <c r="H534" s="698">
        <v>183812</v>
      </c>
      <c r="I534" s="698">
        <v>183812</v>
      </c>
      <c r="J534" s="698" t="s">
        <v>1404</v>
      </c>
      <c r="K534" s="698" t="s">
        <v>1405</v>
      </c>
      <c r="L534" s="701">
        <v>539.53999999999985</v>
      </c>
      <c r="M534" s="701">
        <v>6.4</v>
      </c>
      <c r="N534" s="702">
        <v>3453.0559999999996</v>
      </c>
    </row>
    <row r="535" spans="1:14" ht="14.4" customHeight="1" x14ac:dyDescent="0.3">
      <c r="A535" s="696" t="s">
        <v>505</v>
      </c>
      <c r="B535" s="697" t="s">
        <v>506</v>
      </c>
      <c r="C535" s="698" t="s">
        <v>519</v>
      </c>
      <c r="D535" s="699" t="s">
        <v>520</v>
      </c>
      <c r="E535" s="700">
        <v>50113013</v>
      </c>
      <c r="F535" s="699" t="s">
        <v>1389</v>
      </c>
      <c r="G535" s="698" t="s">
        <v>525</v>
      </c>
      <c r="H535" s="698">
        <v>164831</v>
      </c>
      <c r="I535" s="698">
        <v>64831</v>
      </c>
      <c r="J535" s="698" t="s">
        <v>1406</v>
      </c>
      <c r="K535" s="698" t="s">
        <v>1407</v>
      </c>
      <c r="L535" s="701">
        <v>198.88000000000005</v>
      </c>
      <c r="M535" s="701">
        <v>13.200000000000001</v>
      </c>
      <c r="N535" s="702">
        <v>2625.2160000000008</v>
      </c>
    </row>
    <row r="536" spans="1:14" ht="14.4" customHeight="1" x14ac:dyDescent="0.3">
      <c r="A536" s="696" t="s">
        <v>505</v>
      </c>
      <c r="B536" s="697" t="s">
        <v>506</v>
      </c>
      <c r="C536" s="698" t="s">
        <v>519</v>
      </c>
      <c r="D536" s="699" t="s">
        <v>520</v>
      </c>
      <c r="E536" s="700">
        <v>50113013</v>
      </c>
      <c r="F536" s="699" t="s">
        <v>1389</v>
      </c>
      <c r="G536" s="698" t="s">
        <v>525</v>
      </c>
      <c r="H536" s="698">
        <v>164835</v>
      </c>
      <c r="I536" s="698">
        <v>64835</v>
      </c>
      <c r="J536" s="698" t="s">
        <v>1408</v>
      </c>
      <c r="K536" s="698" t="s">
        <v>1409</v>
      </c>
      <c r="L536" s="701">
        <v>143.66</v>
      </c>
      <c r="M536" s="701">
        <v>2</v>
      </c>
      <c r="N536" s="702">
        <v>287.32</v>
      </c>
    </row>
    <row r="537" spans="1:14" ht="14.4" customHeight="1" x14ac:dyDescent="0.3">
      <c r="A537" s="696" t="s">
        <v>505</v>
      </c>
      <c r="B537" s="697" t="s">
        <v>506</v>
      </c>
      <c r="C537" s="698" t="s">
        <v>519</v>
      </c>
      <c r="D537" s="699" t="s">
        <v>520</v>
      </c>
      <c r="E537" s="700">
        <v>50113013</v>
      </c>
      <c r="F537" s="699" t="s">
        <v>1389</v>
      </c>
      <c r="G537" s="698" t="s">
        <v>525</v>
      </c>
      <c r="H537" s="698">
        <v>183926</v>
      </c>
      <c r="I537" s="698">
        <v>183926</v>
      </c>
      <c r="J537" s="698" t="s">
        <v>1410</v>
      </c>
      <c r="K537" s="698" t="s">
        <v>669</v>
      </c>
      <c r="L537" s="701">
        <v>136.79714285714283</v>
      </c>
      <c r="M537" s="701">
        <v>31.499999999999993</v>
      </c>
      <c r="N537" s="702">
        <v>4309.1099999999979</v>
      </c>
    </row>
    <row r="538" spans="1:14" ht="14.4" customHeight="1" x14ac:dyDescent="0.3">
      <c r="A538" s="696" t="s">
        <v>505</v>
      </c>
      <c r="B538" s="697" t="s">
        <v>506</v>
      </c>
      <c r="C538" s="698" t="s">
        <v>519</v>
      </c>
      <c r="D538" s="699" t="s">
        <v>520</v>
      </c>
      <c r="E538" s="700">
        <v>50113013</v>
      </c>
      <c r="F538" s="699" t="s">
        <v>1389</v>
      </c>
      <c r="G538" s="698" t="s">
        <v>560</v>
      </c>
      <c r="H538" s="698">
        <v>153913</v>
      </c>
      <c r="I538" s="698">
        <v>53913</v>
      </c>
      <c r="J538" s="698" t="s">
        <v>1411</v>
      </c>
      <c r="K538" s="698" t="s">
        <v>1412</v>
      </c>
      <c r="L538" s="701">
        <v>78.339999999999989</v>
      </c>
      <c r="M538" s="701">
        <v>1</v>
      </c>
      <c r="N538" s="702">
        <v>78.339999999999989</v>
      </c>
    </row>
    <row r="539" spans="1:14" ht="14.4" customHeight="1" x14ac:dyDescent="0.3">
      <c r="A539" s="696" t="s">
        <v>505</v>
      </c>
      <c r="B539" s="697" t="s">
        <v>506</v>
      </c>
      <c r="C539" s="698" t="s">
        <v>519</v>
      </c>
      <c r="D539" s="699" t="s">
        <v>520</v>
      </c>
      <c r="E539" s="700">
        <v>50113013</v>
      </c>
      <c r="F539" s="699" t="s">
        <v>1389</v>
      </c>
      <c r="G539" s="698" t="s">
        <v>560</v>
      </c>
      <c r="H539" s="698">
        <v>145010</v>
      </c>
      <c r="I539" s="698">
        <v>45010</v>
      </c>
      <c r="J539" s="698" t="s">
        <v>1413</v>
      </c>
      <c r="K539" s="698" t="s">
        <v>1414</v>
      </c>
      <c r="L539" s="701">
        <v>41.529999999999994</v>
      </c>
      <c r="M539" s="701">
        <v>2</v>
      </c>
      <c r="N539" s="702">
        <v>83.059999999999988</v>
      </c>
    </row>
    <row r="540" spans="1:14" ht="14.4" customHeight="1" x14ac:dyDescent="0.3">
      <c r="A540" s="696" t="s">
        <v>505</v>
      </c>
      <c r="B540" s="697" t="s">
        <v>506</v>
      </c>
      <c r="C540" s="698" t="s">
        <v>519</v>
      </c>
      <c r="D540" s="699" t="s">
        <v>520</v>
      </c>
      <c r="E540" s="700">
        <v>50113013</v>
      </c>
      <c r="F540" s="699" t="s">
        <v>1389</v>
      </c>
      <c r="G540" s="698" t="s">
        <v>525</v>
      </c>
      <c r="H540" s="698">
        <v>117171</v>
      </c>
      <c r="I540" s="698">
        <v>17171</v>
      </c>
      <c r="J540" s="698" t="s">
        <v>1415</v>
      </c>
      <c r="K540" s="698" t="s">
        <v>722</v>
      </c>
      <c r="L540" s="701">
        <v>73.44000000000004</v>
      </c>
      <c r="M540" s="701">
        <v>11</v>
      </c>
      <c r="N540" s="702">
        <v>807.84000000000037</v>
      </c>
    </row>
    <row r="541" spans="1:14" ht="14.4" customHeight="1" x14ac:dyDescent="0.3">
      <c r="A541" s="696" t="s">
        <v>505</v>
      </c>
      <c r="B541" s="697" t="s">
        <v>506</v>
      </c>
      <c r="C541" s="698" t="s">
        <v>519</v>
      </c>
      <c r="D541" s="699" t="s">
        <v>520</v>
      </c>
      <c r="E541" s="700">
        <v>50113013</v>
      </c>
      <c r="F541" s="699" t="s">
        <v>1389</v>
      </c>
      <c r="G541" s="698" t="s">
        <v>525</v>
      </c>
      <c r="H541" s="698">
        <v>193922</v>
      </c>
      <c r="I541" s="698">
        <v>93922</v>
      </c>
      <c r="J541" s="698" t="s">
        <v>1416</v>
      </c>
      <c r="K541" s="698" t="s">
        <v>1417</v>
      </c>
      <c r="L541" s="701">
        <v>385.41</v>
      </c>
      <c r="M541" s="701">
        <v>1</v>
      </c>
      <c r="N541" s="702">
        <v>385.41</v>
      </c>
    </row>
    <row r="542" spans="1:14" ht="14.4" customHeight="1" x14ac:dyDescent="0.3">
      <c r="A542" s="696" t="s">
        <v>505</v>
      </c>
      <c r="B542" s="697" t="s">
        <v>506</v>
      </c>
      <c r="C542" s="698" t="s">
        <v>519</v>
      </c>
      <c r="D542" s="699" t="s">
        <v>520</v>
      </c>
      <c r="E542" s="700">
        <v>50113013</v>
      </c>
      <c r="F542" s="699" t="s">
        <v>1389</v>
      </c>
      <c r="G542" s="698" t="s">
        <v>560</v>
      </c>
      <c r="H542" s="698">
        <v>111706</v>
      </c>
      <c r="I542" s="698">
        <v>11706</v>
      </c>
      <c r="J542" s="698" t="s">
        <v>637</v>
      </c>
      <c r="K542" s="698" t="s">
        <v>1418</v>
      </c>
      <c r="L542" s="701">
        <v>230.80305555555549</v>
      </c>
      <c r="M542" s="701">
        <v>36</v>
      </c>
      <c r="N542" s="702">
        <v>8308.909999999998</v>
      </c>
    </row>
    <row r="543" spans="1:14" ht="14.4" customHeight="1" x14ac:dyDescent="0.3">
      <c r="A543" s="696" t="s">
        <v>505</v>
      </c>
      <c r="B543" s="697" t="s">
        <v>506</v>
      </c>
      <c r="C543" s="698" t="s">
        <v>519</v>
      </c>
      <c r="D543" s="699" t="s">
        <v>520</v>
      </c>
      <c r="E543" s="700">
        <v>50113013</v>
      </c>
      <c r="F543" s="699" t="s">
        <v>1389</v>
      </c>
      <c r="G543" s="698" t="s">
        <v>507</v>
      </c>
      <c r="H543" s="698">
        <v>203855</v>
      </c>
      <c r="I543" s="698">
        <v>203855</v>
      </c>
      <c r="J543" s="698" t="s">
        <v>1419</v>
      </c>
      <c r="K543" s="698" t="s">
        <v>1420</v>
      </c>
      <c r="L543" s="701">
        <v>316.03000000000003</v>
      </c>
      <c r="M543" s="701">
        <v>5.7</v>
      </c>
      <c r="N543" s="702">
        <v>1801.3710000000003</v>
      </c>
    </row>
    <row r="544" spans="1:14" ht="14.4" customHeight="1" x14ac:dyDescent="0.3">
      <c r="A544" s="696" t="s">
        <v>505</v>
      </c>
      <c r="B544" s="697" t="s">
        <v>506</v>
      </c>
      <c r="C544" s="698" t="s">
        <v>519</v>
      </c>
      <c r="D544" s="699" t="s">
        <v>520</v>
      </c>
      <c r="E544" s="700">
        <v>50113013</v>
      </c>
      <c r="F544" s="699" t="s">
        <v>1389</v>
      </c>
      <c r="G544" s="698" t="s">
        <v>525</v>
      </c>
      <c r="H544" s="698">
        <v>131654</v>
      </c>
      <c r="I544" s="698">
        <v>131654</v>
      </c>
      <c r="J544" s="698" t="s">
        <v>1421</v>
      </c>
      <c r="K544" s="698" t="s">
        <v>1422</v>
      </c>
      <c r="L544" s="701">
        <v>264</v>
      </c>
      <c r="M544" s="701">
        <v>2</v>
      </c>
      <c r="N544" s="702">
        <v>528</v>
      </c>
    </row>
    <row r="545" spans="1:14" ht="14.4" customHeight="1" x14ac:dyDescent="0.3">
      <c r="A545" s="696" t="s">
        <v>505</v>
      </c>
      <c r="B545" s="697" t="s">
        <v>506</v>
      </c>
      <c r="C545" s="698" t="s">
        <v>519</v>
      </c>
      <c r="D545" s="699" t="s">
        <v>520</v>
      </c>
      <c r="E545" s="700">
        <v>50113013</v>
      </c>
      <c r="F545" s="699" t="s">
        <v>1389</v>
      </c>
      <c r="G545" s="698" t="s">
        <v>525</v>
      </c>
      <c r="H545" s="698">
        <v>131656</v>
      </c>
      <c r="I545" s="698">
        <v>131656</v>
      </c>
      <c r="J545" s="698" t="s">
        <v>1423</v>
      </c>
      <c r="K545" s="698" t="s">
        <v>1424</v>
      </c>
      <c r="L545" s="701">
        <v>517</v>
      </c>
      <c r="M545" s="701">
        <v>7.5</v>
      </c>
      <c r="N545" s="702">
        <v>3877.5</v>
      </c>
    </row>
    <row r="546" spans="1:14" ht="14.4" customHeight="1" x14ac:dyDescent="0.3">
      <c r="A546" s="696" t="s">
        <v>505</v>
      </c>
      <c r="B546" s="697" t="s">
        <v>506</v>
      </c>
      <c r="C546" s="698" t="s">
        <v>519</v>
      </c>
      <c r="D546" s="699" t="s">
        <v>520</v>
      </c>
      <c r="E546" s="700">
        <v>50113013</v>
      </c>
      <c r="F546" s="699" t="s">
        <v>1389</v>
      </c>
      <c r="G546" s="698" t="s">
        <v>525</v>
      </c>
      <c r="H546" s="698">
        <v>206609</v>
      </c>
      <c r="I546" s="698">
        <v>206609</v>
      </c>
      <c r="J546" s="698" t="s">
        <v>1425</v>
      </c>
      <c r="K546" s="698" t="s">
        <v>1426</v>
      </c>
      <c r="L546" s="701">
        <v>248.29333333333332</v>
      </c>
      <c r="M546" s="701">
        <v>1.5</v>
      </c>
      <c r="N546" s="702">
        <v>372.44</v>
      </c>
    </row>
    <row r="547" spans="1:14" ht="14.4" customHeight="1" x14ac:dyDescent="0.3">
      <c r="A547" s="696" t="s">
        <v>505</v>
      </c>
      <c r="B547" s="697" t="s">
        <v>506</v>
      </c>
      <c r="C547" s="698" t="s">
        <v>519</v>
      </c>
      <c r="D547" s="699" t="s">
        <v>520</v>
      </c>
      <c r="E547" s="700">
        <v>50113013</v>
      </c>
      <c r="F547" s="699" t="s">
        <v>1389</v>
      </c>
      <c r="G547" s="698" t="s">
        <v>525</v>
      </c>
      <c r="H547" s="698">
        <v>151458</v>
      </c>
      <c r="I547" s="698">
        <v>151458</v>
      </c>
      <c r="J547" s="698" t="s">
        <v>1427</v>
      </c>
      <c r="K547" s="698" t="s">
        <v>1428</v>
      </c>
      <c r="L547" s="701">
        <v>217.8</v>
      </c>
      <c r="M547" s="701">
        <v>1.6</v>
      </c>
      <c r="N547" s="702">
        <v>348.48</v>
      </c>
    </row>
    <row r="548" spans="1:14" ht="14.4" customHeight="1" x14ac:dyDescent="0.3">
      <c r="A548" s="696" t="s">
        <v>505</v>
      </c>
      <c r="B548" s="697" t="s">
        <v>506</v>
      </c>
      <c r="C548" s="698" t="s">
        <v>519</v>
      </c>
      <c r="D548" s="699" t="s">
        <v>520</v>
      </c>
      <c r="E548" s="700">
        <v>50113013</v>
      </c>
      <c r="F548" s="699" t="s">
        <v>1389</v>
      </c>
      <c r="G548" s="698" t="s">
        <v>525</v>
      </c>
      <c r="H548" s="698">
        <v>115658</v>
      </c>
      <c r="I548" s="698">
        <v>15658</v>
      </c>
      <c r="J548" s="698" t="s">
        <v>1429</v>
      </c>
      <c r="K548" s="698" t="s">
        <v>1430</v>
      </c>
      <c r="L548" s="701">
        <v>58.72</v>
      </c>
      <c r="M548" s="701">
        <v>2</v>
      </c>
      <c r="N548" s="702">
        <v>117.44</v>
      </c>
    </row>
    <row r="549" spans="1:14" ht="14.4" customHeight="1" x14ac:dyDescent="0.3">
      <c r="A549" s="696" t="s">
        <v>505</v>
      </c>
      <c r="B549" s="697" t="s">
        <v>506</v>
      </c>
      <c r="C549" s="698" t="s">
        <v>519</v>
      </c>
      <c r="D549" s="699" t="s">
        <v>520</v>
      </c>
      <c r="E549" s="700">
        <v>50113013</v>
      </c>
      <c r="F549" s="699" t="s">
        <v>1389</v>
      </c>
      <c r="G549" s="698" t="s">
        <v>525</v>
      </c>
      <c r="H549" s="698">
        <v>196039</v>
      </c>
      <c r="I549" s="698">
        <v>96039</v>
      </c>
      <c r="J549" s="698" t="s">
        <v>1431</v>
      </c>
      <c r="K549" s="698" t="s">
        <v>1432</v>
      </c>
      <c r="L549" s="701">
        <v>82.9</v>
      </c>
      <c r="M549" s="701">
        <v>2</v>
      </c>
      <c r="N549" s="702">
        <v>165.8</v>
      </c>
    </row>
    <row r="550" spans="1:14" ht="14.4" customHeight="1" x14ac:dyDescent="0.3">
      <c r="A550" s="696" t="s">
        <v>505</v>
      </c>
      <c r="B550" s="697" t="s">
        <v>506</v>
      </c>
      <c r="C550" s="698" t="s">
        <v>519</v>
      </c>
      <c r="D550" s="699" t="s">
        <v>520</v>
      </c>
      <c r="E550" s="700">
        <v>50113013</v>
      </c>
      <c r="F550" s="699" t="s">
        <v>1389</v>
      </c>
      <c r="G550" s="698" t="s">
        <v>525</v>
      </c>
      <c r="H550" s="698">
        <v>162180</v>
      </c>
      <c r="I550" s="698">
        <v>162180</v>
      </c>
      <c r="J550" s="698" t="s">
        <v>1433</v>
      </c>
      <c r="K550" s="698" t="s">
        <v>1434</v>
      </c>
      <c r="L550" s="701">
        <v>152.9</v>
      </c>
      <c r="M550" s="701">
        <v>1.4</v>
      </c>
      <c r="N550" s="702">
        <v>214.06</v>
      </c>
    </row>
    <row r="551" spans="1:14" ht="14.4" customHeight="1" x14ac:dyDescent="0.3">
      <c r="A551" s="696" t="s">
        <v>505</v>
      </c>
      <c r="B551" s="697" t="s">
        <v>506</v>
      </c>
      <c r="C551" s="698" t="s">
        <v>519</v>
      </c>
      <c r="D551" s="699" t="s">
        <v>520</v>
      </c>
      <c r="E551" s="700">
        <v>50113013</v>
      </c>
      <c r="F551" s="699" t="s">
        <v>1389</v>
      </c>
      <c r="G551" s="698" t="s">
        <v>525</v>
      </c>
      <c r="H551" s="698">
        <v>162187</v>
      </c>
      <c r="I551" s="698">
        <v>162187</v>
      </c>
      <c r="J551" s="698" t="s">
        <v>1435</v>
      </c>
      <c r="K551" s="698" t="s">
        <v>1436</v>
      </c>
      <c r="L551" s="701">
        <v>286.00000000000006</v>
      </c>
      <c r="M551" s="701">
        <v>42.4</v>
      </c>
      <c r="N551" s="702">
        <v>12126.400000000001</v>
      </c>
    </row>
    <row r="552" spans="1:14" ht="14.4" customHeight="1" x14ac:dyDescent="0.3">
      <c r="A552" s="696" t="s">
        <v>505</v>
      </c>
      <c r="B552" s="697" t="s">
        <v>506</v>
      </c>
      <c r="C552" s="698" t="s">
        <v>519</v>
      </c>
      <c r="D552" s="699" t="s">
        <v>520</v>
      </c>
      <c r="E552" s="700">
        <v>50113013</v>
      </c>
      <c r="F552" s="699" t="s">
        <v>1389</v>
      </c>
      <c r="G552" s="698" t="s">
        <v>560</v>
      </c>
      <c r="H552" s="698">
        <v>849655</v>
      </c>
      <c r="I552" s="698">
        <v>129836</v>
      </c>
      <c r="J552" s="698" t="s">
        <v>1437</v>
      </c>
      <c r="K552" s="698" t="s">
        <v>1438</v>
      </c>
      <c r="L552" s="701">
        <v>263.17811320754703</v>
      </c>
      <c r="M552" s="701">
        <v>26.5</v>
      </c>
      <c r="N552" s="702">
        <v>6974.2199999999957</v>
      </c>
    </row>
    <row r="553" spans="1:14" ht="14.4" customHeight="1" x14ac:dyDescent="0.3">
      <c r="A553" s="696" t="s">
        <v>505</v>
      </c>
      <c r="B553" s="697" t="s">
        <v>506</v>
      </c>
      <c r="C553" s="698" t="s">
        <v>519</v>
      </c>
      <c r="D553" s="699" t="s">
        <v>520</v>
      </c>
      <c r="E553" s="700">
        <v>50113013</v>
      </c>
      <c r="F553" s="699" t="s">
        <v>1389</v>
      </c>
      <c r="G553" s="698" t="s">
        <v>560</v>
      </c>
      <c r="H553" s="698">
        <v>849887</v>
      </c>
      <c r="I553" s="698">
        <v>129834</v>
      </c>
      <c r="J553" s="698" t="s">
        <v>1439</v>
      </c>
      <c r="K553" s="698" t="s">
        <v>507</v>
      </c>
      <c r="L553" s="701">
        <v>154.01641791044776</v>
      </c>
      <c r="M553" s="701">
        <v>6.6999999999999993</v>
      </c>
      <c r="N553" s="702">
        <v>1031.9099999999999</v>
      </c>
    </row>
    <row r="554" spans="1:14" ht="14.4" customHeight="1" x14ac:dyDescent="0.3">
      <c r="A554" s="696" t="s">
        <v>505</v>
      </c>
      <c r="B554" s="697" t="s">
        <v>506</v>
      </c>
      <c r="C554" s="698" t="s">
        <v>519</v>
      </c>
      <c r="D554" s="699" t="s">
        <v>520</v>
      </c>
      <c r="E554" s="700">
        <v>50113013</v>
      </c>
      <c r="F554" s="699" t="s">
        <v>1389</v>
      </c>
      <c r="G554" s="698" t="s">
        <v>525</v>
      </c>
      <c r="H554" s="698">
        <v>218400</v>
      </c>
      <c r="I554" s="698">
        <v>218400</v>
      </c>
      <c r="J554" s="698" t="s">
        <v>1440</v>
      </c>
      <c r="K554" s="698" t="s">
        <v>1441</v>
      </c>
      <c r="L554" s="701">
        <v>607.06307692307701</v>
      </c>
      <c r="M554" s="701">
        <v>13</v>
      </c>
      <c r="N554" s="702">
        <v>7891.8200000000006</v>
      </c>
    </row>
    <row r="555" spans="1:14" ht="14.4" customHeight="1" x14ac:dyDescent="0.3">
      <c r="A555" s="696" t="s">
        <v>505</v>
      </c>
      <c r="B555" s="697" t="s">
        <v>506</v>
      </c>
      <c r="C555" s="698" t="s">
        <v>519</v>
      </c>
      <c r="D555" s="699" t="s">
        <v>520</v>
      </c>
      <c r="E555" s="700">
        <v>50113013</v>
      </c>
      <c r="F555" s="699" t="s">
        <v>1389</v>
      </c>
      <c r="G555" s="698" t="s">
        <v>525</v>
      </c>
      <c r="H555" s="698">
        <v>120605</v>
      </c>
      <c r="I555" s="698">
        <v>20605</v>
      </c>
      <c r="J555" s="698" t="s">
        <v>1442</v>
      </c>
      <c r="K555" s="698" t="s">
        <v>1443</v>
      </c>
      <c r="L555" s="701">
        <v>601.51599711916481</v>
      </c>
      <c r="M555" s="701">
        <v>29.2</v>
      </c>
      <c r="N555" s="702">
        <v>17564.267115879611</v>
      </c>
    </row>
    <row r="556" spans="1:14" ht="14.4" customHeight="1" x14ac:dyDescent="0.3">
      <c r="A556" s="696" t="s">
        <v>505</v>
      </c>
      <c r="B556" s="697" t="s">
        <v>506</v>
      </c>
      <c r="C556" s="698" t="s">
        <v>519</v>
      </c>
      <c r="D556" s="699" t="s">
        <v>520</v>
      </c>
      <c r="E556" s="700">
        <v>50113013</v>
      </c>
      <c r="F556" s="699" t="s">
        <v>1389</v>
      </c>
      <c r="G556" s="698" t="s">
        <v>525</v>
      </c>
      <c r="H556" s="698">
        <v>844576</v>
      </c>
      <c r="I556" s="698">
        <v>100339</v>
      </c>
      <c r="J556" s="698" t="s">
        <v>1444</v>
      </c>
      <c r="K556" s="698" t="s">
        <v>1445</v>
      </c>
      <c r="L556" s="701">
        <v>97.61</v>
      </c>
      <c r="M556" s="701">
        <v>2</v>
      </c>
      <c r="N556" s="702">
        <v>195.22</v>
      </c>
    </row>
    <row r="557" spans="1:14" ht="14.4" customHeight="1" x14ac:dyDescent="0.3">
      <c r="A557" s="696" t="s">
        <v>505</v>
      </c>
      <c r="B557" s="697" t="s">
        <v>506</v>
      </c>
      <c r="C557" s="698" t="s">
        <v>519</v>
      </c>
      <c r="D557" s="699" t="s">
        <v>520</v>
      </c>
      <c r="E557" s="700">
        <v>50113013</v>
      </c>
      <c r="F557" s="699" t="s">
        <v>1389</v>
      </c>
      <c r="G557" s="698" t="s">
        <v>525</v>
      </c>
      <c r="H557" s="698">
        <v>168860</v>
      </c>
      <c r="I557" s="698">
        <v>168860</v>
      </c>
      <c r="J557" s="698" t="s">
        <v>1446</v>
      </c>
      <c r="K557" s="698" t="s">
        <v>1447</v>
      </c>
      <c r="L557" s="701">
        <v>28965.49</v>
      </c>
      <c r="M557" s="701">
        <v>4</v>
      </c>
      <c r="N557" s="702">
        <v>115861.96</v>
      </c>
    </row>
    <row r="558" spans="1:14" ht="14.4" customHeight="1" x14ac:dyDescent="0.3">
      <c r="A558" s="696" t="s">
        <v>505</v>
      </c>
      <c r="B558" s="697" t="s">
        <v>506</v>
      </c>
      <c r="C558" s="698" t="s">
        <v>519</v>
      </c>
      <c r="D558" s="699" t="s">
        <v>520</v>
      </c>
      <c r="E558" s="700">
        <v>50113013</v>
      </c>
      <c r="F558" s="699" t="s">
        <v>1389</v>
      </c>
      <c r="G558" s="698" t="s">
        <v>525</v>
      </c>
      <c r="H558" s="698">
        <v>197654</v>
      </c>
      <c r="I558" s="698">
        <v>97654</v>
      </c>
      <c r="J558" s="698" t="s">
        <v>1448</v>
      </c>
      <c r="K558" s="698" t="s">
        <v>1449</v>
      </c>
      <c r="L558" s="701">
        <v>35.050000000000004</v>
      </c>
      <c r="M558" s="701">
        <v>1</v>
      </c>
      <c r="N558" s="702">
        <v>35.050000000000004</v>
      </c>
    </row>
    <row r="559" spans="1:14" ht="14.4" customHeight="1" x14ac:dyDescent="0.3">
      <c r="A559" s="696" t="s">
        <v>505</v>
      </c>
      <c r="B559" s="697" t="s">
        <v>506</v>
      </c>
      <c r="C559" s="698" t="s">
        <v>519</v>
      </c>
      <c r="D559" s="699" t="s">
        <v>520</v>
      </c>
      <c r="E559" s="700">
        <v>50113013</v>
      </c>
      <c r="F559" s="699" t="s">
        <v>1389</v>
      </c>
      <c r="G559" s="698" t="s">
        <v>525</v>
      </c>
      <c r="H559" s="698">
        <v>102427</v>
      </c>
      <c r="I559" s="698">
        <v>2427</v>
      </c>
      <c r="J559" s="698" t="s">
        <v>1450</v>
      </c>
      <c r="K559" s="698" t="s">
        <v>749</v>
      </c>
      <c r="L559" s="701">
        <v>25.450000000000006</v>
      </c>
      <c r="M559" s="701">
        <v>1</v>
      </c>
      <c r="N559" s="702">
        <v>25.450000000000006</v>
      </c>
    </row>
    <row r="560" spans="1:14" ht="14.4" customHeight="1" x14ac:dyDescent="0.3">
      <c r="A560" s="696" t="s">
        <v>505</v>
      </c>
      <c r="B560" s="697" t="s">
        <v>506</v>
      </c>
      <c r="C560" s="698" t="s">
        <v>519</v>
      </c>
      <c r="D560" s="699" t="s">
        <v>520</v>
      </c>
      <c r="E560" s="700">
        <v>50113013</v>
      </c>
      <c r="F560" s="699" t="s">
        <v>1389</v>
      </c>
      <c r="G560" s="698" t="s">
        <v>525</v>
      </c>
      <c r="H560" s="698">
        <v>101066</v>
      </c>
      <c r="I560" s="698">
        <v>1066</v>
      </c>
      <c r="J560" s="698" t="s">
        <v>1451</v>
      </c>
      <c r="K560" s="698" t="s">
        <v>1452</v>
      </c>
      <c r="L560" s="701">
        <v>50.826956521739149</v>
      </c>
      <c r="M560" s="701">
        <v>46</v>
      </c>
      <c r="N560" s="702">
        <v>2338.0400000000009</v>
      </c>
    </row>
    <row r="561" spans="1:14" ht="14.4" customHeight="1" x14ac:dyDescent="0.3">
      <c r="A561" s="696" t="s">
        <v>505</v>
      </c>
      <c r="B561" s="697" t="s">
        <v>506</v>
      </c>
      <c r="C561" s="698" t="s">
        <v>519</v>
      </c>
      <c r="D561" s="699" t="s">
        <v>520</v>
      </c>
      <c r="E561" s="700">
        <v>50113013</v>
      </c>
      <c r="F561" s="699" t="s">
        <v>1389</v>
      </c>
      <c r="G561" s="698" t="s">
        <v>525</v>
      </c>
      <c r="H561" s="698">
        <v>184492</v>
      </c>
      <c r="I561" s="698">
        <v>84492</v>
      </c>
      <c r="J561" s="698" t="s">
        <v>1453</v>
      </c>
      <c r="K561" s="698" t="s">
        <v>1454</v>
      </c>
      <c r="L561" s="701">
        <v>52.27</v>
      </c>
      <c r="M561" s="701">
        <v>2</v>
      </c>
      <c r="N561" s="702">
        <v>104.54</v>
      </c>
    </row>
    <row r="562" spans="1:14" ht="14.4" customHeight="1" x14ac:dyDescent="0.3">
      <c r="A562" s="696" t="s">
        <v>505</v>
      </c>
      <c r="B562" s="697" t="s">
        <v>506</v>
      </c>
      <c r="C562" s="698" t="s">
        <v>519</v>
      </c>
      <c r="D562" s="699" t="s">
        <v>520</v>
      </c>
      <c r="E562" s="700">
        <v>50113013</v>
      </c>
      <c r="F562" s="699" t="s">
        <v>1389</v>
      </c>
      <c r="G562" s="698" t="s">
        <v>525</v>
      </c>
      <c r="H562" s="698">
        <v>394618</v>
      </c>
      <c r="I562" s="698">
        <v>112786</v>
      </c>
      <c r="J562" s="698" t="s">
        <v>1455</v>
      </c>
      <c r="K562" s="698" t="s">
        <v>1456</v>
      </c>
      <c r="L562" s="701">
        <v>310.00049999999999</v>
      </c>
      <c r="M562" s="701">
        <v>1</v>
      </c>
      <c r="N562" s="702">
        <v>310.00049999999999</v>
      </c>
    </row>
    <row r="563" spans="1:14" ht="14.4" customHeight="1" x14ac:dyDescent="0.3">
      <c r="A563" s="696" t="s">
        <v>505</v>
      </c>
      <c r="B563" s="697" t="s">
        <v>506</v>
      </c>
      <c r="C563" s="698" t="s">
        <v>519</v>
      </c>
      <c r="D563" s="699" t="s">
        <v>520</v>
      </c>
      <c r="E563" s="700">
        <v>50113013</v>
      </c>
      <c r="F563" s="699" t="s">
        <v>1389</v>
      </c>
      <c r="G563" s="698" t="s">
        <v>525</v>
      </c>
      <c r="H563" s="698">
        <v>847476</v>
      </c>
      <c r="I563" s="698">
        <v>112782</v>
      </c>
      <c r="J563" s="698" t="s">
        <v>1457</v>
      </c>
      <c r="K563" s="698" t="s">
        <v>1458</v>
      </c>
      <c r="L563" s="701">
        <v>672.37568749999969</v>
      </c>
      <c r="M563" s="701">
        <v>18.000000000000004</v>
      </c>
      <c r="N563" s="702">
        <v>12102.762374999997</v>
      </c>
    </row>
    <row r="564" spans="1:14" ht="14.4" customHeight="1" x14ac:dyDescent="0.3">
      <c r="A564" s="696" t="s">
        <v>505</v>
      </c>
      <c r="B564" s="697" t="s">
        <v>506</v>
      </c>
      <c r="C564" s="698" t="s">
        <v>519</v>
      </c>
      <c r="D564" s="699" t="s">
        <v>520</v>
      </c>
      <c r="E564" s="700">
        <v>50113013</v>
      </c>
      <c r="F564" s="699" t="s">
        <v>1389</v>
      </c>
      <c r="G564" s="698" t="s">
        <v>525</v>
      </c>
      <c r="H564" s="698">
        <v>96414</v>
      </c>
      <c r="I564" s="698">
        <v>96414</v>
      </c>
      <c r="J564" s="698" t="s">
        <v>1459</v>
      </c>
      <c r="K564" s="698" t="s">
        <v>1460</v>
      </c>
      <c r="L564" s="701">
        <v>57.989999999999995</v>
      </c>
      <c r="M564" s="701">
        <v>15</v>
      </c>
      <c r="N564" s="702">
        <v>869.84999999999991</v>
      </c>
    </row>
    <row r="565" spans="1:14" ht="14.4" customHeight="1" x14ac:dyDescent="0.3">
      <c r="A565" s="696" t="s">
        <v>505</v>
      </c>
      <c r="B565" s="697" t="s">
        <v>506</v>
      </c>
      <c r="C565" s="698" t="s">
        <v>519</v>
      </c>
      <c r="D565" s="699" t="s">
        <v>520</v>
      </c>
      <c r="E565" s="700">
        <v>50113013</v>
      </c>
      <c r="F565" s="699" t="s">
        <v>1389</v>
      </c>
      <c r="G565" s="698" t="s">
        <v>525</v>
      </c>
      <c r="H565" s="698">
        <v>151664</v>
      </c>
      <c r="I565" s="698">
        <v>51664</v>
      </c>
      <c r="J565" s="698" t="s">
        <v>1461</v>
      </c>
      <c r="K565" s="698" t="s">
        <v>1462</v>
      </c>
      <c r="L565" s="701">
        <v>58.83</v>
      </c>
      <c r="M565" s="701">
        <v>1</v>
      </c>
      <c r="N565" s="702">
        <v>58.83</v>
      </c>
    </row>
    <row r="566" spans="1:14" ht="14.4" customHeight="1" x14ac:dyDescent="0.3">
      <c r="A566" s="696" t="s">
        <v>505</v>
      </c>
      <c r="B566" s="697" t="s">
        <v>506</v>
      </c>
      <c r="C566" s="698" t="s">
        <v>519</v>
      </c>
      <c r="D566" s="699" t="s">
        <v>520</v>
      </c>
      <c r="E566" s="700">
        <v>50113013</v>
      </c>
      <c r="F566" s="699" t="s">
        <v>1389</v>
      </c>
      <c r="G566" s="698" t="s">
        <v>525</v>
      </c>
      <c r="H566" s="698">
        <v>216183</v>
      </c>
      <c r="I566" s="698">
        <v>216183</v>
      </c>
      <c r="J566" s="698" t="s">
        <v>1463</v>
      </c>
      <c r="K566" s="698" t="s">
        <v>1464</v>
      </c>
      <c r="L566" s="701">
        <v>251.07980255627399</v>
      </c>
      <c r="M566" s="701">
        <v>148</v>
      </c>
      <c r="N566" s="702">
        <v>37159.810778328552</v>
      </c>
    </row>
    <row r="567" spans="1:14" ht="14.4" customHeight="1" x14ac:dyDescent="0.3">
      <c r="A567" s="696" t="s">
        <v>505</v>
      </c>
      <c r="B567" s="697" t="s">
        <v>506</v>
      </c>
      <c r="C567" s="698" t="s">
        <v>519</v>
      </c>
      <c r="D567" s="699" t="s">
        <v>520</v>
      </c>
      <c r="E567" s="700">
        <v>50113013</v>
      </c>
      <c r="F567" s="699" t="s">
        <v>1389</v>
      </c>
      <c r="G567" s="698" t="s">
        <v>525</v>
      </c>
      <c r="H567" s="698">
        <v>187199</v>
      </c>
      <c r="I567" s="698">
        <v>87199</v>
      </c>
      <c r="J567" s="698" t="s">
        <v>1465</v>
      </c>
      <c r="K567" s="698" t="s">
        <v>1466</v>
      </c>
      <c r="L567" s="701">
        <v>220.98999999999995</v>
      </c>
      <c r="M567" s="701">
        <v>20</v>
      </c>
      <c r="N567" s="702">
        <v>4419.7999999999993</v>
      </c>
    </row>
    <row r="568" spans="1:14" ht="14.4" customHeight="1" x14ac:dyDescent="0.3">
      <c r="A568" s="696" t="s">
        <v>505</v>
      </c>
      <c r="B568" s="697" t="s">
        <v>506</v>
      </c>
      <c r="C568" s="698" t="s">
        <v>519</v>
      </c>
      <c r="D568" s="699" t="s">
        <v>520</v>
      </c>
      <c r="E568" s="700">
        <v>50113013</v>
      </c>
      <c r="F568" s="699" t="s">
        <v>1389</v>
      </c>
      <c r="G568" s="698" t="s">
        <v>507</v>
      </c>
      <c r="H568" s="698">
        <v>156835</v>
      </c>
      <c r="I568" s="698">
        <v>156835</v>
      </c>
      <c r="J568" s="698" t="s">
        <v>1467</v>
      </c>
      <c r="K568" s="698" t="s">
        <v>1468</v>
      </c>
      <c r="L568" s="701">
        <v>1116.5</v>
      </c>
      <c r="M568" s="701">
        <v>2</v>
      </c>
      <c r="N568" s="702">
        <v>2233</v>
      </c>
    </row>
    <row r="569" spans="1:14" ht="14.4" customHeight="1" x14ac:dyDescent="0.3">
      <c r="A569" s="696" t="s">
        <v>505</v>
      </c>
      <c r="B569" s="697" t="s">
        <v>506</v>
      </c>
      <c r="C569" s="698" t="s">
        <v>519</v>
      </c>
      <c r="D569" s="699" t="s">
        <v>520</v>
      </c>
      <c r="E569" s="700">
        <v>50113013</v>
      </c>
      <c r="F569" s="699" t="s">
        <v>1389</v>
      </c>
      <c r="G569" s="698" t="s">
        <v>560</v>
      </c>
      <c r="H569" s="698">
        <v>111592</v>
      </c>
      <c r="I569" s="698">
        <v>11592</v>
      </c>
      <c r="J569" s="698" t="s">
        <v>1469</v>
      </c>
      <c r="K569" s="698" t="s">
        <v>1470</v>
      </c>
      <c r="L569" s="701">
        <v>382.43999999999994</v>
      </c>
      <c r="M569" s="701">
        <v>5</v>
      </c>
      <c r="N569" s="702">
        <v>1912.1999999999998</v>
      </c>
    </row>
    <row r="570" spans="1:14" ht="14.4" customHeight="1" x14ac:dyDescent="0.3">
      <c r="A570" s="696" t="s">
        <v>505</v>
      </c>
      <c r="B570" s="697" t="s">
        <v>506</v>
      </c>
      <c r="C570" s="698" t="s">
        <v>519</v>
      </c>
      <c r="D570" s="699" t="s">
        <v>520</v>
      </c>
      <c r="E570" s="700">
        <v>50113013</v>
      </c>
      <c r="F570" s="699" t="s">
        <v>1389</v>
      </c>
      <c r="G570" s="698" t="s">
        <v>560</v>
      </c>
      <c r="H570" s="698">
        <v>197000</v>
      </c>
      <c r="I570" s="698">
        <v>97000</v>
      </c>
      <c r="J570" s="698" t="s">
        <v>1471</v>
      </c>
      <c r="K570" s="698" t="s">
        <v>1472</v>
      </c>
      <c r="L570" s="701">
        <v>23.584784706211842</v>
      </c>
      <c r="M570" s="701">
        <v>2018</v>
      </c>
      <c r="N570" s="702">
        <v>47594.095537135494</v>
      </c>
    </row>
    <row r="571" spans="1:14" ht="14.4" customHeight="1" x14ac:dyDescent="0.3">
      <c r="A571" s="696" t="s">
        <v>505</v>
      </c>
      <c r="B571" s="697" t="s">
        <v>506</v>
      </c>
      <c r="C571" s="698" t="s">
        <v>519</v>
      </c>
      <c r="D571" s="699" t="s">
        <v>520</v>
      </c>
      <c r="E571" s="700">
        <v>50113013</v>
      </c>
      <c r="F571" s="699" t="s">
        <v>1389</v>
      </c>
      <c r="G571" s="698" t="s">
        <v>507</v>
      </c>
      <c r="H571" s="698">
        <v>196370</v>
      </c>
      <c r="I571" s="698">
        <v>196370</v>
      </c>
      <c r="J571" s="698" t="s">
        <v>1473</v>
      </c>
      <c r="K571" s="698" t="s">
        <v>1474</v>
      </c>
      <c r="L571" s="701">
        <v>517</v>
      </c>
      <c r="M571" s="701">
        <v>2</v>
      </c>
      <c r="N571" s="702">
        <v>1034</v>
      </c>
    </row>
    <row r="572" spans="1:14" ht="14.4" customHeight="1" x14ac:dyDescent="0.3">
      <c r="A572" s="696" t="s">
        <v>505</v>
      </c>
      <c r="B572" s="697" t="s">
        <v>506</v>
      </c>
      <c r="C572" s="698" t="s">
        <v>519</v>
      </c>
      <c r="D572" s="699" t="s">
        <v>520</v>
      </c>
      <c r="E572" s="700">
        <v>50113013</v>
      </c>
      <c r="F572" s="699" t="s">
        <v>1389</v>
      </c>
      <c r="G572" s="698" t="s">
        <v>525</v>
      </c>
      <c r="H572" s="698">
        <v>101076</v>
      </c>
      <c r="I572" s="698">
        <v>1076</v>
      </c>
      <c r="J572" s="698" t="s">
        <v>1475</v>
      </c>
      <c r="K572" s="698" t="s">
        <v>1072</v>
      </c>
      <c r="L572" s="701">
        <v>71.303333333333327</v>
      </c>
      <c r="M572" s="701">
        <v>18</v>
      </c>
      <c r="N572" s="702">
        <v>1283.4599999999998</v>
      </c>
    </row>
    <row r="573" spans="1:14" ht="14.4" customHeight="1" x14ac:dyDescent="0.3">
      <c r="A573" s="696" t="s">
        <v>505</v>
      </c>
      <c r="B573" s="697" t="s">
        <v>506</v>
      </c>
      <c r="C573" s="698" t="s">
        <v>519</v>
      </c>
      <c r="D573" s="699" t="s">
        <v>520</v>
      </c>
      <c r="E573" s="700">
        <v>50113013</v>
      </c>
      <c r="F573" s="699" t="s">
        <v>1389</v>
      </c>
      <c r="G573" s="698" t="s">
        <v>560</v>
      </c>
      <c r="H573" s="698">
        <v>113453</v>
      </c>
      <c r="I573" s="698">
        <v>113453</v>
      </c>
      <c r="J573" s="698" t="s">
        <v>1476</v>
      </c>
      <c r="K573" s="698" t="s">
        <v>1477</v>
      </c>
      <c r="L573" s="701">
        <v>460.10058139534868</v>
      </c>
      <c r="M573" s="701">
        <v>206.39999999999992</v>
      </c>
      <c r="N573" s="702">
        <v>94964.759999999937</v>
      </c>
    </row>
    <row r="574" spans="1:14" ht="14.4" customHeight="1" x14ac:dyDescent="0.3">
      <c r="A574" s="696" t="s">
        <v>505</v>
      </c>
      <c r="B574" s="697" t="s">
        <v>506</v>
      </c>
      <c r="C574" s="698" t="s">
        <v>519</v>
      </c>
      <c r="D574" s="699" t="s">
        <v>520</v>
      </c>
      <c r="E574" s="700">
        <v>50113013</v>
      </c>
      <c r="F574" s="699" t="s">
        <v>1389</v>
      </c>
      <c r="G574" s="698" t="s">
        <v>507</v>
      </c>
      <c r="H574" s="698">
        <v>141263</v>
      </c>
      <c r="I574" s="698">
        <v>141263</v>
      </c>
      <c r="J574" s="698" t="s">
        <v>1478</v>
      </c>
      <c r="K574" s="698" t="s">
        <v>1479</v>
      </c>
      <c r="L574" s="701">
        <v>156.70999999999998</v>
      </c>
      <c r="M574" s="701">
        <v>40</v>
      </c>
      <c r="N574" s="702">
        <v>6268.4</v>
      </c>
    </row>
    <row r="575" spans="1:14" ht="14.4" customHeight="1" x14ac:dyDescent="0.3">
      <c r="A575" s="696" t="s">
        <v>505</v>
      </c>
      <c r="B575" s="697" t="s">
        <v>506</v>
      </c>
      <c r="C575" s="698" t="s">
        <v>519</v>
      </c>
      <c r="D575" s="699" t="s">
        <v>520</v>
      </c>
      <c r="E575" s="700">
        <v>50113013</v>
      </c>
      <c r="F575" s="699" t="s">
        <v>1389</v>
      </c>
      <c r="G575" s="698" t="s">
        <v>507</v>
      </c>
      <c r="H575" s="698">
        <v>201030</v>
      </c>
      <c r="I575" s="698">
        <v>201030</v>
      </c>
      <c r="J575" s="698" t="s">
        <v>1480</v>
      </c>
      <c r="K575" s="698" t="s">
        <v>1481</v>
      </c>
      <c r="L575" s="701">
        <v>26.610000000000003</v>
      </c>
      <c r="M575" s="701">
        <v>204</v>
      </c>
      <c r="N575" s="702">
        <v>5428.4400000000005</v>
      </c>
    </row>
    <row r="576" spans="1:14" ht="14.4" customHeight="1" x14ac:dyDescent="0.3">
      <c r="A576" s="696" t="s">
        <v>505</v>
      </c>
      <c r="B576" s="697" t="s">
        <v>506</v>
      </c>
      <c r="C576" s="698" t="s">
        <v>519</v>
      </c>
      <c r="D576" s="699" t="s">
        <v>520</v>
      </c>
      <c r="E576" s="700">
        <v>50113013</v>
      </c>
      <c r="F576" s="699" t="s">
        <v>1389</v>
      </c>
      <c r="G576" s="698" t="s">
        <v>525</v>
      </c>
      <c r="H576" s="698">
        <v>106264</v>
      </c>
      <c r="I576" s="698">
        <v>6264</v>
      </c>
      <c r="J576" s="698" t="s">
        <v>1482</v>
      </c>
      <c r="K576" s="698" t="s">
        <v>1483</v>
      </c>
      <c r="L576" s="701">
        <v>31.780000000000012</v>
      </c>
      <c r="M576" s="701">
        <v>10</v>
      </c>
      <c r="N576" s="702">
        <v>317.80000000000013</v>
      </c>
    </row>
    <row r="577" spans="1:14" ht="14.4" customHeight="1" x14ac:dyDescent="0.3">
      <c r="A577" s="696" t="s">
        <v>505</v>
      </c>
      <c r="B577" s="697" t="s">
        <v>506</v>
      </c>
      <c r="C577" s="698" t="s">
        <v>519</v>
      </c>
      <c r="D577" s="699" t="s">
        <v>520</v>
      </c>
      <c r="E577" s="700">
        <v>50113013</v>
      </c>
      <c r="F577" s="699" t="s">
        <v>1389</v>
      </c>
      <c r="G577" s="698" t="s">
        <v>525</v>
      </c>
      <c r="H577" s="698">
        <v>847759</v>
      </c>
      <c r="I577" s="698">
        <v>142077</v>
      </c>
      <c r="J577" s="698" t="s">
        <v>1484</v>
      </c>
      <c r="K577" s="698" t="s">
        <v>1485</v>
      </c>
      <c r="L577" s="701">
        <v>1732.2800000000002</v>
      </c>
      <c r="M577" s="701">
        <v>20.399999999999999</v>
      </c>
      <c r="N577" s="702">
        <v>35338.512000000002</v>
      </c>
    </row>
    <row r="578" spans="1:14" ht="14.4" customHeight="1" x14ac:dyDescent="0.3">
      <c r="A578" s="696" t="s">
        <v>505</v>
      </c>
      <c r="B578" s="697" t="s">
        <v>506</v>
      </c>
      <c r="C578" s="698" t="s">
        <v>519</v>
      </c>
      <c r="D578" s="699" t="s">
        <v>520</v>
      </c>
      <c r="E578" s="700">
        <v>50113013</v>
      </c>
      <c r="F578" s="699" t="s">
        <v>1389</v>
      </c>
      <c r="G578" s="698" t="s">
        <v>525</v>
      </c>
      <c r="H578" s="698">
        <v>186264</v>
      </c>
      <c r="I578" s="698">
        <v>86264</v>
      </c>
      <c r="J578" s="698" t="s">
        <v>1486</v>
      </c>
      <c r="K578" s="698" t="s">
        <v>1487</v>
      </c>
      <c r="L578" s="701">
        <v>46.52</v>
      </c>
      <c r="M578" s="701">
        <v>2</v>
      </c>
      <c r="N578" s="702">
        <v>93.04</v>
      </c>
    </row>
    <row r="579" spans="1:14" ht="14.4" customHeight="1" x14ac:dyDescent="0.3">
      <c r="A579" s="696" t="s">
        <v>505</v>
      </c>
      <c r="B579" s="697" t="s">
        <v>506</v>
      </c>
      <c r="C579" s="698" t="s">
        <v>519</v>
      </c>
      <c r="D579" s="699" t="s">
        <v>520</v>
      </c>
      <c r="E579" s="700">
        <v>50113013</v>
      </c>
      <c r="F579" s="699" t="s">
        <v>1389</v>
      </c>
      <c r="G579" s="698" t="s">
        <v>560</v>
      </c>
      <c r="H579" s="698">
        <v>126127</v>
      </c>
      <c r="I579" s="698">
        <v>26127</v>
      </c>
      <c r="J579" s="698" t="s">
        <v>1488</v>
      </c>
      <c r="K579" s="698" t="s">
        <v>1489</v>
      </c>
      <c r="L579" s="701">
        <v>12323.888227141497</v>
      </c>
      <c r="M579" s="701">
        <v>82</v>
      </c>
      <c r="N579" s="702">
        <v>1010558.8346256027</v>
      </c>
    </row>
    <row r="580" spans="1:14" ht="14.4" customHeight="1" x14ac:dyDescent="0.3">
      <c r="A580" s="696" t="s">
        <v>505</v>
      </c>
      <c r="B580" s="697" t="s">
        <v>506</v>
      </c>
      <c r="C580" s="698" t="s">
        <v>519</v>
      </c>
      <c r="D580" s="699" t="s">
        <v>520</v>
      </c>
      <c r="E580" s="700">
        <v>50113013</v>
      </c>
      <c r="F580" s="699" t="s">
        <v>1389</v>
      </c>
      <c r="G580" s="698" t="s">
        <v>525</v>
      </c>
      <c r="H580" s="698">
        <v>116600</v>
      </c>
      <c r="I580" s="698">
        <v>16600</v>
      </c>
      <c r="J580" s="698" t="s">
        <v>1490</v>
      </c>
      <c r="K580" s="698" t="s">
        <v>1491</v>
      </c>
      <c r="L580" s="701">
        <v>23.560005217790035</v>
      </c>
      <c r="M580" s="701">
        <v>432</v>
      </c>
      <c r="N580" s="702">
        <v>10177.922254085295</v>
      </c>
    </row>
    <row r="581" spans="1:14" ht="14.4" customHeight="1" x14ac:dyDescent="0.3">
      <c r="A581" s="696" t="s">
        <v>505</v>
      </c>
      <c r="B581" s="697" t="s">
        <v>506</v>
      </c>
      <c r="C581" s="698" t="s">
        <v>519</v>
      </c>
      <c r="D581" s="699" t="s">
        <v>520</v>
      </c>
      <c r="E581" s="700">
        <v>50113013</v>
      </c>
      <c r="F581" s="699" t="s">
        <v>1389</v>
      </c>
      <c r="G581" s="698" t="s">
        <v>560</v>
      </c>
      <c r="H581" s="698">
        <v>166269</v>
      </c>
      <c r="I581" s="698">
        <v>166269</v>
      </c>
      <c r="J581" s="698" t="s">
        <v>1492</v>
      </c>
      <c r="K581" s="698" t="s">
        <v>1493</v>
      </c>
      <c r="L581" s="701">
        <v>53.023749999999986</v>
      </c>
      <c r="M581" s="701">
        <v>224</v>
      </c>
      <c r="N581" s="702">
        <v>11877.319999999996</v>
      </c>
    </row>
    <row r="582" spans="1:14" ht="14.4" customHeight="1" x14ac:dyDescent="0.3">
      <c r="A582" s="696" t="s">
        <v>505</v>
      </c>
      <c r="B582" s="697" t="s">
        <v>506</v>
      </c>
      <c r="C582" s="698" t="s">
        <v>519</v>
      </c>
      <c r="D582" s="699" t="s">
        <v>520</v>
      </c>
      <c r="E582" s="700">
        <v>50113013</v>
      </c>
      <c r="F582" s="699" t="s">
        <v>1389</v>
      </c>
      <c r="G582" s="698" t="s">
        <v>560</v>
      </c>
      <c r="H582" s="698">
        <v>166265</v>
      </c>
      <c r="I582" s="698">
        <v>166265</v>
      </c>
      <c r="J582" s="698" t="s">
        <v>1494</v>
      </c>
      <c r="K582" s="698" t="s">
        <v>1464</v>
      </c>
      <c r="L582" s="701">
        <v>34.652499999999996</v>
      </c>
      <c r="M582" s="701">
        <v>40</v>
      </c>
      <c r="N582" s="702">
        <v>1386.1</v>
      </c>
    </row>
    <row r="583" spans="1:14" ht="14.4" customHeight="1" x14ac:dyDescent="0.3">
      <c r="A583" s="696" t="s">
        <v>505</v>
      </c>
      <c r="B583" s="697" t="s">
        <v>506</v>
      </c>
      <c r="C583" s="698" t="s">
        <v>519</v>
      </c>
      <c r="D583" s="699" t="s">
        <v>520</v>
      </c>
      <c r="E583" s="700">
        <v>50113013</v>
      </c>
      <c r="F583" s="699" t="s">
        <v>1389</v>
      </c>
      <c r="G583" s="698" t="s">
        <v>525</v>
      </c>
      <c r="H583" s="698">
        <v>201967</v>
      </c>
      <c r="I583" s="698">
        <v>201967</v>
      </c>
      <c r="J583" s="698" t="s">
        <v>1495</v>
      </c>
      <c r="K583" s="698" t="s">
        <v>1422</v>
      </c>
      <c r="L583" s="701">
        <v>293.5021649484537</v>
      </c>
      <c r="M583" s="701">
        <v>9.6999999999999993</v>
      </c>
      <c r="N583" s="702">
        <v>2846.9710000000005</v>
      </c>
    </row>
    <row r="584" spans="1:14" ht="14.4" customHeight="1" x14ac:dyDescent="0.3">
      <c r="A584" s="696" t="s">
        <v>505</v>
      </c>
      <c r="B584" s="697" t="s">
        <v>506</v>
      </c>
      <c r="C584" s="698" t="s">
        <v>519</v>
      </c>
      <c r="D584" s="699" t="s">
        <v>520</v>
      </c>
      <c r="E584" s="700">
        <v>50113013</v>
      </c>
      <c r="F584" s="699" t="s">
        <v>1389</v>
      </c>
      <c r="G584" s="698" t="s">
        <v>560</v>
      </c>
      <c r="H584" s="698">
        <v>118547</v>
      </c>
      <c r="I584" s="698">
        <v>18547</v>
      </c>
      <c r="J584" s="698" t="s">
        <v>1496</v>
      </c>
      <c r="K584" s="698" t="s">
        <v>1497</v>
      </c>
      <c r="L584" s="701">
        <v>123.5</v>
      </c>
      <c r="M584" s="701">
        <v>1</v>
      </c>
      <c r="N584" s="702">
        <v>123.5</v>
      </c>
    </row>
    <row r="585" spans="1:14" ht="14.4" customHeight="1" x14ac:dyDescent="0.3">
      <c r="A585" s="696" t="s">
        <v>505</v>
      </c>
      <c r="B585" s="697" t="s">
        <v>506</v>
      </c>
      <c r="C585" s="698" t="s">
        <v>519</v>
      </c>
      <c r="D585" s="699" t="s">
        <v>520</v>
      </c>
      <c r="E585" s="700">
        <v>50113013</v>
      </c>
      <c r="F585" s="699" t="s">
        <v>1389</v>
      </c>
      <c r="G585" s="698" t="s">
        <v>525</v>
      </c>
      <c r="H585" s="698">
        <v>210993</v>
      </c>
      <c r="I585" s="698">
        <v>210993</v>
      </c>
      <c r="J585" s="698" t="s">
        <v>1498</v>
      </c>
      <c r="K585" s="698" t="s">
        <v>1499</v>
      </c>
      <c r="L585" s="701">
        <v>25360.46</v>
      </c>
      <c r="M585" s="701">
        <v>4</v>
      </c>
      <c r="N585" s="702">
        <v>101441.84</v>
      </c>
    </row>
    <row r="586" spans="1:14" ht="14.4" customHeight="1" x14ac:dyDescent="0.3">
      <c r="A586" s="696" t="s">
        <v>505</v>
      </c>
      <c r="B586" s="697" t="s">
        <v>506</v>
      </c>
      <c r="C586" s="698" t="s">
        <v>519</v>
      </c>
      <c r="D586" s="699" t="s">
        <v>520</v>
      </c>
      <c r="E586" s="700">
        <v>50113013</v>
      </c>
      <c r="F586" s="699" t="s">
        <v>1389</v>
      </c>
      <c r="G586" s="698" t="s">
        <v>507</v>
      </c>
      <c r="H586" s="698">
        <v>147727</v>
      </c>
      <c r="I586" s="698">
        <v>47727</v>
      </c>
      <c r="J586" s="698" t="s">
        <v>1500</v>
      </c>
      <c r="K586" s="698" t="s">
        <v>1430</v>
      </c>
      <c r="L586" s="701">
        <v>126.95</v>
      </c>
      <c r="M586" s="701">
        <v>1</v>
      </c>
      <c r="N586" s="702">
        <v>126.95</v>
      </c>
    </row>
    <row r="587" spans="1:14" ht="14.4" customHeight="1" x14ac:dyDescent="0.3">
      <c r="A587" s="696" t="s">
        <v>505</v>
      </c>
      <c r="B587" s="697" t="s">
        <v>506</v>
      </c>
      <c r="C587" s="698" t="s">
        <v>519</v>
      </c>
      <c r="D587" s="699" t="s">
        <v>520</v>
      </c>
      <c r="E587" s="700">
        <v>50113013</v>
      </c>
      <c r="F587" s="699" t="s">
        <v>1389</v>
      </c>
      <c r="G587" s="698" t="s">
        <v>560</v>
      </c>
      <c r="H587" s="698">
        <v>103708</v>
      </c>
      <c r="I587" s="698">
        <v>3708</v>
      </c>
      <c r="J587" s="698" t="s">
        <v>1501</v>
      </c>
      <c r="K587" s="698" t="s">
        <v>1502</v>
      </c>
      <c r="L587" s="701">
        <v>1301.2258695652174</v>
      </c>
      <c r="M587" s="701">
        <v>4.5999999999999996</v>
      </c>
      <c r="N587" s="702">
        <v>5985.6389999999992</v>
      </c>
    </row>
    <row r="588" spans="1:14" ht="14.4" customHeight="1" x14ac:dyDescent="0.3">
      <c r="A588" s="696" t="s">
        <v>505</v>
      </c>
      <c r="B588" s="697" t="s">
        <v>506</v>
      </c>
      <c r="C588" s="698" t="s">
        <v>519</v>
      </c>
      <c r="D588" s="699" t="s">
        <v>520</v>
      </c>
      <c r="E588" s="700">
        <v>50113014</v>
      </c>
      <c r="F588" s="699" t="s">
        <v>1503</v>
      </c>
      <c r="G588" s="698" t="s">
        <v>525</v>
      </c>
      <c r="H588" s="698">
        <v>113798</v>
      </c>
      <c r="I588" s="698">
        <v>13798</v>
      </c>
      <c r="J588" s="698" t="s">
        <v>1504</v>
      </c>
      <c r="K588" s="698" t="s">
        <v>1505</v>
      </c>
      <c r="L588" s="701">
        <v>105.8</v>
      </c>
      <c r="M588" s="701">
        <v>1</v>
      </c>
      <c r="N588" s="702">
        <v>105.8</v>
      </c>
    </row>
    <row r="589" spans="1:14" ht="14.4" customHeight="1" x14ac:dyDescent="0.3">
      <c r="A589" s="696" t="s">
        <v>505</v>
      </c>
      <c r="B589" s="697" t="s">
        <v>506</v>
      </c>
      <c r="C589" s="698" t="s">
        <v>519</v>
      </c>
      <c r="D589" s="699" t="s">
        <v>520</v>
      </c>
      <c r="E589" s="700">
        <v>50113014</v>
      </c>
      <c r="F589" s="699" t="s">
        <v>1503</v>
      </c>
      <c r="G589" s="698" t="s">
        <v>560</v>
      </c>
      <c r="H589" s="698">
        <v>64942</v>
      </c>
      <c r="I589" s="698">
        <v>64942</v>
      </c>
      <c r="J589" s="698" t="s">
        <v>1506</v>
      </c>
      <c r="K589" s="698" t="s">
        <v>1507</v>
      </c>
      <c r="L589" s="701">
        <v>2113.96</v>
      </c>
      <c r="M589" s="701">
        <v>1</v>
      </c>
      <c r="N589" s="702">
        <v>2113.96</v>
      </c>
    </row>
    <row r="590" spans="1:14" ht="14.4" customHeight="1" x14ac:dyDescent="0.3">
      <c r="A590" s="696" t="s">
        <v>505</v>
      </c>
      <c r="B590" s="697" t="s">
        <v>506</v>
      </c>
      <c r="C590" s="698" t="s">
        <v>519</v>
      </c>
      <c r="D590" s="699" t="s">
        <v>520</v>
      </c>
      <c r="E590" s="700">
        <v>50113014</v>
      </c>
      <c r="F590" s="699" t="s">
        <v>1503</v>
      </c>
      <c r="G590" s="698" t="s">
        <v>525</v>
      </c>
      <c r="H590" s="698">
        <v>850734</v>
      </c>
      <c r="I590" s="698">
        <v>149384</v>
      </c>
      <c r="J590" s="698" t="s">
        <v>1508</v>
      </c>
      <c r="K590" s="698" t="s">
        <v>1509</v>
      </c>
      <c r="L590" s="701">
        <v>5517.05</v>
      </c>
      <c r="M590" s="701">
        <v>8</v>
      </c>
      <c r="N590" s="702">
        <v>44136.4</v>
      </c>
    </row>
    <row r="591" spans="1:14" ht="14.4" customHeight="1" x14ac:dyDescent="0.3">
      <c r="A591" s="696" t="s">
        <v>505</v>
      </c>
      <c r="B591" s="697" t="s">
        <v>506</v>
      </c>
      <c r="C591" s="698" t="s">
        <v>519</v>
      </c>
      <c r="D591" s="699" t="s">
        <v>520</v>
      </c>
      <c r="E591" s="700">
        <v>50113014</v>
      </c>
      <c r="F591" s="699" t="s">
        <v>1503</v>
      </c>
      <c r="G591" s="698" t="s">
        <v>560</v>
      </c>
      <c r="H591" s="698">
        <v>164401</v>
      </c>
      <c r="I591" s="698">
        <v>164401</v>
      </c>
      <c r="J591" s="698" t="s">
        <v>1510</v>
      </c>
      <c r="K591" s="698" t="s">
        <v>1511</v>
      </c>
      <c r="L591" s="701">
        <v>152.04702495201533</v>
      </c>
      <c r="M591" s="701">
        <v>52.100000000000009</v>
      </c>
      <c r="N591" s="702">
        <v>7921.6500000000005</v>
      </c>
    </row>
    <row r="592" spans="1:14" ht="14.4" customHeight="1" x14ac:dyDescent="0.3">
      <c r="A592" s="696" t="s">
        <v>505</v>
      </c>
      <c r="B592" s="697" t="s">
        <v>506</v>
      </c>
      <c r="C592" s="698" t="s">
        <v>519</v>
      </c>
      <c r="D592" s="699" t="s">
        <v>520</v>
      </c>
      <c r="E592" s="700">
        <v>50113014</v>
      </c>
      <c r="F592" s="699" t="s">
        <v>1503</v>
      </c>
      <c r="G592" s="698" t="s">
        <v>560</v>
      </c>
      <c r="H592" s="698">
        <v>164407</v>
      </c>
      <c r="I592" s="698">
        <v>164407</v>
      </c>
      <c r="J592" s="698" t="s">
        <v>1510</v>
      </c>
      <c r="K592" s="698" t="s">
        <v>1512</v>
      </c>
      <c r="L592" s="701">
        <v>299.40242130750596</v>
      </c>
      <c r="M592" s="701">
        <v>41.3</v>
      </c>
      <c r="N592" s="702">
        <v>12365.319999999994</v>
      </c>
    </row>
    <row r="593" spans="1:14" ht="14.4" customHeight="1" x14ac:dyDescent="0.3">
      <c r="A593" s="696" t="s">
        <v>505</v>
      </c>
      <c r="B593" s="697" t="s">
        <v>506</v>
      </c>
      <c r="C593" s="698" t="s">
        <v>519</v>
      </c>
      <c r="D593" s="699" t="s">
        <v>520</v>
      </c>
      <c r="E593" s="700">
        <v>50113014</v>
      </c>
      <c r="F593" s="699" t="s">
        <v>1503</v>
      </c>
      <c r="G593" s="698" t="s">
        <v>525</v>
      </c>
      <c r="H593" s="698">
        <v>116895</v>
      </c>
      <c r="I593" s="698">
        <v>16895</v>
      </c>
      <c r="J593" s="698" t="s">
        <v>1513</v>
      </c>
      <c r="K593" s="698" t="s">
        <v>1514</v>
      </c>
      <c r="L593" s="701">
        <v>108.62999999999998</v>
      </c>
      <c r="M593" s="701">
        <v>12</v>
      </c>
      <c r="N593" s="702">
        <v>1303.5599999999997</v>
      </c>
    </row>
    <row r="594" spans="1:14" ht="14.4" customHeight="1" x14ac:dyDescent="0.3">
      <c r="A594" s="696" t="s">
        <v>505</v>
      </c>
      <c r="B594" s="697" t="s">
        <v>506</v>
      </c>
      <c r="C594" s="698" t="s">
        <v>519</v>
      </c>
      <c r="D594" s="699" t="s">
        <v>520</v>
      </c>
      <c r="E594" s="700">
        <v>50113014</v>
      </c>
      <c r="F594" s="699" t="s">
        <v>1503</v>
      </c>
      <c r="G594" s="698" t="s">
        <v>525</v>
      </c>
      <c r="H594" s="698">
        <v>129428</v>
      </c>
      <c r="I594" s="698">
        <v>500720</v>
      </c>
      <c r="J594" s="698" t="s">
        <v>1515</v>
      </c>
      <c r="K594" s="698" t="s">
        <v>1516</v>
      </c>
      <c r="L594" s="701">
        <v>4808.0645161290322</v>
      </c>
      <c r="M594" s="701">
        <v>93</v>
      </c>
      <c r="N594" s="702">
        <v>447150</v>
      </c>
    </row>
    <row r="595" spans="1:14" ht="14.4" customHeight="1" x14ac:dyDescent="0.3">
      <c r="A595" s="696" t="s">
        <v>505</v>
      </c>
      <c r="B595" s="697" t="s">
        <v>506</v>
      </c>
      <c r="C595" s="698" t="s">
        <v>519</v>
      </c>
      <c r="D595" s="699" t="s">
        <v>520</v>
      </c>
      <c r="E595" s="700">
        <v>50113014</v>
      </c>
      <c r="F595" s="699" t="s">
        <v>1503</v>
      </c>
      <c r="G595" s="698" t="s">
        <v>525</v>
      </c>
      <c r="H595" s="698">
        <v>156067</v>
      </c>
      <c r="I595" s="698">
        <v>56067</v>
      </c>
      <c r="J595" s="698" t="s">
        <v>1517</v>
      </c>
      <c r="K595" s="698" t="s">
        <v>1518</v>
      </c>
      <c r="L595" s="701">
        <v>1271.52</v>
      </c>
      <c r="M595" s="701">
        <v>1</v>
      </c>
      <c r="N595" s="702">
        <v>1271.52</v>
      </c>
    </row>
    <row r="596" spans="1:14" ht="14.4" customHeight="1" x14ac:dyDescent="0.3">
      <c r="A596" s="696" t="s">
        <v>505</v>
      </c>
      <c r="B596" s="697" t="s">
        <v>506</v>
      </c>
      <c r="C596" s="698" t="s">
        <v>519</v>
      </c>
      <c r="D596" s="699" t="s">
        <v>520</v>
      </c>
      <c r="E596" s="700">
        <v>50113014</v>
      </c>
      <c r="F596" s="699" t="s">
        <v>1503</v>
      </c>
      <c r="G596" s="698" t="s">
        <v>507</v>
      </c>
      <c r="H596" s="698">
        <v>205772</v>
      </c>
      <c r="I596" s="698">
        <v>205772</v>
      </c>
      <c r="J596" s="698" t="s">
        <v>1519</v>
      </c>
      <c r="K596" s="698" t="s">
        <v>1520</v>
      </c>
      <c r="L596" s="701">
        <v>218.9</v>
      </c>
      <c r="M596" s="701">
        <v>12</v>
      </c>
      <c r="N596" s="702">
        <v>2626.8</v>
      </c>
    </row>
    <row r="597" spans="1:14" ht="14.4" customHeight="1" thickBot="1" x14ac:dyDescent="0.35">
      <c r="A597" s="703" t="s">
        <v>505</v>
      </c>
      <c r="B597" s="704" t="s">
        <v>506</v>
      </c>
      <c r="C597" s="705" t="s">
        <v>519</v>
      </c>
      <c r="D597" s="706" t="s">
        <v>520</v>
      </c>
      <c r="E597" s="707">
        <v>50113014</v>
      </c>
      <c r="F597" s="706" t="s">
        <v>1503</v>
      </c>
      <c r="G597" s="705" t="s">
        <v>507</v>
      </c>
      <c r="H597" s="705">
        <v>196852</v>
      </c>
      <c r="I597" s="705">
        <v>196852</v>
      </c>
      <c r="J597" s="705" t="s">
        <v>1521</v>
      </c>
      <c r="K597" s="705" t="s">
        <v>1522</v>
      </c>
      <c r="L597" s="708">
        <v>493.46</v>
      </c>
      <c r="M597" s="708">
        <v>30</v>
      </c>
      <c r="N597" s="709">
        <v>14803.8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8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1523</v>
      </c>
      <c r="B5" s="687">
        <v>73274.080999999991</v>
      </c>
      <c r="C5" s="714">
        <v>2.8181912451959459E-2</v>
      </c>
      <c r="D5" s="687">
        <v>2526765.2571715061</v>
      </c>
      <c r="E5" s="714">
        <v>0.97181808754804067</v>
      </c>
      <c r="F5" s="688">
        <v>2600039.3381715058</v>
      </c>
    </row>
    <row r="6" spans="1:6" ht="14.4" customHeight="1" thickBot="1" x14ac:dyDescent="0.35">
      <c r="A6" s="717" t="s">
        <v>3</v>
      </c>
      <c r="B6" s="718">
        <v>73274.080999999991</v>
      </c>
      <c r="C6" s="719">
        <v>2.8181912451959459E-2</v>
      </c>
      <c r="D6" s="718">
        <v>2526765.2571715061</v>
      </c>
      <c r="E6" s="719">
        <v>0.97181808754804067</v>
      </c>
      <c r="F6" s="720">
        <v>2600039.3381715058</v>
      </c>
    </row>
    <row r="7" spans="1:6" ht="14.4" customHeight="1" thickBot="1" x14ac:dyDescent="0.35"/>
    <row r="8" spans="1:6" ht="14.4" customHeight="1" x14ac:dyDescent="0.3">
      <c r="A8" s="727" t="s">
        <v>1524</v>
      </c>
      <c r="B8" s="694"/>
      <c r="C8" s="715">
        <v>0</v>
      </c>
      <c r="D8" s="694">
        <v>397.9799999999999</v>
      </c>
      <c r="E8" s="715">
        <v>1</v>
      </c>
      <c r="F8" s="695">
        <v>397.9799999999999</v>
      </c>
    </row>
    <row r="9" spans="1:6" ht="14.4" customHeight="1" x14ac:dyDescent="0.3">
      <c r="A9" s="728" t="s">
        <v>1525</v>
      </c>
      <c r="B9" s="701"/>
      <c r="C9" s="723">
        <v>0</v>
      </c>
      <c r="D9" s="701">
        <v>157632.19154329854</v>
      </c>
      <c r="E9" s="723">
        <v>1</v>
      </c>
      <c r="F9" s="702">
        <v>157632.19154329854</v>
      </c>
    </row>
    <row r="10" spans="1:6" ht="14.4" customHeight="1" x14ac:dyDescent="0.3">
      <c r="A10" s="728" t="s">
        <v>1526</v>
      </c>
      <c r="B10" s="701"/>
      <c r="C10" s="723">
        <v>0</v>
      </c>
      <c r="D10" s="701">
        <v>4108.4997774366348</v>
      </c>
      <c r="E10" s="723">
        <v>1</v>
      </c>
      <c r="F10" s="702">
        <v>4108.4997774366348</v>
      </c>
    </row>
    <row r="11" spans="1:6" ht="14.4" customHeight="1" x14ac:dyDescent="0.3">
      <c r="A11" s="728" t="s">
        <v>1527</v>
      </c>
      <c r="B11" s="701">
        <v>232.71999999999994</v>
      </c>
      <c r="C11" s="723">
        <v>0.1319566117225463</v>
      </c>
      <c r="D11" s="701">
        <v>1530.8900000000003</v>
      </c>
      <c r="E11" s="723">
        <v>0.86804338827745364</v>
      </c>
      <c r="F11" s="702">
        <v>1763.6100000000004</v>
      </c>
    </row>
    <row r="12" spans="1:6" ht="14.4" customHeight="1" x14ac:dyDescent="0.3">
      <c r="A12" s="728" t="s">
        <v>1528</v>
      </c>
      <c r="B12" s="701"/>
      <c r="C12" s="723">
        <v>0</v>
      </c>
      <c r="D12" s="701">
        <v>30576.035943559771</v>
      </c>
      <c r="E12" s="723">
        <v>1</v>
      </c>
      <c r="F12" s="702">
        <v>30576.035943559771</v>
      </c>
    </row>
    <row r="13" spans="1:6" ht="14.4" customHeight="1" x14ac:dyDescent="0.3">
      <c r="A13" s="728" t="s">
        <v>1529</v>
      </c>
      <c r="B13" s="701"/>
      <c r="C13" s="723">
        <v>0</v>
      </c>
      <c r="D13" s="701">
        <v>98.65</v>
      </c>
      <c r="E13" s="723">
        <v>1</v>
      </c>
      <c r="F13" s="702">
        <v>98.65</v>
      </c>
    </row>
    <row r="14" spans="1:6" ht="14.4" customHeight="1" x14ac:dyDescent="0.3">
      <c r="A14" s="728" t="s">
        <v>1530</v>
      </c>
      <c r="B14" s="701"/>
      <c r="C14" s="723">
        <v>0</v>
      </c>
      <c r="D14" s="701">
        <v>126217.9</v>
      </c>
      <c r="E14" s="723">
        <v>1</v>
      </c>
      <c r="F14" s="702">
        <v>126217.9</v>
      </c>
    </row>
    <row r="15" spans="1:6" ht="14.4" customHeight="1" x14ac:dyDescent="0.3">
      <c r="A15" s="728" t="s">
        <v>1531</v>
      </c>
      <c r="B15" s="701">
        <v>299.98</v>
      </c>
      <c r="C15" s="723">
        <v>1</v>
      </c>
      <c r="D15" s="701"/>
      <c r="E15" s="723">
        <v>0</v>
      </c>
      <c r="F15" s="702">
        <v>299.98</v>
      </c>
    </row>
    <row r="16" spans="1:6" ht="14.4" customHeight="1" x14ac:dyDescent="0.3">
      <c r="A16" s="728" t="s">
        <v>1532</v>
      </c>
      <c r="B16" s="701"/>
      <c r="C16" s="723">
        <v>0</v>
      </c>
      <c r="D16" s="701">
        <v>3041.54</v>
      </c>
      <c r="E16" s="723">
        <v>1</v>
      </c>
      <c r="F16" s="702">
        <v>3041.54</v>
      </c>
    </row>
    <row r="17" spans="1:6" ht="14.4" customHeight="1" x14ac:dyDescent="0.3">
      <c r="A17" s="728" t="s">
        <v>1533</v>
      </c>
      <c r="B17" s="701"/>
      <c r="C17" s="723">
        <v>0</v>
      </c>
      <c r="D17" s="701">
        <v>289500.85004761524</v>
      </c>
      <c r="E17" s="723">
        <v>1</v>
      </c>
      <c r="F17" s="702">
        <v>289500.85004761524</v>
      </c>
    </row>
    <row r="18" spans="1:6" ht="14.4" customHeight="1" x14ac:dyDescent="0.3">
      <c r="A18" s="728" t="s">
        <v>1534</v>
      </c>
      <c r="B18" s="701">
        <v>436.19999999999993</v>
      </c>
      <c r="C18" s="723">
        <v>2.2037871592264006E-2</v>
      </c>
      <c r="D18" s="701">
        <v>19357</v>
      </c>
      <c r="E18" s="723">
        <v>0.977962128407736</v>
      </c>
      <c r="F18" s="702">
        <v>19793.2</v>
      </c>
    </row>
    <row r="19" spans="1:6" ht="14.4" customHeight="1" x14ac:dyDescent="0.3">
      <c r="A19" s="728" t="s">
        <v>1535</v>
      </c>
      <c r="B19" s="701"/>
      <c r="C19" s="723">
        <v>0</v>
      </c>
      <c r="D19" s="701">
        <v>62.61</v>
      </c>
      <c r="E19" s="723">
        <v>1</v>
      </c>
      <c r="F19" s="702">
        <v>62.61</v>
      </c>
    </row>
    <row r="20" spans="1:6" ht="14.4" customHeight="1" x14ac:dyDescent="0.3">
      <c r="A20" s="728" t="s">
        <v>1536</v>
      </c>
      <c r="B20" s="701">
        <v>13224.000000000004</v>
      </c>
      <c r="C20" s="723">
        <v>0.91042277103390534</v>
      </c>
      <c r="D20" s="701">
        <v>1301.1200000000003</v>
      </c>
      <c r="E20" s="723">
        <v>8.9577228966094602E-2</v>
      </c>
      <c r="F20" s="702">
        <v>14525.120000000004</v>
      </c>
    </row>
    <row r="21" spans="1:6" ht="14.4" customHeight="1" x14ac:dyDescent="0.3">
      <c r="A21" s="728" t="s">
        <v>1537</v>
      </c>
      <c r="B21" s="701">
        <v>1658.25</v>
      </c>
      <c r="C21" s="723">
        <v>1</v>
      </c>
      <c r="D21" s="701"/>
      <c r="E21" s="723">
        <v>0</v>
      </c>
      <c r="F21" s="702">
        <v>1658.25</v>
      </c>
    </row>
    <row r="22" spans="1:6" ht="14.4" customHeight="1" x14ac:dyDescent="0.3">
      <c r="A22" s="728" t="s">
        <v>1538</v>
      </c>
      <c r="B22" s="701"/>
      <c r="C22" s="723">
        <v>0</v>
      </c>
      <c r="D22" s="701">
        <v>3088.9800000000005</v>
      </c>
      <c r="E22" s="723">
        <v>1</v>
      </c>
      <c r="F22" s="702">
        <v>3088.9800000000005</v>
      </c>
    </row>
    <row r="23" spans="1:6" ht="14.4" customHeight="1" x14ac:dyDescent="0.3">
      <c r="A23" s="728" t="s">
        <v>1539</v>
      </c>
      <c r="B23" s="701"/>
      <c r="C23" s="723">
        <v>0</v>
      </c>
      <c r="D23" s="701">
        <v>101.67000000000004</v>
      </c>
      <c r="E23" s="723">
        <v>1</v>
      </c>
      <c r="F23" s="702">
        <v>101.67000000000004</v>
      </c>
    </row>
    <row r="24" spans="1:6" ht="14.4" customHeight="1" x14ac:dyDescent="0.3">
      <c r="A24" s="728" t="s">
        <v>1540</v>
      </c>
      <c r="B24" s="701"/>
      <c r="C24" s="723">
        <v>0</v>
      </c>
      <c r="D24" s="701">
        <v>42.58</v>
      </c>
      <c r="E24" s="723">
        <v>1</v>
      </c>
      <c r="F24" s="702">
        <v>42.58</v>
      </c>
    </row>
    <row r="25" spans="1:6" ht="14.4" customHeight="1" x14ac:dyDescent="0.3">
      <c r="A25" s="728" t="s">
        <v>1541</v>
      </c>
      <c r="B25" s="701"/>
      <c r="C25" s="723">
        <v>0</v>
      </c>
      <c r="D25" s="701">
        <v>303.11</v>
      </c>
      <c r="E25" s="723">
        <v>1</v>
      </c>
      <c r="F25" s="702">
        <v>303.11</v>
      </c>
    </row>
    <row r="26" spans="1:6" ht="14.4" customHeight="1" x14ac:dyDescent="0.3">
      <c r="A26" s="728" t="s">
        <v>1542</v>
      </c>
      <c r="B26" s="701"/>
      <c r="C26" s="723">
        <v>0</v>
      </c>
      <c r="D26" s="701">
        <v>117.68</v>
      </c>
      <c r="E26" s="723">
        <v>1</v>
      </c>
      <c r="F26" s="702">
        <v>117.68</v>
      </c>
    </row>
    <row r="27" spans="1:6" ht="14.4" customHeight="1" x14ac:dyDescent="0.3">
      <c r="A27" s="728" t="s">
        <v>1543</v>
      </c>
      <c r="B27" s="701"/>
      <c r="C27" s="723">
        <v>0</v>
      </c>
      <c r="D27" s="701">
        <v>50.740000000000016</v>
      </c>
      <c r="E27" s="723">
        <v>1</v>
      </c>
      <c r="F27" s="702">
        <v>50.740000000000016</v>
      </c>
    </row>
    <row r="28" spans="1:6" ht="14.4" customHeight="1" x14ac:dyDescent="0.3">
      <c r="A28" s="728" t="s">
        <v>1544</v>
      </c>
      <c r="B28" s="701">
        <v>164.28999999999996</v>
      </c>
      <c r="C28" s="723">
        <v>1</v>
      </c>
      <c r="D28" s="701"/>
      <c r="E28" s="723">
        <v>0</v>
      </c>
      <c r="F28" s="702">
        <v>164.28999999999996</v>
      </c>
    </row>
    <row r="29" spans="1:6" ht="14.4" customHeight="1" x14ac:dyDescent="0.3">
      <c r="A29" s="728" t="s">
        <v>1545</v>
      </c>
      <c r="B29" s="701"/>
      <c r="C29" s="723">
        <v>0</v>
      </c>
      <c r="D29" s="701">
        <v>2374.94</v>
      </c>
      <c r="E29" s="723">
        <v>1</v>
      </c>
      <c r="F29" s="702">
        <v>2374.94</v>
      </c>
    </row>
    <row r="30" spans="1:6" ht="14.4" customHeight="1" x14ac:dyDescent="0.3">
      <c r="A30" s="728" t="s">
        <v>1546</v>
      </c>
      <c r="B30" s="701">
        <v>325.64999999999986</v>
      </c>
      <c r="C30" s="723">
        <v>0.82095948773539718</v>
      </c>
      <c r="D30" s="701">
        <v>71.02</v>
      </c>
      <c r="E30" s="723">
        <v>0.17904051226460288</v>
      </c>
      <c r="F30" s="702">
        <v>396.66999999999985</v>
      </c>
    </row>
    <row r="31" spans="1:6" ht="14.4" customHeight="1" x14ac:dyDescent="0.3">
      <c r="A31" s="728" t="s">
        <v>1547</v>
      </c>
      <c r="B31" s="701"/>
      <c r="C31" s="723">
        <v>0</v>
      </c>
      <c r="D31" s="701">
        <v>482.26152235925713</v>
      </c>
      <c r="E31" s="723">
        <v>1</v>
      </c>
      <c r="F31" s="702">
        <v>482.26152235925713</v>
      </c>
    </row>
    <row r="32" spans="1:6" ht="14.4" customHeight="1" x14ac:dyDescent="0.3">
      <c r="A32" s="728" t="s">
        <v>1548</v>
      </c>
      <c r="B32" s="701"/>
      <c r="C32" s="723">
        <v>0</v>
      </c>
      <c r="D32" s="701">
        <v>344.24</v>
      </c>
      <c r="E32" s="723">
        <v>1</v>
      </c>
      <c r="F32" s="702">
        <v>344.24</v>
      </c>
    </row>
    <row r="33" spans="1:6" ht="14.4" customHeight="1" x14ac:dyDescent="0.3">
      <c r="A33" s="728" t="s">
        <v>1549</v>
      </c>
      <c r="B33" s="701">
        <v>65.38</v>
      </c>
      <c r="C33" s="723">
        <v>1</v>
      </c>
      <c r="D33" s="701"/>
      <c r="E33" s="723">
        <v>0</v>
      </c>
      <c r="F33" s="702">
        <v>65.38</v>
      </c>
    </row>
    <row r="34" spans="1:6" ht="14.4" customHeight="1" x14ac:dyDescent="0.3">
      <c r="A34" s="728" t="s">
        <v>1550</v>
      </c>
      <c r="B34" s="701"/>
      <c r="C34" s="723">
        <v>0</v>
      </c>
      <c r="D34" s="701">
        <v>57.27</v>
      </c>
      <c r="E34" s="723">
        <v>1</v>
      </c>
      <c r="F34" s="702">
        <v>57.27</v>
      </c>
    </row>
    <row r="35" spans="1:6" ht="14.4" customHeight="1" x14ac:dyDescent="0.3">
      <c r="A35" s="728" t="s">
        <v>1551</v>
      </c>
      <c r="B35" s="701">
        <v>69.38</v>
      </c>
      <c r="C35" s="723">
        <v>0.4746528015324622</v>
      </c>
      <c r="D35" s="701">
        <v>76.789999999999992</v>
      </c>
      <c r="E35" s="723">
        <v>0.52534719846753775</v>
      </c>
      <c r="F35" s="702">
        <v>146.16999999999999</v>
      </c>
    </row>
    <row r="36" spans="1:6" ht="14.4" customHeight="1" x14ac:dyDescent="0.3">
      <c r="A36" s="728" t="s">
        <v>1552</v>
      </c>
      <c r="B36" s="701"/>
      <c r="C36" s="723">
        <v>0</v>
      </c>
      <c r="D36" s="701">
        <v>214.17999999999995</v>
      </c>
      <c r="E36" s="723">
        <v>1</v>
      </c>
      <c r="F36" s="702">
        <v>214.17999999999995</v>
      </c>
    </row>
    <row r="37" spans="1:6" ht="14.4" customHeight="1" x14ac:dyDescent="0.3">
      <c r="A37" s="728" t="s">
        <v>1553</v>
      </c>
      <c r="B37" s="701">
        <v>606.90000000000009</v>
      </c>
      <c r="C37" s="723">
        <v>1</v>
      </c>
      <c r="D37" s="701"/>
      <c r="E37" s="723">
        <v>0</v>
      </c>
      <c r="F37" s="702">
        <v>606.90000000000009</v>
      </c>
    </row>
    <row r="38" spans="1:6" ht="14.4" customHeight="1" x14ac:dyDescent="0.3">
      <c r="A38" s="728" t="s">
        <v>1554</v>
      </c>
      <c r="B38" s="701"/>
      <c r="C38" s="723">
        <v>0</v>
      </c>
      <c r="D38" s="701">
        <v>235125</v>
      </c>
      <c r="E38" s="723">
        <v>1</v>
      </c>
      <c r="F38" s="702">
        <v>235125</v>
      </c>
    </row>
    <row r="39" spans="1:6" ht="14.4" customHeight="1" x14ac:dyDescent="0.3">
      <c r="A39" s="728" t="s">
        <v>1555</v>
      </c>
      <c r="B39" s="701"/>
      <c r="C39" s="723">
        <v>0</v>
      </c>
      <c r="D39" s="701">
        <v>1837.2359735081118</v>
      </c>
      <c r="E39" s="723">
        <v>1</v>
      </c>
      <c r="F39" s="702">
        <v>1837.2359735081118</v>
      </c>
    </row>
    <row r="40" spans="1:6" ht="14.4" customHeight="1" x14ac:dyDescent="0.3">
      <c r="A40" s="728" t="s">
        <v>1556</v>
      </c>
      <c r="B40" s="701"/>
      <c r="C40" s="723">
        <v>0</v>
      </c>
      <c r="D40" s="701">
        <v>1641.19</v>
      </c>
      <c r="E40" s="723">
        <v>1</v>
      </c>
      <c r="F40" s="702">
        <v>1641.19</v>
      </c>
    </row>
    <row r="41" spans="1:6" ht="14.4" customHeight="1" x14ac:dyDescent="0.3">
      <c r="A41" s="728" t="s">
        <v>1557</v>
      </c>
      <c r="B41" s="701"/>
      <c r="C41" s="723">
        <v>0</v>
      </c>
      <c r="D41" s="701">
        <v>1010558.8346256035</v>
      </c>
      <c r="E41" s="723">
        <v>1</v>
      </c>
      <c r="F41" s="702">
        <v>1010558.8346256035</v>
      </c>
    </row>
    <row r="42" spans="1:6" ht="14.4" customHeight="1" x14ac:dyDescent="0.3">
      <c r="A42" s="728" t="s">
        <v>1558</v>
      </c>
      <c r="B42" s="701">
        <v>6268.4</v>
      </c>
      <c r="C42" s="723">
        <v>7.0549127105928131E-2</v>
      </c>
      <c r="D42" s="701">
        <v>82583.16</v>
      </c>
      <c r="E42" s="723">
        <v>0.92945087289407191</v>
      </c>
      <c r="F42" s="702">
        <v>88851.56</v>
      </c>
    </row>
    <row r="43" spans="1:6" ht="14.4" customHeight="1" x14ac:dyDescent="0.3">
      <c r="A43" s="728" t="s">
        <v>1559</v>
      </c>
      <c r="B43" s="701">
        <v>126.95</v>
      </c>
      <c r="C43" s="723">
        <v>0.50688760231583152</v>
      </c>
      <c r="D43" s="701">
        <v>123.5</v>
      </c>
      <c r="E43" s="723">
        <v>0.49311239768416854</v>
      </c>
      <c r="F43" s="702">
        <v>250.45</v>
      </c>
    </row>
    <row r="44" spans="1:6" ht="14.4" customHeight="1" x14ac:dyDescent="0.3">
      <c r="A44" s="728" t="s">
        <v>1560</v>
      </c>
      <c r="B44" s="701">
        <v>7229.8110000000006</v>
      </c>
      <c r="C44" s="723">
        <v>1</v>
      </c>
      <c r="D44" s="701"/>
      <c r="E44" s="723">
        <v>0</v>
      </c>
      <c r="F44" s="702">
        <v>7229.8110000000006</v>
      </c>
    </row>
    <row r="45" spans="1:6" ht="14.4" customHeight="1" x14ac:dyDescent="0.3">
      <c r="A45" s="728" t="s">
        <v>1561</v>
      </c>
      <c r="B45" s="701">
        <v>2233</v>
      </c>
      <c r="C45" s="723">
        <v>1.7267540472779536E-2</v>
      </c>
      <c r="D45" s="701">
        <v>127084.78</v>
      </c>
      <c r="E45" s="723">
        <v>0.98273245952722044</v>
      </c>
      <c r="F45" s="702">
        <v>129317.78</v>
      </c>
    </row>
    <row r="46" spans="1:6" ht="14.4" customHeight="1" x14ac:dyDescent="0.3">
      <c r="A46" s="728" t="s">
        <v>1562</v>
      </c>
      <c r="B46" s="701"/>
      <c r="C46" s="723">
        <v>0</v>
      </c>
      <c r="D46" s="701">
        <v>8308.91</v>
      </c>
      <c r="E46" s="723">
        <v>1</v>
      </c>
      <c r="F46" s="702">
        <v>8308.91</v>
      </c>
    </row>
    <row r="47" spans="1:6" ht="14.4" customHeight="1" x14ac:dyDescent="0.3">
      <c r="A47" s="728" t="s">
        <v>1563</v>
      </c>
      <c r="B47" s="701"/>
      <c r="C47" s="723">
        <v>0</v>
      </c>
      <c r="D47" s="701">
        <v>161.39999999999998</v>
      </c>
      <c r="E47" s="723">
        <v>1</v>
      </c>
      <c r="F47" s="702">
        <v>161.39999999999998</v>
      </c>
    </row>
    <row r="48" spans="1:6" ht="14.4" customHeight="1" x14ac:dyDescent="0.3">
      <c r="A48" s="728" t="s">
        <v>1564</v>
      </c>
      <c r="B48" s="701"/>
      <c r="C48" s="723">
        <v>0</v>
      </c>
      <c r="D48" s="701">
        <v>7742.130000000001</v>
      </c>
      <c r="E48" s="723">
        <v>1</v>
      </c>
      <c r="F48" s="702">
        <v>7742.130000000001</v>
      </c>
    </row>
    <row r="49" spans="1:6" ht="14.4" customHeight="1" x14ac:dyDescent="0.3">
      <c r="A49" s="728" t="s">
        <v>1565</v>
      </c>
      <c r="B49" s="701"/>
      <c r="C49" s="723">
        <v>0</v>
      </c>
      <c r="D49" s="701">
        <v>9726.5159999999996</v>
      </c>
      <c r="E49" s="723">
        <v>1</v>
      </c>
      <c r="F49" s="702">
        <v>9726.5159999999996</v>
      </c>
    </row>
    <row r="50" spans="1:6" ht="14.4" customHeight="1" x14ac:dyDescent="0.3">
      <c r="A50" s="728" t="s">
        <v>1566</v>
      </c>
      <c r="B50" s="701"/>
      <c r="C50" s="723">
        <v>0</v>
      </c>
      <c r="D50" s="701">
        <v>1835.2739999999999</v>
      </c>
      <c r="E50" s="723">
        <v>1</v>
      </c>
      <c r="F50" s="702">
        <v>1835.2739999999999</v>
      </c>
    </row>
    <row r="51" spans="1:6" ht="14.4" customHeight="1" x14ac:dyDescent="0.3">
      <c r="A51" s="728" t="s">
        <v>1567</v>
      </c>
      <c r="B51" s="701">
        <v>1034</v>
      </c>
      <c r="C51" s="723">
        <v>1</v>
      </c>
      <c r="D51" s="701"/>
      <c r="E51" s="723">
        <v>0</v>
      </c>
      <c r="F51" s="702">
        <v>1034</v>
      </c>
    </row>
    <row r="52" spans="1:6" ht="14.4" customHeight="1" x14ac:dyDescent="0.3">
      <c r="A52" s="728" t="s">
        <v>1568</v>
      </c>
      <c r="B52" s="701"/>
      <c r="C52" s="723">
        <v>0</v>
      </c>
      <c r="D52" s="701">
        <v>13263.420000000002</v>
      </c>
      <c r="E52" s="723">
        <v>1</v>
      </c>
      <c r="F52" s="702">
        <v>13263.420000000002</v>
      </c>
    </row>
    <row r="53" spans="1:6" ht="14.4" customHeight="1" x14ac:dyDescent="0.3">
      <c r="A53" s="728" t="s">
        <v>1569</v>
      </c>
      <c r="B53" s="701">
        <v>1912.1999999999998</v>
      </c>
      <c r="C53" s="723">
        <v>3.8625390553927205E-2</v>
      </c>
      <c r="D53" s="701">
        <v>47594.095537135443</v>
      </c>
      <c r="E53" s="723">
        <v>0.96137460944607289</v>
      </c>
      <c r="F53" s="702">
        <v>49506.29553713544</v>
      </c>
    </row>
    <row r="54" spans="1:6" ht="14.4" customHeight="1" x14ac:dyDescent="0.3">
      <c r="A54" s="728" t="s">
        <v>1570</v>
      </c>
      <c r="B54" s="701"/>
      <c r="C54" s="723">
        <v>0</v>
      </c>
      <c r="D54" s="701">
        <v>5985.6390000000001</v>
      </c>
      <c r="E54" s="723">
        <v>1</v>
      </c>
      <c r="F54" s="702">
        <v>5985.6390000000001</v>
      </c>
    </row>
    <row r="55" spans="1:6" ht="14.4" customHeight="1" x14ac:dyDescent="0.3">
      <c r="A55" s="728" t="s">
        <v>1571</v>
      </c>
      <c r="B55" s="701"/>
      <c r="C55" s="723">
        <v>0</v>
      </c>
      <c r="D55" s="701">
        <v>22400.929999999997</v>
      </c>
      <c r="E55" s="723">
        <v>1</v>
      </c>
      <c r="F55" s="702">
        <v>22400.929999999997</v>
      </c>
    </row>
    <row r="56" spans="1:6" ht="14.4" customHeight="1" x14ac:dyDescent="0.3">
      <c r="A56" s="728" t="s">
        <v>1572</v>
      </c>
      <c r="B56" s="701"/>
      <c r="C56" s="723">
        <v>0</v>
      </c>
      <c r="D56" s="701">
        <v>17430.599999999999</v>
      </c>
      <c r="E56" s="723">
        <v>1</v>
      </c>
      <c r="F56" s="702">
        <v>17430.599999999999</v>
      </c>
    </row>
    <row r="57" spans="1:6" ht="14.4" customHeight="1" x14ac:dyDescent="0.3">
      <c r="A57" s="728" t="s">
        <v>1573</v>
      </c>
      <c r="B57" s="701"/>
      <c r="C57" s="723">
        <v>0</v>
      </c>
      <c r="D57" s="701">
        <v>1771.3199999999997</v>
      </c>
      <c r="E57" s="723">
        <v>1</v>
      </c>
      <c r="F57" s="702">
        <v>1771.3199999999997</v>
      </c>
    </row>
    <row r="58" spans="1:6" ht="14.4" customHeight="1" x14ac:dyDescent="0.3">
      <c r="A58" s="728" t="s">
        <v>1574</v>
      </c>
      <c r="B58" s="701"/>
      <c r="C58" s="723">
        <v>0</v>
      </c>
      <c r="D58" s="701">
        <v>3178.98</v>
      </c>
      <c r="E58" s="723">
        <v>1</v>
      </c>
      <c r="F58" s="702">
        <v>3178.98</v>
      </c>
    </row>
    <row r="59" spans="1:6" ht="14.4" customHeight="1" x14ac:dyDescent="0.3">
      <c r="A59" s="728" t="s">
        <v>1575</v>
      </c>
      <c r="B59" s="701"/>
      <c r="C59" s="723">
        <v>0</v>
      </c>
      <c r="D59" s="701">
        <v>15720.69</v>
      </c>
      <c r="E59" s="723">
        <v>1</v>
      </c>
      <c r="F59" s="702">
        <v>15720.69</v>
      </c>
    </row>
    <row r="60" spans="1:6" ht="14.4" customHeight="1" x14ac:dyDescent="0.3">
      <c r="A60" s="728" t="s">
        <v>1576</v>
      </c>
      <c r="B60" s="701"/>
      <c r="C60" s="723">
        <v>0</v>
      </c>
      <c r="D60" s="701">
        <v>1901.4999999999998</v>
      </c>
      <c r="E60" s="723">
        <v>1</v>
      </c>
      <c r="F60" s="702">
        <v>1901.4999999999998</v>
      </c>
    </row>
    <row r="61" spans="1:6" ht="14.4" customHeight="1" x14ac:dyDescent="0.3">
      <c r="A61" s="728" t="s">
        <v>1577</v>
      </c>
      <c r="B61" s="701">
        <v>458.79999999999995</v>
      </c>
      <c r="C61" s="723">
        <v>0.59759036144578315</v>
      </c>
      <c r="D61" s="701">
        <v>308.94999999999993</v>
      </c>
      <c r="E61" s="723">
        <v>0.40240963855421685</v>
      </c>
      <c r="F61" s="702">
        <v>767.74999999999989</v>
      </c>
    </row>
    <row r="62" spans="1:6" ht="14.4" customHeight="1" x14ac:dyDescent="0.3">
      <c r="A62" s="728" t="s">
        <v>1578</v>
      </c>
      <c r="B62" s="701"/>
      <c r="C62" s="723">
        <v>0</v>
      </c>
      <c r="D62" s="701">
        <v>986.98000000000013</v>
      </c>
      <c r="E62" s="723">
        <v>1</v>
      </c>
      <c r="F62" s="702">
        <v>986.98000000000013</v>
      </c>
    </row>
    <row r="63" spans="1:6" ht="14.4" customHeight="1" x14ac:dyDescent="0.3">
      <c r="A63" s="728" t="s">
        <v>1579</v>
      </c>
      <c r="B63" s="701"/>
      <c r="C63" s="723">
        <v>0</v>
      </c>
      <c r="D63" s="701">
        <v>99891.334144742781</v>
      </c>
      <c r="E63" s="723">
        <v>1</v>
      </c>
      <c r="F63" s="702">
        <v>99891.334144742781</v>
      </c>
    </row>
    <row r="64" spans="1:6" ht="14.4" customHeight="1" x14ac:dyDescent="0.3">
      <c r="A64" s="728" t="s">
        <v>1580</v>
      </c>
      <c r="B64" s="701"/>
      <c r="C64" s="723">
        <v>0</v>
      </c>
      <c r="D64" s="701">
        <v>21479.2203673734</v>
      </c>
      <c r="E64" s="723">
        <v>1</v>
      </c>
      <c r="F64" s="702">
        <v>21479.2203673734</v>
      </c>
    </row>
    <row r="65" spans="1:6" ht="14.4" customHeight="1" x14ac:dyDescent="0.3">
      <c r="A65" s="728" t="s">
        <v>1581</v>
      </c>
      <c r="B65" s="701"/>
      <c r="C65" s="723">
        <v>0</v>
      </c>
      <c r="D65" s="701">
        <v>11920.26</v>
      </c>
      <c r="E65" s="723">
        <v>1</v>
      </c>
      <c r="F65" s="702">
        <v>11920.26</v>
      </c>
    </row>
    <row r="66" spans="1:6" ht="14.4" customHeight="1" x14ac:dyDescent="0.3">
      <c r="A66" s="728" t="s">
        <v>1582</v>
      </c>
      <c r="B66" s="701"/>
      <c r="C66" s="723">
        <v>0</v>
      </c>
      <c r="D66" s="701">
        <v>8286.6600000000017</v>
      </c>
      <c r="E66" s="723">
        <v>1</v>
      </c>
      <c r="F66" s="702">
        <v>8286.6600000000017</v>
      </c>
    </row>
    <row r="67" spans="1:6" ht="14.4" customHeight="1" x14ac:dyDescent="0.3">
      <c r="A67" s="728" t="s">
        <v>1583</v>
      </c>
      <c r="B67" s="701">
        <v>1079.7800000000002</v>
      </c>
      <c r="C67" s="723">
        <v>1</v>
      </c>
      <c r="D67" s="701"/>
      <c r="E67" s="723">
        <v>0</v>
      </c>
      <c r="F67" s="702">
        <v>1079.7800000000002</v>
      </c>
    </row>
    <row r="68" spans="1:6" ht="14.4" customHeight="1" x14ac:dyDescent="0.3">
      <c r="A68" s="728" t="s">
        <v>1584</v>
      </c>
      <c r="B68" s="701"/>
      <c r="C68" s="723">
        <v>0</v>
      </c>
      <c r="D68" s="701">
        <v>1084.27</v>
      </c>
      <c r="E68" s="723">
        <v>1</v>
      </c>
      <c r="F68" s="702">
        <v>1084.27</v>
      </c>
    </row>
    <row r="69" spans="1:6" ht="14.4" customHeight="1" x14ac:dyDescent="0.3">
      <c r="A69" s="728" t="s">
        <v>1585</v>
      </c>
      <c r="B69" s="701"/>
      <c r="C69" s="723">
        <v>0</v>
      </c>
      <c r="D69" s="701">
        <v>135.69999999999999</v>
      </c>
      <c r="E69" s="723">
        <v>1</v>
      </c>
      <c r="F69" s="702">
        <v>135.69999999999999</v>
      </c>
    </row>
    <row r="70" spans="1:6" ht="14.4" customHeight="1" x14ac:dyDescent="0.3">
      <c r="A70" s="728" t="s">
        <v>1586</v>
      </c>
      <c r="B70" s="701">
        <v>61.239999999999995</v>
      </c>
      <c r="C70" s="723">
        <v>0.77012072434607659</v>
      </c>
      <c r="D70" s="701">
        <v>18.279999999999994</v>
      </c>
      <c r="E70" s="723">
        <v>0.22987927565392352</v>
      </c>
      <c r="F70" s="702">
        <v>79.519999999999982</v>
      </c>
    </row>
    <row r="71" spans="1:6" ht="14.4" customHeight="1" x14ac:dyDescent="0.3">
      <c r="A71" s="728" t="s">
        <v>1587</v>
      </c>
      <c r="B71" s="701">
        <v>8684.3000000000011</v>
      </c>
      <c r="C71" s="723">
        <v>0.54979440538937763</v>
      </c>
      <c r="D71" s="701">
        <v>7111.240869226508</v>
      </c>
      <c r="E71" s="723">
        <v>0.45020559461062243</v>
      </c>
      <c r="F71" s="702">
        <v>15795.540869226508</v>
      </c>
    </row>
    <row r="72" spans="1:6" ht="14.4" customHeight="1" x14ac:dyDescent="0.3">
      <c r="A72" s="728" t="s">
        <v>1588</v>
      </c>
      <c r="B72" s="701">
        <v>44</v>
      </c>
      <c r="C72" s="723">
        <v>0.13207660443056971</v>
      </c>
      <c r="D72" s="701">
        <v>289.14000000000004</v>
      </c>
      <c r="E72" s="723">
        <v>0.86792339556943032</v>
      </c>
      <c r="F72" s="702">
        <v>333.14000000000004</v>
      </c>
    </row>
    <row r="73" spans="1:6" ht="14.4" customHeight="1" x14ac:dyDescent="0.3">
      <c r="A73" s="728" t="s">
        <v>1589</v>
      </c>
      <c r="B73" s="701">
        <v>98.270000000000039</v>
      </c>
      <c r="C73" s="723">
        <v>0.16034133925075059</v>
      </c>
      <c r="D73" s="701">
        <v>514.61</v>
      </c>
      <c r="E73" s="723">
        <v>0.83965866074924933</v>
      </c>
      <c r="F73" s="702">
        <v>612.88000000000011</v>
      </c>
    </row>
    <row r="74" spans="1:6" ht="14.4" customHeight="1" x14ac:dyDescent="0.3">
      <c r="A74" s="728" t="s">
        <v>1590</v>
      </c>
      <c r="B74" s="701"/>
      <c r="C74" s="723">
        <v>0</v>
      </c>
      <c r="D74" s="701">
        <v>276.32999999999987</v>
      </c>
      <c r="E74" s="723">
        <v>1</v>
      </c>
      <c r="F74" s="702">
        <v>276.32999999999987</v>
      </c>
    </row>
    <row r="75" spans="1:6" ht="14.4" customHeight="1" x14ac:dyDescent="0.3">
      <c r="A75" s="728" t="s">
        <v>1591</v>
      </c>
      <c r="B75" s="701"/>
      <c r="C75" s="723">
        <v>0</v>
      </c>
      <c r="D75" s="701">
        <v>139.47000000000003</v>
      </c>
      <c r="E75" s="723">
        <v>1</v>
      </c>
      <c r="F75" s="702">
        <v>139.47000000000003</v>
      </c>
    </row>
    <row r="76" spans="1:6" ht="14.4" customHeight="1" x14ac:dyDescent="0.3">
      <c r="A76" s="728" t="s">
        <v>1592</v>
      </c>
      <c r="B76" s="701">
        <v>74.590000000000018</v>
      </c>
      <c r="C76" s="723">
        <v>1</v>
      </c>
      <c r="D76" s="701"/>
      <c r="E76" s="723">
        <v>0</v>
      </c>
      <c r="F76" s="702">
        <v>74.590000000000018</v>
      </c>
    </row>
    <row r="77" spans="1:6" ht="14.4" customHeight="1" x14ac:dyDescent="0.3">
      <c r="A77" s="728" t="s">
        <v>1593</v>
      </c>
      <c r="B77" s="701"/>
      <c r="C77" s="723">
        <v>0</v>
      </c>
      <c r="D77" s="701">
        <v>4875.43</v>
      </c>
      <c r="E77" s="723">
        <v>1</v>
      </c>
      <c r="F77" s="702">
        <v>4875.43</v>
      </c>
    </row>
    <row r="78" spans="1:6" ht="14.4" customHeight="1" x14ac:dyDescent="0.3">
      <c r="A78" s="728" t="s">
        <v>1594</v>
      </c>
      <c r="B78" s="701">
        <v>126.51999999999998</v>
      </c>
      <c r="C78" s="723">
        <v>0.48363914373088684</v>
      </c>
      <c r="D78" s="701">
        <v>135.07999999999998</v>
      </c>
      <c r="E78" s="723">
        <v>0.51636085626911321</v>
      </c>
      <c r="F78" s="702">
        <v>261.59999999999997</v>
      </c>
    </row>
    <row r="79" spans="1:6" ht="14.4" customHeight="1" x14ac:dyDescent="0.3">
      <c r="A79" s="728" t="s">
        <v>1595</v>
      </c>
      <c r="B79" s="701"/>
      <c r="C79" s="723">
        <v>0</v>
      </c>
      <c r="D79" s="701">
        <v>131.57999999999998</v>
      </c>
      <c r="E79" s="723">
        <v>1</v>
      </c>
      <c r="F79" s="702">
        <v>131.57999999999998</v>
      </c>
    </row>
    <row r="80" spans="1:6" ht="14.4" customHeight="1" x14ac:dyDescent="0.3">
      <c r="A80" s="728" t="s">
        <v>1596</v>
      </c>
      <c r="B80" s="701">
        <v>154.44999999999996</v>
      </c>
      <c r="C80" s="723">
        <v>1</v>
      </c>
      <c r="D80" s="701"/>
      <c r="E80" s="723">
        <v>0</v>
      </c>
      <c r="F80" s="702">
        <v>154.44999999999996</v>
      </c>
    </row>
    <row r="81" spans="1:6" ht="14.4" customHeight="1" x14ac:dyDescent="0.3">
      <c r="A81" s="728" t="s">
        <v>1597</v>
      </c>
      <c r="B81" s="701"/>
      <c r="C81" s="723">
        <v>0</v>
      </c>
      <c r="D81" s="701">
        <v>39993.80998731104</v>
      </c>
      <c r="E81" s="723">
        <v>1</v>
      </c>
      <c r="F81" s="702">
        <v>39993.80998731104</v>
      </c>
    </row>
    <row r="82" spans="1:6" ht="14.4" customHeight="1" x14ac:dyDescent="0.3">
      <c r="A82" s="728" t="s">
        <v>1598</v>
      </c>
      <c r="B82" s="701"/>
      <c r="C82" s="723">
        <v>0</v>
      </c>
      <c r="D82" s="701">
        <v>653.04</v>
      </c>
      <c r="E82" s="723">
        <v>1</v>
      </c>
      <c r="F82" s="702">
        <v>653.04</v>
      </c>
    </row>
    <row r="83" spans="1:6" ht="14.4" customHeight="1" x14ac:dyDescent="0.3">
      <c r="A83" s="728" t="s">
        <v>1599</v>
      </c>
      <c r="B83" s="701"/>
      <c r="C83" s="723">
        <v>0</v>
      </c>
      <c r="D83" s="701">
        <v>187.5500000000001</v>
      </c>
      <c r="E83" s="723">
        <v>1</v>
      </c>
      <c r="F83" s="702">
        <v>187.5500000000001</v>
      </c>
    </row>
    <row r="84" spans="1:6" ht="14.4" customHeight="1" x14ac:dyDescent="0.3">
      <c r="A84" s="728" t="s">
        <v>1600</v>
      </c>
      <c r="B84" s="701"/>
      <c r="C84" s="723">
        <v>0</v>
      </c>
      <c r="D84" s="701">
        <v>2040.46</v>
      </c>
      <c r="E84" s="723">
        <v>1</v>
      </c>
      <c r="F84" s="702">
        <v>2040.46</v>
      </c>
    </row>
    <row r="85" spans="1:6" ht="14.4" customHeight="1" x14ac:dyDescent="0.3">
      <c r="A85" s="728" t="s">
        <v>1601</v>
      </c>
      <c r="B85" s="701"/>
      <c r="C85" s="723">
        <v>0</v>
      </c>
      <c r="D85" s="701">
        <v>640.02</v>
      </c>
      <c r="E85" s="723">
        <v>1</v>
      </c>
      <c r="F85" s="702">
        <v>640.02</v>
      </c>
    </row>
    <row r="86" spans="1:6" ht="14.4" customHeight="1" x14ac:dyDescent="0.3">
      <c r="A86" s="728" t="s">
        <v>1602</v>
      </c>
      <c r="B86" s="701">
        <v>735.74</v>
      </c>
      <c r="C86" s="723">
        <v>1</v>
      </c>
      <c r="D86" s="701"/>
      <c r="E86" s="723">
        <v>0</v>
      </c>
      <c r="F86" s="702">
        <v>735.74</v>
      </c>
    </row>
    <row r="87" spans="1:6" ht="14.4" customHeight="1" thickBot="1" x14ac:dyDescent="0.35">
      <c r="A87" s="729" t="s">
        <v>1603</v>
      </c>
      <c r="B87" s="724">
        <v>25869.279999999999</v>
      </c>
      <c r="C87" s="725">
        <v>0.2740120235409636</v>
      </c>
      <c r="D87" s="724">
        <v>68540.007832337244</v>
      </c>
      <c r="E87" s="725">
        <v>0.72598797645903645</v>
      </c>
      <c r="F87" s="726">
        <v>94409.287832337242</v>
      </c>
    </row>
    <row r="88" spans="1:6" ht="14.4" customHeight="1" thickBot="1" x14ac:dyDescent="0.35">
      <c r="A88" s="717" t="s">
        <v>3</v>
      </c>
      <c r="B88" s="718">
        <v>73274.080999999991</v>
      </c>
      <c r="C88" s="719">
        <v>2.8181912451959428E-2</v>
      </c>
      <c r="D88" s="718">
        <v>2526765.2571715075</v>
      </c>
      <c r="E88" s="719">
        <v>0.97181808754804011</v>
      </c>
      <c r="F88" s="720">
        <v>2600039.3381715086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2018-01-31T14:07:11Z</dcterms:modified>
</cp:coreProperties>
</file>