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18">ALOS!$A$1:$M$45</definedName>
    <definedName name="_xlnm.Print_Area" localSheetId="17">CaseMix!$A$1:$O$39</definedName>
  </definedNames>
  <calcPr calcId="152511"/>
</workbook>
</file>

<file path=xl/calcChain.xml><?xml version="1.0" encoding="utf-8"?>
<calcChain xmlns="http://schemas.openxmlformats.org/spreadsheetml/2006/main">
  <c r="T63" i="371" l="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K17" i="431"/>
  <c r="L10" i="431"/>
  <c r="L14" i="431"/>
  <c r="L18" i="431"/>
  <c r="M11" i="431"/>
  <c r="M15" i="431"/>
  <c r="M19" i="431"/>
  <c r="N12" i="431"/>
  <c r="O9" i="431"/>
  <c r="O17" i="431"/>
  <c r="P10" i="431"/>
  <c r="Q11" i="431"/>
  <c r="C18" i="431"/>
  <c r="D11" i="431"/>
  <c r="D15" i="431"/>
  <c r="E12" i="431"/>
  <c r="F9" i="431"/>
  <c r="F17" i="431"/>
  <c r="G14" i="431"/>
  <c r="H15" i="431"/>
  <c r="I16" i="431"/>
  <c r="J17" i="431"/>
  <c r="K18" i="431"/>
  <c r="L15" i="431"/>
  <c r="M16" i="431"/>
  <c r="N17" i="431"/>
  <c r="O18" i="431"/>
  <c r="P19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N18" i="431"/>
  <c r="O11" i="431"/>
  <c r="O15" i="431"/>
  <c r="O19" i="431"/>
  <c r="P12" i="431"/>
  <c r="P16" i="431"/>
  <c r="Q9" i="431"/>
  <c r="Q13" i="431"/>
  <c r="Q17" i="431"/>
  <c r="O13" i="431"/>
  <c r="P14" i="431"/>
  <c r="Q15" i="431"/>
  <c r="C14" i="431"/>
  <c r="D19" i="431"/>
  <c r="E16" i="431"/>
  <c r="F13" i="431"/>
  <c r="G10" i="431"/>
  <c r="H11" i="431"/>
  <c r="H19" i="431"/>
  <c r="J9" i="431"/>
  <c r="K10" i="431"/>
  <c r="L11" i="431"/>
  <c r="M12" i="431"/>
  <c r="N13" i="431"/>
  <c r="O14" i="431"/>
  <c r="P15" i="431"/>
  <c r="Q16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N16" i="431"/>
  <c r="P18" i="431"/>
  <c r="Q19" i="431"/>
  <c r="C10" i="431"/>
  <c r="G18" i="431"/>
  <c r="I12" i="431"/>
  <c r="J13" i="431"/>
  <c r="K14" i="431"/>
  <c r="L19" i="431"/>
  <c r="N9" i="431"/>
  <c r="O10" i="431"/>
  <c r="P11" i="431"/>
  <c r="Q12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12" i="431" l="1"/>
  <c r="S12" i="431"/>
  <c r="S19" i="431"/>
  <c r="R19" i="431"/>
  <c r="R18" i="431"/>
  <c r="S18" i="431"/>
  <c r="S14" i="431"/>
  <c r="R14" i="431"/>
  <c r="R10" i="431"/>
  <c r="S10" i="431"/>
  <c r="R16" i="431"/>
  <c r="S16" i="431"/>
  <c r="S15" i="431"/>
  <c r="R15" i="431"/>
  <c r="S17" i="431"/>
  <c r="R17" i="431"/>
  <c r="R13" i="431"/>
  <c r="S13" i="431"/>
  <c r="S9" i="431"/>
  <c r="R9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E11" i="339" l="1"/>
  <c r="C11" i="339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8" i="414" s="1"/>
  <c r="B11" i="339" l="1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C17" i="414"/>
  <c r="C14" i="414"/>
  <c r="D17" i="414"/>
  <c r="D14" i="414"/>
  <c r="D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D24" i="414"/>
  <c r="E24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J3" i="372" l="1"/>
  <c r="N3" i="372"/>
  <c r="F3" i="372"/>
  <c r="J12" i="339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6" i="414"/>
  <c r="C4" i="414"/>
  <c r="J13" i="339" l="1"/>
  <c r="B15" i="339"/>
  <c r="H13" i="339"/>
  <c r="F15" i="339"/>
  <c r="D25" i="414"/>
  <c r="E25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<sst xmlns="http://schemas.openxmlformats.org/spreadsheetml/2006/main" count="12523" uniqueCount="4024">
  <si>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</si>
  <si>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</si>
  <si>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</si>
  <si>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</si>
  <si>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</si>
  <si>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</si>
  <si>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</si>
  <si>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</si>
  <si>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</si>
  <si>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</si>
  <si>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</si>
  <si>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</si>
  <si>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</si>
  <si>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</si>
  <si>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</si>
  <si>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</si>
  <si>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</si>
  <si>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</si>
  <si>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</si>
  <si>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</si>
  <si>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</si>
  <si>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</si>
  <si>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</si>
  <si>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</si>
  <si>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</si>
  <si>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</si>
  <si>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</si>
  <si>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</si>
  <si>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</si>
  <si>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</si>
  <si>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</si>
  <si>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</si>
  <si>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</si>
  <si>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</si>
  <si>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</si>
  <si>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</si>
  <si>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</si>
  <si>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</si>
  <si>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</si>
  <si>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</si>
  <si>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</si>
  <si>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</si>
  <si>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</si>
  <si>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</si>
  <si>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</si>
  <si>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</si>
  <si>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</si>
  <si>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</si>
  <si>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</si>
  <si>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</si>
  <si>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</si>
  <si>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</si>
  <si>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</si>
  <si>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</si>
  <si>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</si>
  <si>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</si>
  <si>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</si>
  <si>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</si>
  <si>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</si>
  <si>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</si>
  <si>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</si>
  <si>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</si>
  <si>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</si>
  <si>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</si>
  <si>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</si>
  <si>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</si>
  <si>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</si>
  <si>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</si>
  <si>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</si>
  <si>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</si>
  <si>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</si>
  <si>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</si>
  <si>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</si>
  <si>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</si>
  <si>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</si>
  <si>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</si>
  <si>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</si>
  <si>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</si>
  <si>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</si>
  <si>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</si>
  <si>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</si>
  <si>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</si>
  <si>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</si>
  <si>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</si>
  <si>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</si>
  <si>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</si>
  <si>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</si>
  <si>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</si>
  <si>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</si>
  <si>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</si>
  <si>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</si>
  <si>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</si>
  <si>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</si>
  <si>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</si>
  <si>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</si>
  <si>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</si>
  <si>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</si>
  <si>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</si>
  <si>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</si>
  <si>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</si>
  <si>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</si>
  <si>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</si>
  <si>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</si>
  <si>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</si>
  <si>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</si>
  <si>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</si>
  <si>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</si>
  <si>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</si>
  <si>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</si>
  <si>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</si>
  <si>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</si>
  <si>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</si>
  <si>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</si>
  <si>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</si>
  <si>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</si>
  <si>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</si>
  <si>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</si>
  <si>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</si>
  <si>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</si>
  <si>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</si>
  <si>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</si>
  <si>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</si>
  <si>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</si>
  <si>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</si>
  <si>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</si>
  <si>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</si>
  <si>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</si>
  <si>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</si>
  <si>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</si>
  <si>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</si>
  <si>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</si>
  <si>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</si>
  <si>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</si>
  <si>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</si>
  <si>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</si>
  <si>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</si>
  <si>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</si>
  <si>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</si>
  <si>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</si>
  <si>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</si>
  <si>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</si>
  <si>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</si>
  <si>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</si>
  <si>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</si>
  <si>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</si>
  <si>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</si>
  <si>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</si>
  <si>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</si>
  <si>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</si>
  <si>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</si>
  <si>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</si>
  <si>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</si>
  <si>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</si>
  <si>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</si>
  <si>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</si>
  <si>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</si>
  <si>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</si>
  <si>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</si>
  <si>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</si>
  <si>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</si>
  <si>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</si>
  <si>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</si>
  <si>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</si>
  <si>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</si>
  <si>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</si>
  <si>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</si>
  <si>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</si>
  <si>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</si>
  <si>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</si>
  <si>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</si>
  <si>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</si>
  <si>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</si>
  <si>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</si>
  <si>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</si>
  <si>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</si>
  <si>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</si>
  <si>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</si>
  <si>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</si>
  <si>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</si>
  <si>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</si>
  <si>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</si>
  <si>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</si>
  <si>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</si>
  <si>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</si>
  <si>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</si>
  <si>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</si>
  <si>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</si>
  <si>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</si>
  <si>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</si>
  <si>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</si>
  <si>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</si>
  <si>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</si>
  <si>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</si>
  <si>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</si>
  <si>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</si>
  <si>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</si>
  <si>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</si>
  <si>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</si>
  <si>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</si>
  <si>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</si>
  <si>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</si>
  <si>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</si>
  <si>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</si>
  <si>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</si>
  <si>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</si>
  <si>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</si>
  <si>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</si>
  <si>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</si>
  <si>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</si>
  <si>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</si>
  <si>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</si>
  <si>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</si>
  <si>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</si>
  <si>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</si>
  <si>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</si>
  <si>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</si>
  <si>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</si>
  <si>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</si>
  <si>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</si>
  <si>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</si>
  <si>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</si>
  <si>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</si>
  <si>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</si>
  <si>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</si>
  <si>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</si>
  <si>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</si>
  <si>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</si>
  <si>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</si>
  <si>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</si>
  <si>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</si>
  <si>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</si>
  <si>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</si>
  <si>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</si>
  <si>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</si>
  <si>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</si>
  <si>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</si>
  <si>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</si>
  <si>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</si>
  <si>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</si>
  <si>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</si>
  <si>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</si>
  <si>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</si>
  <si>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</si>
  <si>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</si>
  <si>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</si>
  <si>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</si>
  <si>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</si>
  <si>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</si>
  <si>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</si>
  <si>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</si>
  <si>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</si>
  <si>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</si>
  <si>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</si>
  <si>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</si>
  <si>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</si>
  <si>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</si>
  <si>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</si>
  <si>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</si>
  <si>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</si>
  <si>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</si>
  <si>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</si>
  <si>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</si>
  <si>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</si>
  <si>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</si>
  <si>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</si>
  <si>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</si>
  <si>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</si>
  <si>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</si>
  <si>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</si>
  <si>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</si>
  <si>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</si>
  <si>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</si>
  <si>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</si>
  <si>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</si>
  <si>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</si>
  <si>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</si>
  <si>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</si>
  <si>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</si>
  <si>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</si>
  <si>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</si>
  <si>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</si>
  <si>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</si>
  <si>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</si>
  <si>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</si>
  <si>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</si>
  <si>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</si>
  <si>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</si>
  <si>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</si>
  <si>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</si>
  <si>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</si>
  <si>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</si>
  <si>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</si>
  <si>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</si>
  <si>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</si>
  <si>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</si>
  <si>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</si>
  <si>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</si>
  <si>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</si>
  <si>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</si>
  <si>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</si>
  <si>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</si>
  <si>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</si>
  <si>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</si>
  <si>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</si>
  <si>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</si>
  <si>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</si>
  <si>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</si>
  <si>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</si>
  <si>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</si>
  <si>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</si>
  <si>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</si>
  <si>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</si>
  <si>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</si>
  <si>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</si>
  <si>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</si>
  <si>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</si>
  <si>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</si>
  <si>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</si>
  <si>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</si>
  <si>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</si>
  <si>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</si>
  <si>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</si>
  <si>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</si>
  <si>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</si>
  <si>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</si>
  <si>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</si>
  <si>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</si>
  <si>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</si>
  <si>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</si>
  <si>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</si>
  <si>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</si>
  <si>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</si>
  <si>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</si>
  <si>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</si>
  <si>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</si>
  <si>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</si>
  <si>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</si>
  <si>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</si>
  <si>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</si>
  <si>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</si>
  <si>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</si>
  <si>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</si>
  <si>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</si>
  <si>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</si>
  <si>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</si>
  <si>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</si>
  <si>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</si>
  <si>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</si>
  <si>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</si>
  <si>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</si>
  <si>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</si>
  <si>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</si>
  <si>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</si>
  <si>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</si>
  <si>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</si>
  <si>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</si>
  <si>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</si>
  <si>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</si>
  <si>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</si>
  <si>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</si>
  <si>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</si>
  <si>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</si>
  <si>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</si>
  <si>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</si>
  <si>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</si>
  <si>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</si>
  <si>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</si>
  <si>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</si>
  <si>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</si>
  <si>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</si>
  <si>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</si>
  <si>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</si>
  <si>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</si>
  <si>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</si>
  <si>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</si>
  <si>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</si>
  <si>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</si>
  <si>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</si>
  <si>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</si>
  <si>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</si>
  <si>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</si>
  <si>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</si>
  <si>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</si>
  <si>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</si>
  <si>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</si>
  <si>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</si>
  <si>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</si>
  <si>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</si>
  <si>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</si>
  <si>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</si>
  <si>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</si>
  <si>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</si>
  <si>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</si>
  <si>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</si>
  <si>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</si>
  <si>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</si>
  <si>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</si>
  <si>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</si>
  <si>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</si>
  <si>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</si>
  <si>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</si>
  <si>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</si>
  <si>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</si>
  <si>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</si>
  <si>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</si>
  <si>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</si>
  <si>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</si>
  <si>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</si>
  <si>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</si>
  <si>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</si>
  <si>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</si>
  <si>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54901     Technické zhodnocení budov</t>
  </si>
  <si>
    <t>54901026     TZ budov - OHE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</si>
  <si>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</si>
  <si>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</si>
  <si>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</si>
  <si>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</si>
  <si>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</si>
  <si>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</si>
  <si>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</si>
  <si>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</si>
  <si>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</si>
  <si>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</si>
  <si>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</si>
  <si>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</si>
  <si>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</si>
  <si>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</si>
  <si>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</si>
  <si>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</si>
  <si>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</si>
  <si>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</si>
  <si>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</si>
  <si>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</si>
  <si>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</si>
  <si>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</si>
  <si>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</si>
  <si>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</si>
  <si>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</si>
  <si>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</si>
  <si>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</si>
  <si>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</si>
  <si>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</si>
  <si>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</si>
  <si>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</si>
  <si>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</si>
  <si>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</si>
  <si>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</si>
  <si>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</si>
  <si>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</si>
  <si>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</si>
  <si>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</si>
  <si>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</si>
  <si>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</si>
  <si>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</si>
  <si>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</si>
  <si>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</si>
  <si>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</si>
  <si>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</si>
  <si>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</si>
  <si>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</si>
  <si>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</si>
  <si>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</si>
  <si>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</si>
  <si>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</si>
  <si>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</si>
  <si>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</si>
  <si>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</si>
  <si>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</si>
  <si>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</si>
  <si>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</si>
  <si>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</si>
  <si>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</si>
  <si>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</si>
  <si>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</si>
  <si>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</si>
  <si>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</si>
  <si>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</si>
  <si>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</si>
  <si>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</si>
  <si>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</si>
  <si>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</si>
  <si>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</si>
  <si>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</si>
  <si>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</si>
  <si>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</si>
  <si>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</si>
  <si>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</si>
  <si>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</si>
  <si>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</si>
  <si>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</si>
  <si>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</si>
  <si>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</si>
  <si>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</si>
  <si>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</si>
  <si>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</si>
  <si>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</si>
  <si>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</si>
  <si>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</si>
  <si>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</si>
  <si>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</si>
  <si>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</si>
  <si>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</si>
  <si>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</si>
  <si>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</si>
  <si>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</si>
  <si>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</si>
  <si>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</si>
  <si>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</si>
  <si>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</si>
  <si>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</si>
  <si>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</si>
  <si>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</si>
  <si>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</si>
  <si>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</si>
  <si>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</si>
  <si>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</si>
  <si>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</si>
  <si>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</si>
  <si>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</si>
  <si>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</si>
  <si>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10% GLUCOSE IN WATER FOR INJECTION FRESENIUS</t>
  </si>
  <si>
    <t>100MG/ML INF SOL 1X500ML II</t>
  </si>
  <si>
    <t>ACC INJEKT</t>
  </si>
  <si>
    <t>INJ SOL 5X3ML/300MG</t>
  </si>
  <si>
    <t>ACIDUM ASCORBICUM</t>
  </si>
  <si>
    <t>INJ 5X5ML</t>
  </si>
  <si>
    <t>INJ 50X5ML</t>
  </si>
  <si>
    <t>ADDAVEN</t>
  </si>
  <si>
    <t>IVN INF CNC SOL 20X10ML</t>
  </si>
  <si>
    <t>ADRENALIN LECIVA</t>
  </si>
  <si>
    <t>INJ 5X1ML/1MG</t>
  </si>
  <si>
    <t>AESCIN-TEVA</t>
  </si>
  <si>
    <t>POR TBL ENT 90X20MG</t>
  </si>
  <si>
    <t>POR TBL FLM 30X20MG</t>
  </si>
  <si>
    <t>AGAPURIN</t>
  </si>
  <si>
    <t>INJ 5X5ML/100MG</t>
  </si>
  <si>
    <t>P</t>
  </si>
  <si>
    <t>AGEN 5</t>
  </si>
  <si>
    <t>POR TBL NOB 30X5MG</t>
  </si>
  <si>
    <t>ALGIFEN NEO</t>
  </si>
  <si>
    <t>POR GTT SOL 1X50ML</t>
  </si>
  <si>
    <t>ALMIRAL</t>
  </si>
  <si>
    <t>INJ 10X3ML/75MG</t>
  </si>
  <si>
    <t>ALOPURINOL SANDOZ</t>
  </si>
  <si>
    <t>100MG TBL NOB 30</t>
  </si>
  <si>
    <t>AMBROBENE 7.5MG/ML</t>
  </si>
  <si>
    <t>SOL 1X40ML</t>
  </si>
  <si>
    <t>AMITRIPTYLIN SLOVAKOFARMA</t>
  </si>
  <si>
    <t>TBL OBD 50X28.3MG</t>
  </si>
  <si>
    <t>ANALGIN</t>
  </si>
  <si>
    <t>INJ SOL 5X5ML</t>
  </si>
  <si>
    <t>ANESIA 10MG/ML</t>
  </si>
  <si>
    <t>INJ+INF EML 1X100ML</t>
  </si>
  <si>
    <t>ANOPYRIN 100MG</t>
  </si>
  <si>
    <t>TBL 60X100 MG</t>
  </si>
  <si>
    <t>APAURIN</t>
  </si>
  <si>
    <t>INJ 10X2ML/10MG</t>
  </si>
  <si>
    <t>AQUA PRO INJECTIONE ARDEAPHARMA</t>
  </si>
  <si>
    <t>INF 1X250ML</t>
  </si>
  <si>
    <t>ARDEAELYTOSOL NA.HYDR.CARB.4.2%</t>
  </si>
  <si>
    <t>INF 1X200ML</t>
  </si>
  <si>
    <t>ARDEAELYTOSOL NA.HYDR.CARB.8.4%</t>
  </si>
  <si>
    <t>ARDEAELYTOSOL NA.HYDR.FOSF.8.7%</t>
  </si>
  <si>
    <t>ARDEAOSMOSOL MA 20</t>
  </si>
  <si>
    <t>200G/L INF SOL 10X200ML</t>
  </si>
  <si>
    <t>ARDUAN</t>
  </si>
  <si>
    <t>INJ SIC 25X4MG+2ML</t>
  </si>
  <si>
    <t>ASCORUTIN (BLISTR)</t>
  </si>
  <si>
    <t>TBL OBD 50</t>
  </si>
  <si>
    <t>ATROVENT 0.025%</t>
  </si>
  <si>
    <t>INH SOL 1X20ML</t>
  </si>
  <si>
    <t>AULIN</t>
  </si>
  <si>
    <t>POR TBL NOB 30X100MG</t>
  </si>
  <si>
    <t>BACLOFEN</t>
  </si>
  <si>
    <t>TBL 50X10MG</t>
  </si>
  <si>
    <t>BERODUAL</t>
  </si>
  <si>
    <t>INH LIQ 1X20ML</t>
  </si>
  <si>
    <t>BETADINE</t>
  </si>
  <si>
    <t>SUP VAG 14</t>
  </si>
  <si>
    <t>BETADINE - zelená</t>
  </si>
  <si>
    <t>LIQ 1X1000ML</t>
  </si>
  <si>
    <t>BETALOC</t>
  </si>
  <si>
    <t>INJ 5X5ML/5MG</t>
  </si>
  <si>
    <t>Biopron9 tob.60</t>
  </si>
  <si>
    <t>BISEPTOL 480</t>
  </si>
  <si>
    <t>POR TBL NOB 28X480MG</t>
  </si>
  <si>
    <t>BISOPROLOL MYLAN 5 MG</t>
  </si>
  <si>
    <t>POR TBL FLM 100X5MG</t>
  </si>
  <si>
    <t>BRUFEN 400</t>
  </si>
  <si>
    <t>400MG TBL FLM 100</t>
  </si>
  <si>
    <t>BURONIL 25 MG</t>
  </si>
  <si>
    <t>POR TBL OBD 50X25MG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</si>
  <si>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</si>
  <si>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</si>
  <si>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</si>
  <si>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</si>
  <si>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</si>
  <si>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</si>
  <si>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</si>
  <si>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</si>
  <si>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CARDILAN</t>
  </si>
  <si>
    <t>INJ 10X10ML</t>
  </si>
  <si>
    <t>CATAPRES 0,15MG INJ-MIMOŘÁDNÝ DOVOZ!!</t>
  </si>
  <si>
    <t>INJ 5X1ML/0.15MG</t>
  </si>
  <si>
    <t>CELASKON 500MG ČERVENÝ POMERANČ</t>
  </si>
  <si>
    <t>POR TBLEFF20X500MG</t>
  </si>
  <si>
    <t>CELASKON LONG EFFECT</t>
  </si>
  <si>
    <t>POR CPS PRO 30X500MG</t>
  </si>
  <si>
    <t>CEREBROLYSIN</t>
  </si>
  <si>
    <t>INJ SOL 5X10ML</t>
  </si>
  <si>
    <t>CERNEVIT</t>
  </si>
  <si>
    <t>INJ PLV SOL10X750MG</t>
  </si>
  <si>
    <t>CEZERA 5 MG</t>
  </si>
  <si>
    <t>POR TBL FLM 30X5MG</t>
  </si>
  <si>
    <t>CITALEC 20 ZENTIVA</t>
  </si>
  <si>
    <t>CODEIN SLOVAKOFARMA 30MG</t>
  </si>
  <si>
    <t>TBL 10X30MG-BLISTR</t>
  </si>
  <si>
    <t>CONCOR</t>
  </si>
  <si>
    <t>TBL FC 30X5MG</t>
  </si>
  <si>
    <t>CONTROLOC 20 MG</t>
  </si>
  <si>
    <t>POR TBL ENT 100X20MG</t>
  </si>
  <si>
    <t>CONTROLOC I.V.</t>
  </si>
  <si>
    <t>INJ PLV SOL 1X40MG</t>
  </si>
  <si>
    <t>CORDARONE</t>
  </si>
  <si>
    <t>POR TBL NOB30X200MG</t>
  </si>
  <si>
    <t>POR TBL NOB60X200MG</t>
  </si>
  <si>
    <t>INJ SOL 6X3ML/150MG</t>
  </si>
  <si>
    <t>Deca durabolin 50mg amp.1x1ml - MIMOŘÁDNÝ DOVOZ!!</t>
  </si>
  <si>
    <t>DEGAN</t>
  </si>
  <si>
    <t>TBL 40X10MG</t>
  </si>
  <si>
    <t>INJ 50X2ML/10MG</t>
  </si>
  <si>
    <t>DEPAKINE</t>
  </si>
  <si>
    <t>INJ PSO LQF 4X4ML/400MG</t>
  </si>
  <si>
    <t>DETRALEX</t>
  </si>
  <si>
    <t>POR TBL FLM 60</t>
  </si>
  <si>
    <t>DEXAMED</t>
  </si>
  <si>
    <t>INJ 10X2ML/8MG</t>
  </si>
  <si>
    <t>DIAZEPAM SLOVAKOFARMA</t>
  </si>
  <si>
    <t>TBL 20X10MG</t>
  </si>
  <si>
    <t>DICYNONE 250</t>
  </si>
  <si>
    <t>INJ SOL 4X2ML/250MG</t>
  </si>
  <si>
    <t>DIGOXIN 0.125 LECIVA</t>
  </si>
  <si>
    <t>TBL 30X0.125MG</t>
  </si>
  <si>
    <t>DIGOXIN 0.250 LECIVA</t>
  </si>
  <si>
    <t>TBL 30X0.25MG</t>
  </si>
  <si>
    <t>DIGOXIN ORION INJ.-MIMOŘÁDNÝ DOVOZ!!</t>
  </si>
  <si>
    <t>INJ SOL 25X1ML/0.25MG</t>
  </si>
  <si>
    <t>DILURAN</t>
  </si>
  <si>
    <t>TBL 20X250MG</t>
  </si>
  <si>
    <t>DIPEPTIVEN</t>
  </si>
  <si>
    <t>INF CNC SOL 1X100ML</t>
  </si>
  <si>
    <t>DIPIDOLOR</t>
  </si>
  <si>
    <t>INJ 5X2ML 7.5MG/ML</t>
  </si>
  <si>
    <t>DITHIADEN</t>
  </si>
  <si>
    <t>TBL 20X2MG</t>
  </si>
  <si>
    <t>INJ 10X2ML</t>
  </si>
  <si>
    <t>Dobutamin Admeda 250 inf.sol50ml</t>
  </si>
  <si>
    <t>DOLMINA 50</t>
  </si>
  <si>
    <t>TBL OBD 30X50MG</t>
  </si>
  <si>
    <t>DOLMINA INJ.</t>
  </si>
  <si>
    <t>INJ 5X3ML/75MG</t>
  </si>
  <si>
    <t>DUPHALAC</t>
  </si>
  <si>
    <t>667MG/ML POR SOL 1X500ML HDP</t>
  </si>
  <si>
    <t>DYMISTIN 137 MIKROGRAMŮ/50 MIKROGRAMŮ</t>
  </si>
  <si>
    <t>NAS SPR SUS 1X17ML</t>
  </si>
  <si>
    <t>DZ OCTENISEPT drm. sol. 250 ml</t>
  </si>
  <si>
    <t>DRM SOL 1X250ML</t>
  </si>
  <si>
    <t>EBRANTIL I.V. 25</t>
  </si>
  <si>
    <t>INJ SOL 5X5ML/25MG</t>
  </si>
  <si>
    <t>EBRANTIL I.V.50</t>
  </si>
  <si>
    <t>INJ SOL 5X10ML/50MG</t>
  </si>
  <si>
    <t>ENAP 10MG</t>
  </si>
  <si>
    <t>TBL 30X10MG</t>
  </si>
  <si>
    <t>TBL 100X10MG</t>
  </si>
  <si>
    <t>ENAP I.V.</t>
  </si>
  <si>
    <t>INJ 5X1ML/1.25MG</t>
  </si>
  <si>
    <t>ENELBIN 100 RETARD</t>
  </si>
  <si>
    <t>TBL RET 100X100MG</t>
  </si>
  <si>
    <t>ENSURE PLUS ADVANCE KÁVOVÁ PŘÍCHUŤ</t>
  </si>
  <si>
    <t>POR SOL 4X220ML</t>
  </si>
  <si>
    <t>EPHEDRIN BIOTIKA</t>
  </si>
  <si>
    <t>INJ SOL 10X1ML/50MG</t>
  </si>
  <si>
    <t>ERCEFURYL 200 MG CPS.</t>
  </si>
  <si>
    <t>POR CPS DUR 14X200MG</t>
  </si>
  <si>
    <t>ERDOMED</t>
  </si>
  <si>
    <t>POR CPS DUR 60X300MG</t>
  </si>
  <si>
    <t>ERDOMED 300MG</t>
  </si>
  <si>
    <t>CPS 10X300MG</t>
  </si>
  <si>
    <t>EXACYL</t>
  </si>
  <si>
    <t>INJ 5X5ML/500MG</t>
  </si>
  <si>
    <t>FASTUM GEL</t>
  </si>
  <si>
    <t>DRM GEL 1X100GM</t>
  </si>
  <si>
    <t>FLAMEXIN</t>
  </si>
  <si>
    <t>TBL 20X20MG</t>
  </si>
  <si>
    <t>FLORSALMIN</t>
  </si>
  <si>
    <t>GTT 1X50ML</t>
  </si>
  <si>
    <t>FRAXIPARIN MULTI</t>
  </si>
  <si>
    <t>INJ 10X5ML/47.5KU</t>
  </si>
  <si>
    <t>FRAXIPARINE</t>
  </si>
  <si>
    <t>INJ SOL 10X0.4ML</t>
  </si>
  <si>
    <t>FURON</t>
  </si>
  <si>
    <t>TBL 50X40MG</t>
  </si>
  <si>
    <t>FUROSEMID ACCORD</t>
  </si>
  <si>
    <t>10MG/ML INJ/INF SOL 10X2ML</t>
  </si>
  <si>
    <t>FUROSEMID BIOTIKA FORTE</t>
  </si>
  <si>
    <t>INJ 10X10ML/125MG</t>
  </si>
  <si>
    <t>FYZIOLOGICKÝ ROZTOK VIAFLO</t>
  </si>
  <si>
    <t>INF SOL 20X500ML</t>
  </si>
  <si>
    <t>GAMMANORM 165 MG/ML</t>
  </si>
  <si>
    <t>INJ SOL 1X6ML</t>
  </si>
  <si>
    <t>GELASPAN 4% EBI20x500 ml</t>
  </si>
  <si>
    <t>INF SOL20X500ML VAK</t>
  </si>
  <si>
    <t>GERATAM 3 G</t>
  </si>
  <si>
    <t>INJ SOL 4X15ML/3GM</t>
  </si>
  <si>
    <t>GLUKÓZA 10 BRAUN</t>
  </si>
  <si>
    <t>INF SOL 10X500ML-PE</t>
  </si>
  <si>
    <t>GLUKÓZA 20 BRAUN</t>
  </si>
  <si>
    <t>GLUKÓZA 40 BRAUN</t>
  </si>
  <si>
    <t>GLUKÓZA 5 BRAUN</t>
  </si>
  <si>
    <t>INF SOL 10X250ML-PE</t>
  </si>
  <si>
    <t>GODASAL 100</t>
  </si>
  <si>
    <t>POR TBL NOB 100</t>
  </si>
  <si>
    <t>GUAJACURAN « 5 % INJ</t>
  </si>
  <si>
    <t>GUTRON 2.5MG</t>
  </si>
  <si>
    <t>TBL 20X2.5MG</t>
  </si>
  <si>
    <t>HALOPERIDOL</t>
  </si>
  <si>
    <t>TBL 50X1.5MG</t>
  </si>
  <si>
    <t>INJ 5X1ML/5MG</t>
  </si>
  <si>
    <t>HELICID 20 ZENTIVA</t>
  </si>
  <si>
    <t>POR CPS ETD 90X20MG</t>
  </si>
  <si>
    <t>HEPARIN LECIVA</t>
  </si>
  <si>
    <t>INJ 1X10ML/50KU</t>
  </si>
  <si>
    <t>HEPAROID LECIVA</t>
  </si>
  <si>
    <t>UNG 1X30GM</t>
  </si>
  <si>
    <t>HYDROCORTISON VUAB 100 MG</t>
  </si>
  <si>
    <t>INJ PLV SOL 1X100MG</t>
  </si>
  <si>
    <t>HYLAK FORTE</t>
  </si>
  <si>
    <t>POR SOL 100ML</t>
  </si>
  <si>
    <t>Hypromeloza -P 10ml</t>
  </si>
  <si>
    <t>CHLORID SODNÝ 0,9% BRAUN</t>
  </si>
  <si>
    <t>INF SOL 20X100MLPELAH</t>
  </si>
  <si>
    <t>INF SOL 10X250MLPELAH</t>
  </si>
  <si>
    <t>INF SOL 10X500MLPELAH</t>
  </si>
  <si>
    <t>INF SOL 10X1000MLPLAH</t>
  </si>
  <si>
    <t>IMACORT</t>
  </si>
  <si>
    <t>10MG/G+2,5MG/G+5MG/G CRM 20G</t>
  </si>
  <si>
    <t>IMAZOL KRÉMPASTA</t>
  </si>
  <si>
    <t>10MG/G DRM PST 1X30G</t>
  </si>
  <si>
    <t>IMUNOR</t>
  </si>
  <si>
    <t>LYO 4X10MG</t>
  </si>
  <si>
    <t>INDAP</t>
  </si>
  <si>
    <t>CPS 30X2.5MG</t>
  </si>
  <si>
    <t>INDOMETACIN 100 BERLIN-CHEMIE</t>
  </si>
  <si>
    <t>SUP 10X100MG</t>
  </si>
  <si>
    <t>INDOMETACIN 50 BERLIN-CHEMIE</t>
  </si>
  <si>
    <t>SUP 10X50MG</t>
  </si>
  <si>
    <t>INJ PROCAINII CHLORATI 0,2% ARD 10x500ml</t>
  </si>
  <si>
    <t>2MG/ML INJ SOL 10X500ML</t>
  </si>
  <si>
    <t>IR  Ci-Ca DIALYSAT K2</t>
  </si>
  <si>
    <t>IR DIALYSACNI RPZT.</t>
  </si>
  <si>
    <t>IR  NaCl 0,9% 3000 ml vak Bieffe</t>
  </si>
  <si>
    <t>for irrig. 1x3000 ml 15%</t>
  </si>
  <si>
    <t>IR OG. OPHTHALMO-SEPTONEX</t>
  </si>
  <si>
    <t>GTT OPH 1X10ML</t>
  </si>
  <si>
    <t>ISICOM 250MG</t>
  </si>
  <si>
    <t>TBL 100X275MG</t>
  </si>
  <si>
    <t>ISOKET LOSUNG 0.1% PRO INFUS.</t>
  </si>
  <si>
    <t>INJ PRO INF 10X10ML</t>
  </si>
  <si>
    <t>ISOLYTE  FFX - VAK</t>
  </si>
  <si>
    <t>INF SOL 10X1000ML Freeflex</t>
  </si>
  <si>
    <t>ISOLYTE BP - PLAST. LÁHEV</t>
  </si>
  <si>
    <t xml:space="preserve">INF SOL 10X1000ML KP </t>
  </si>
  <si>
    <t>ISOPRENALIN inj.-MIMOŘÁDNÝ DOVOZ!!</t>
  </si>
  <si>
    <t>5x1 ml</t>
  </si>
  <si>
    <t>KALIUM CHLORATUM BIOMEDICA</t>
  </si>
  <si>
    <t>POR TBLFLM100X500MG</t>
  </si>
  <si>
    <t>KALIUMCHLORID 7.45% BRAUN</t>
  </si>
  <si>
    <t>INF CNC SOL 20X100ML</t>
  </si>
  <si>
    <t>KANAVIT</t>
  </si>
  <si>
    <t>INJ 5X1ML/10MG</t>
  </si>
  <si>
    <t>KINITO 50 MG, POTAHOVANÉ TABLETY</t>
  </si>
  <si>
    <t>POR TBL FLM 40X50MG</t>
  </si>
  <si>
    <t>POR TBL FLM 100X50MG</t>
  </si>
  <si>
    <t>KL BALS.VISNEVSKI 100G</t>
  </si>
  <si>
    <t>KL ETHANOLUM BENZ.DENAT. 900 ml / 720g/</t>
  </si>
  <si>
    <t>KL ETHER 200G</t>
  </si>
  <si>
    <t>KL ETHER LÉKOPISNÝ  500ml/357g</t>
  </si>
  <si>
    <t>KL ETHER LÉKOPISNÝ 1000 ml Fagron, Kulich</t>
  </si>
  <si>
    <t>UN 1155</t>
  </si>
  <si>
    <t>KL MAST NA SPALENINY S BETADINOU, 100G</t>
  </si>
  <si>
    <t>KL MAST NA SPALENINY, 100G</t>
  </si>
  <si>
    <t>KL MAST NA SPALENINY, 20G</t>
  </si>
  <si>
    <t>KL MAST NA SPALENINY+ BETADINE , 100G</t>
  </si>
  <si>
    <t>KL PRIPRAVEK</t>
  </si>
  <si>
    <t>KL SIGNATURY</t>
  </si>
  <si>
    <t>KL SOL.BORGLYCEROLI  3% 100 G</t>
  </si>
  <si>
    <t>KL UNG.ICHT.2G,CaCO3 10G,ZnO 6G,VAS.LEN. AA AD</t>
  </si>
  <si>
    <t>100G, 2% ichtamolu</t>
  </si>
  <si>
    <t>KL VASELINUM ALBUM, 20G</t>
  </si>
  <si>
    <t>Klysma salinické 135ml</t>
  </si>
  <si>
    <t>Lactobacillus acidophil.cps.75 bez laktózy</t>
  </si>
  <si>
    <t>LETROX 100</t>
  </si>
  <si>
    <t>POR TBL NOB 100X100RG II</t>
  </si>
  <si>
    <t>LETROX 150</t>
  </si>
  <si>
    <t>POR TBL NOB 100X150RG</t>
  </si>
  <si>
    <t>LETROX 50</t>
  </si>
  <si>
    <t>POR TBL NOB 100X50RG II</t>
  </si>
  <si>
    <t>LETROX 75</t>
  </si>
  <si>
    <t>POR TBL NOB 100X75MCG II</t>
  </si>
  <si>
    <t>LEVOBUPIVACAINE KABI 5 MG/ML</t>
  </si>
  <si>
    <t>INJ+INF SOL 5X10ML</t>
  </si>
  <si>
    <t>LEXAURIN 1,5</t>
  </si>
  <si>
    <t>POR TBL NOB 30X1.5MG</t>
  </si>
  <si>
    <t>LEXAURIN 3</t>
  </si>
  <si>
    <t>3MG TBL NOB 30</t>
  </si>
  <si>
    <t>LISKANTIN</t>
  </si>
  <si>
    <t>POR TBL NOB 100X250MG</t>
  </si>
  <si>
    <t>LOKREN 20 MG</t>
  </si>
  <si>
    <t>POR TBL FLM 28X20MG</t>
  </si>
  <si>
    <t>LOPERON CPS</t>
  </si>
  <si>
    <t>POR CPS DUR 10X2MG</t>
  </si>
  <si>
    <t>POR CPS DUR 20X2MG</t>
  </si>
  <si>
    <t>MABRON</t>
  </si>
  <si>
    <t>INJ SOL 5X2ML</t>
  </si>
  <si>
    <t>MAGNE B6</t>
  </si>
  <si>
    <t>DRG 50</t>
  </si>
  <si>
    <t>MAGNESIUM SULFURICUM BIOTIKA</t>
  </si>
  <si>
    <t>INJ 5X10ML 20%</t>
  </si>
  <si>
    <t>MAGNOSOLV</t>
  </si>
  <si>
    <t>GRA 30X6.1GM(SACKY)</t>
  </si>
  <si>
    <t>MARCAINE 0.5%</t>
  </si>
  <si>
    <t>INJ SOL5X20ML/100MG</t>
  </si>
  <si>
    <t>MESOCAIN</t>
  </si>
  <si>
    <t>INJ 10X10ML 1%</t>
  </si>
  <si>
    <t>GEL 1X20GM</t>
  </si>
  <si>
    <t>MIDAZOLAM ACCORD 1 MG/ML</t>
  </si>
  <si>
    <t>INJ+INF SOL 10X5MLX1MG/ML</t>
  </si>
  <si>
    <t>MIDAZOLAM ACCORD 5 MG/ML</t>
  </si>
  <si>
    <t>INJ+INF SOL 10X1MLX5MG/ML</t>
  </si>
  <si>
    <t>INJ+INF SOL 10X3MLX5MG/ML</t>
  </si>
  <si>
    <t>INJ+INF SOL 10X10ML</t>
  </si>
  <si>
    <t>MIDAZOLAM B. BRAUN 1 MG/ML</t>
  </si>
  <si>
    <t>INJ+RCT SOL 10X50ML</t>
  </si>
  <si>
    <t>MONO MACK DEPOT</t>
  </si>
  <si>
    <t>POR TBL PRO 28X100MG</t>
  </si>
  <si>
    <t>MORPHIN BIOTIKA 1%</t>
  </si>
  <si>
    <t>INJ 10X1ML/10MG</t>
  </si>
  <si>
    <t>INJ 10X2ML/20MG</t>
  </si>
  <si>
    <t>MS NATR.HYDROGENOCARB.SOL.8,4%  ZÁS.</t>
  </si>
  <si>
    <t>Ardeapharma</t>
  </si>
  <si>
    <t>MUCOSOLVAN</t>
  </si>
  <si>
    <t>POR GTT SOL+INH SOL 60ML</t>
  </si>
  <si>
    <t>MUCOSOLVAN PRO DOSPĚLÉ</t>
  </si>
  <si>
    <t>30MG/5ML SIR 1X100ML</t>
  </si>
  <si>
    <t>NATRIUM CHLORATUM BIOTIKA 10%</t>
  </si>
  <si>
    <t>NATRIUM SALICYLICUM BIOTIKA</t>
  </si>
  <si>
    <t>INJ 10X10ML 10%</t>
  </si>
  <si>
    <t>NEODOLPASSE</t>
  </si>
  <si>
    <t>INF 10X250ML</t>
  </si>
  <si>
    <t>NEUROL 0.25</t>
  </si>
  <si>
    <t>NEUROL 0.5</t>
  </si>
  <si>
    <t>POR TBL NOB30X0.5MG</t>
  </si>
  <si>
    <t>NEURONTIN 100MG</t>
  </si>
  <si>
    <t>CPS 100X100MG</t>
  </si>
  <si>
    <t>NEURONTIN 300MG</t>
  </si>
  <si>
    <t>CPS 50X300MG</t>
  </si>
  <si>
    <t>NICORETTE INVISIPATCH 15 MG/16 H</t>
  </si>
  <si>
    <t>DRM EMP TDR 7X15MG</t>
  </si>
  <si>
    <t>NICORETTE INVISIPATCH 25 MG/16 H</t>
  </si>
  <si>
    <t>DRM EMP TDR 7X25MG</t>
  </si>
  <si>
    <t>NITRO POHL</t>
  </si>
  <si>
    <t>INF SOL 1X50ML/50MG</t>
  </si>
  <si>
    <t>NORADRENALIN LECIVA</t>
  </si>
  <si>
    <t>NORADRENALIN LÉČIVA</t>
  </si>
  <si>
    <t>IVN INF CNC SOL 5X5ML</t>
  </si>
  <si>
    <t>NOVALGIN</t>
  </si>
  <si>
    <t>INJ 10X2ML/1000MG</t>
  </si>
  <si>
    <t>TBL OBD 20X500MG</t>
  </si>
  <si>
    <t>NOVORAPID 100 U/ML</t>
  </si>
  <si>
    <t>INJ SOL 1X10ML</t>
  </si>
  <si>
    <t>NUTRYELT</t>
  </si>
  <si>
    <t>INF CNC SOL 10X10ML</t>
  </si>
  <si>
    <t>ONDANSETRON ACCORD</t>
  </si>
  <si>
    <t>2MG/ML INJ+INF SOL 5X4ML</t>
  </si>
  <si>
    <t>ONDANSETRON B. BRAUN 2 MG/ML</t>
  </si>
  <si>
    <t>INJ SOL 20X4ML/8MG LDPE</t>
  </si>
  <si>
    <t>ONDANSETRON SANDOZ 8 MG POT TBL</t>
  </si>
  <si>
    <t>POR TBL FLM 10X8MG</t>
  </si>
  <si>
    <t>OPHTHALMO-AZULEN</t>
  </si>
  <si>
    <t>UNG OPH 1X5GM</t>
  </si>
  <si>
    <t>OPHTHALMO-SEPTONEX</t>
  </si>
  <si>
    <t>OPH GTT SOL 1X10ML PLAST</t>
  </si>
  <si>
    <t>OTOBACID N</t>
  </si>
  <si>
    <t>AUR GTT SOL 1X5ML</t>
  </si>
  <si>
    <t>PAMBA</t>
  </si>
  <si>
    <t>INJ SOL 5X5ML/50MG</t>
  </si>
  <si>
    <t>PARACETAMOL KABI 10MG/ML</t>
  </si>
  <si>
    <t>INF SOL 10X100ML/1000MG</t>
  </si>
  <si>
    <t>PARALEN</t>
  </si>
  <si>
    <t>SUP 5X500MG</t>
  </si>
  <si>
    <t>PARALEN PRO INFANTIBUS</t>
  </si>
  <si>
    <t>SUP 5X100MG</t>
  </si>
  <si>
    <t>PATENTBLAU V - MIMOŘ.DOVOZ!!!</t>
  </si>
  <si>
    <t>INJ 5X2ML/50MG</t>
  </si>
  <si>
    <t>PERLINGANIT ROZTOK</t>
  </si>
  <si>
    <t>INF SOL10X10ML AMP</t>
  </si>
  <si>
    <t>PEROXID VODÍKU 3% COO</t>
  </si>
  <si>
    <t>DRM SOL 1X100ML 3%</t>
  </si>
  <si>
    <t>PLASMALYTE ROZTOK</t>
  </si>
  <si>
    <t>INF SOL 10X1000ML</t>
  </si>
  <si>
    <t>PLASMALYTE ROZTOK S GLUKOZOU 5%</t>
  </si>
  <si>
    <t>PRAXBIND 2,5 G/50 ML</t>
  </si>
  <si>
    <t>INJ+INF SOL 2X50MLX2,5GM/50ML</t>
  </si>
  <si>
    <t>PREDNISON 5 LECIVA</t>
  </si>
  <si>
    <t>TBL 20X5MG</t>
  </si>
  <si>
    <t>PRESTANCE 5 MG/5 MG</t>
  </si>
  <si>
    <t>POR TBL NOB 90</t>
  </si>
  <si>
    <t>PRESTARIUM NEO</t>
  </si>
  <si>
    <t>PRESTARIUM NEO FORTE</t>
  </si>
  <si>
    <t>POR TBL FLM 30X10MG</t>
  </si>
  <si>
    <t>Propanorm 35mg/10ml inj.10 x 10 ml/35mg</t>
  </si>
  <si>
    <t>PROPOFOL 1% MCT/LCT FRESENIUS</t>
  </si>
  <si>
    <t>INJ EML 10X100ML</t>
  </si>
  <si>
    <t>PROSTAVASIN</t>
  </si>
  <si>
    <t>INJ SIC 10X20RG</t>
  </si>
  <si>
    <t>REMESTYP 1.0</t>
  </si>
  <si>
    <t>INJ 5X10ML/1MG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</si>
  <si>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</si>
  <si>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</si>
  <si>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</si>
  <si>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</si>
  <si>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</si>
  <si>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</si>
  <si>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RORENDO ORO TAB 2 MG</t>
  </si>
  <si>
    <t>POR TBL DIS 30X2MG</t>
  </si>
  <si>
    <t>RYTMONORM 150MG</t>
  </si>
  <si>
    <t>TBL FLM 50</t>
  </si>
  <si>
    <t>SANDOSTATIN 0.1 MG/ML</t>
  </si>
  <si>
    <t>INJ SOL 5X1ML/0.1MG</t>
  </si>
  <si>
    <t>SANVAL 10 MG</t>
  </si>
  <si>
    <t>POR TBL FLM 20X10MG</t>
  </si>
  <si>
    <t>SEROPRAM</t>
  </si>
  <si>
    <t>INF 5X0.5ML/20MG</t>
  </si>
  <si>
    <t>SIOFOR 500</t>
  </si>
  <si>
    <t>TBL OBD 60X500MG</t>
  </si>
  <si>
    <t>SOLU-MEDROL</t>
  </si>
  <si>
    <t>INJ SIC 1X40MG+1ML</t>
  </si>
  <si>
    <t>SOLUVIT N PRO INFUS.</t>
  </si>
  <si>
    <t>INJ SIC 10</t>
  </si>
  <si>
    <t>SORBIFER DURULES</t>
  </si>
  <si>
    <t>POR TBL FLM 100X100MG</t>
  </si>
  <si>
    <t>SUBCUVIA 160 G/L</t>
  </si>
  <si>
    <t>160MG/ML INJ SOL 1X5ML</t>
  </si>
  <si>
    <t>SUFENTA FORTE I.V.</t>
  </si>
  <si>
    <t>INJ 5X1ML/0.05MG</t>
  </si>
  <si>
    <t>SUFENTANIL TORREX 50 MCG/ML</t>
  </si>
  <si>
    <t>INJ SOL 5X5ML/250RG</t>
  </si>
  <si>
    <t>SUPP.GLYCERINI SANOVA Glycerín.čípky Extra 3g 10ks</t>
  </si>
  <si>
    <t>SUPPOSITORIA GLYCERINI LECIVA</t>
  </si>
  <si>
    <t>SUP 10X2.35GM</t>
  </si>
  <si>
    <t>SURGAM</t>
  </si>
  <si>
    <t>TBL 20X300MG</t>
  </si>
  <si>
    <t>SUXAMETHONIUM CHLORID VUAB 100MG</t>
  </si>
  <si>
    <t>INJ/INF PLV SOL 1x100MG</t>
  </si>
  <si>
    <t>SYNTOPHYLLIN</t>
  </si>
  <si>
    <t>INJ 5X10ML/240MG</t>
  </si>
  <si>
    <t>SYNTOSTIGMIN</t>
  </si>
  <si>
    <t>INJ 10X1ML/0.5MG</t>
  </si>
  <si>
    <t>TARDYFERON</t>
  </si>
  <si>
    <t>TBL RET 30</t>
  </si>
  <si>
    <t>TENSAMIN</t>
  </si>
  <si>
    <t>INJ 10X5ML</t>
  </si>
  <si>
    <t>TETRASPAN 10%</t>
  </si>
  <si>
    <t>TETRASPAN 6%</t>
  </si>
  <si>
    <t>THIOPENTAL VUAB INJ. PLV. SOL. 0,5 G</t>
  </si>
  <si>
    <t>INJ PLV SOL 1X0.5GM</t>
  </si>
  <si>
    <t>THIOPENTAL VUAB INJ. PLV. SOL. 1,0 G</t>
  </si>
  <si>
    <t>INJ PLV SOL 1X1GM</t>
  </si>
  <si>
    <t>TIAPRIDAL</t>
  </si>
  <si>
    <t>INJ SOL 12X2ML/100MG</t>
  </si>
  <si>
    <t>TIMO-COMOD 0,5%</t>
  </si>
  <si>
    <t>OPH GTT SOL 2X10ML</t>
  </si>
  <si>
    <t>TORECAN</t>
  </si>
  <si>
    <t>INJ 5X1ML/6.5MG</t>
  </si>
  <si>
    <t>TRACUTIL</t>
  </si>
  <si>
    <t>INF 5X10ML</t>
  </si>
  <si>
    <t>TRALGIT GTT.</t>
  </si>
  <si>
    <t>POR GTT SOL 1X96ML</t>
  </si>
  <si>
    <t>TRAMAL</t>
  </si>
  <si>
    <t>GTT 1X96ML</t>
  </si>
  <si>
    <t>TRANEXAMIC ACID ACCORD</t>
  </si>
  <si>
    <t>100MG/ML INJ SOL 5X5ML I</t>
  </si>
  <si>
    <t>TRANSMETIL 500 MG TABLETY</t>
  </si>
  <si>
    <t>POR TBL ENT 10X500MG</t>
  </si>
  <si>
    <t>TRENTAL 400</t>
  </si>
  <si>
    <t>POR TBL RET 100X400MG</t>
  </si>
  <si>
    <t>TRITACE 10 MG</t>
  </si>
  <si>
    <t>POR TBL NOB 100X10MG</t>
  </si>
  <si>
    <t>TRITACE 2,5 MG</t>
  </si>
  <si>
    <t>POR TBL NOB 20X2.5MG</t>
  </si>
  <si>
    <t>TROMBEX</t>
  </si>
  <si>
    <t>75MG TBL FLM 90</t>
  </si>
  <si>
    <t>ULTRACOD</t>
  </si>
  <si>
    <t>POR TBL NOB 30</t>
  </si>
  <si>
    <t>URALYT U</t>
  </si>
  <si>
    <t>POR GRA 1X280GM</t>
  </si>
  <si>
    <t>VENTOLIN ROZTOK K INHALACI</t>
  </si>
  <si>
    <t>INH SOL1X20ML/120MG</t>
  </si>
  <si>
    <t>VIDISIC</t>
  </si>
  <si>
    <t>GEL OPH 1X10GM</t>
  </si>
  <si>
    <t>VITALIPID N ADULT</t>
  </si>
  <si>
    <t>VOLUVEN  6%</t>
  </si>
  <si>
    <t>INF SOL 20X500MLVAK+P</t>
  </si>
  <si>
    <t>VOLUVEN 10% 500 ML</t>
  </si>
  <si>
    <t>INF. 10X500 ML</t>
  </si>
  <si>
    <t>XADOS 20 MG TABLETY</t>
  </si>
  <si>
    <t>POR TBL NOB 50X20MG</t>
  </si>
  <si>
    <t>ZODAC</t>
  </si>
  <si>
    <t>TBL OBD 30X10MG</t>
  </si>
  <si>
    <t>ZOLPIDEM MYLAN</t>
  </si>
  <si>
    <t>ZYLLT 75 MG</t>
  </si>
  <si>
    <t>POR TBL FLM 28X75MG</t>
  </si>
  <si>
    <t>ZYRTEC</t>
  </si>
  <si>
    <t>POR TBL FLM 50X10MG</t>
  </si>
  <si>
    <t>léky - parenterální výživa (LEK)</t>
  </si>
  <si>
    <t>AMINOMIX 2 NOVUM</t>
  </si>
  <si>
    <t>INF SOL4X2000ML</t>
  </si>
  <si>
    <t>AMINOPLASMAL B.BRAUN 10%</t>
  </si>
  <si>
    <t>INF SOL 10X500ML</t>
  </si>
  <si>
    <t>AMINOPLASMAL B.BRAUN 5% E</t>
  </si>
  <si>
    <t>AMINOPLASMAL HEPA-10%</t>
  </si>
  <si>
    <t>INF 10X500ML</t>
  </si>
  <si>
    <t>CLINOLEIC 20%</t>
  </si>
  <si>
    <t>200MG/ML INF EML 20X250ML</t>
  </si>
  <si>
    <t>ELOTRACE I.V.</t>
  </si>
  <si>
    <t>INF 10X100ML</t>
  </si>
  <si>
    <t>LIPOPLUS 20%</t>
  </si>
  <si>
    <t>INFEML10X250ML-SKLO</t>
  </si>
  <si>
    <t>INFEML10X500ML-SKLO</t>
  </si>
  <si>
    <t>NEPHROTECT</t>
  </si>
  <si>
    <t>NUTRAMIN VLI</t>
  </si>
  <si>
    <t>INF 1X500ML</t>
  </si>
  <si>
    <t>NUTRIFLEX OMEGA SPECIAL</t>
  </si>
  <si>
    <t>INF EML 5X625ML</t>
  </si>
  <si>
    <t>NUTRIFLEX PERI</t>
  </si>
  <si>
    <t>INF SOL 5X2000ML</t>
  </si>
  <si>
    <t>OLICLINOMEL N8-800</t>
  </si>
  <si>
    <t>INF EML4X2000ML</t>
  </si>
  <si>
    <t>OLIMEL N9</t>
  </si>
  <si>
    <t>OLIMEL N9E</t>
  </si>
  <si>
    <t>SMOFKABIVEN EXTRA NITROGEN</t>
  </si>
  <si>
    <t>INF EML 4X2025ML</t>
  </si>
  <si>
    <t>léky - enterální výživa (LEK)</t>
  </si>
  <si>
    <t>Calogen Neutral 4x200ml</t>
  </si>
  <si>
    <t>CUBITAN S PŘÍCHUTÍ JAHODOVOU</t>
  </si>
  <si>
    <t>POR SOL 4X200ML</t>
  </si>
  <si>
    <t>CUBITAN S PŘÍCHUTÍ VANILKOVOU</t>
  </si>
  <si>
    <t>DIASIP S PŘÍCHUTÍ CAPPUCCINO</t>
  </si>
  <si>
    <t>DIASIP S PŘÍCHUTÍ JAHODOVOU</t>
  </si>
  <si>
    <t>POR SOL 1X200ML</t>
  </si>
  <si>
    <t>DIASIP S PŘÍCHUTÍ VANILKOVOU</t>
  </si>
  <si>
    <t>ENSURE PLUS ADVANCE ČOKOLÁDOVÁ PŘÍCHUŤ</t>
  </si>
  <si>
    <t>ENSURE PLUS ADVANCE VANILKA</t>
  </si>
  <si>
    <t>Fresubin hepa 15x500ml</t>
  </si>
  <si>
    <t>NEPRO HP 500ml vanilková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</si>
  <si>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</si>
  <si>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</si>
  <si>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</si>
  <si>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</si>
  <si>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</si>
  <si>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</si>
  <si>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</si>
  <si>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</si>
  <si>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S PŘÍCHUTÍ ČOKOLÁDOVOU</t>
  </si>
  <si>
    <t>NUTRIDRINK S PŘÍCHUTÍ VANILKOVOU</t>
  </si>
  <si>
    <t>NUTRISON</t>
  </si>
  <si>
    <t>POR SOL 8X1000ML</t>
  </si>
  <si>
    <t>POR SOL 1X500ML</t>
  </si>
  <si>
    <t>Nutrison Advanced Diason 1000ml</t>
  </si>
  <si>
    <t>Nutrison Advanced Protison 500ml</t>
  </si>
  <si>
    <t>1X500ML</t>
  </si>
  <si>
    <t>NUTRISON PROTEIN PLUS MULTI FIBRE</t>
  </si>
  <si>
    <t>POR SOL 8X500ML</t>
  </si>
  <si>
    <t>OXEPA</t>
  </si>
  <si>
    <t>PROTIFAR</t>
  </si>
  <si>
    <t>POR PLV SOL 1X225GM</t>
  </si>
  <si>
    <t>léky - krev.deriváty ZUL (TO)</t>
  </si>
  <si>
    <t>ALBUNORM 20%</t>
  </si>
  <si>
    <t>200G/L INF SOL 1X100ML</t>
  </si>
  <si>
    <t>ATENATIV</t>
  </si>
  <si>
    <t>50IU/ML INF PSO LQF 1+1X10ML</t>
  </si>
  <si>
    <t>50IU/ML INF PSO LQF 1+1X20ML</t>
  </si>
  <si>
    <t>HAEMOCOMPLETTAN P</t>
  </si>
  <si>
    <t>20MG/ML INJ/INF PLV SOL 1X1000MG</t>
  </si>
  <si>
    <t>HUMAN ALBUMIN 200 G/L BAXTER</t>
  </si>
  <si>
    <t>KIOVIG</t>
  </si>
  <si>
    <t>100MG/ML INF SOL 1X100ML</t>
  </si>
  <si>
    <t>OCPLEX</t>
  </si>
  <si>
    <t>500IU INF PSO LQF 1+1X20ML</t>
  </si>
  <si>
    <t>1000IU INF PSO LQF 1+1X40ML</t>
  </si>
  <si>
    <t>OCTAPLAS LG</t>
  </si>
  <si>
    <t>45-70MG/ML INF SOL 1X200ML</t>
  </si>
  <si>
    <t>léky - hemofilici ZUL (TO)</t>
  </si>
  <si>
    <t>FACTOR VII BAXALTA</t>
  </si>
  <si>
    <t>600IU INJ PSO LQF 1+1X10ML</t>
  </si>
  <si>
    <t>WILATE 500</t>
  </si>
  <si>
    <t>500IU VWF/500IU FVIII INJ PSO LQF 1+1X5ML</t>
  </si>
  <si>
    <t>léky - antibiotika (LEK)</t>
  </si>
  <si>
    <t>ABAKTAL</t>
  </si>
  <si>
    <t>INJ 10X5ML/400MG</t>
  </si>
  <si>
    <t>Amikacin B.Braun 5mg/ml EP 100ml</t>
  </si>
  <si>
    <t>10X100ml</t>
  </si>
  <si>
    <t>AMIKACIN MEDOPHARM 500 MG/2 ML</t>
  </si>
  <si>
    <t>INJ+INF SOL 10X2ML/500MG</t>
  </si>
  <si>
    <t>AMOKSIKLAV 1.2GM</t>
  </si>
  <si>
    <t>INJ SIC 5X1.2GM</t>
  </si>
  <si>
    <t>AMOKSIKLAV 1G</t>
  </si>
  <si>
    <t>TBL OBD 14X1GM</t>
  </si>
  <si>
    <t>AMPICILIN 0,5 BIOTIKA</t>
  </si>
  <si>
    <t>INJ PLV SOL 10X500MG</t>
  </si>
  <si>
    <t>AMPICILIN 1,0 BIOTIKA</t>
  </si>
  <si>
    <t>INJ PLV SOL 10X1000MG</t>
  </si>
  <si>
    <t>ARCHIFAR 1 G</t>
  </si>
  <si>
    <t>INJ+INF PLV SOL 10X1GM</t>
  </si>
  <si>
    <t>AZEPO 1 G</t>
  </si>
  <si>
    <t>CEFTAZIDIM KABI 1 GM</t>
  </si>
  <si>
    <t>INJ PLV SOL 10X1GM</t>
  </si>
  <si>
    <t>CEFTAZIDIM KABI 2 GM</t>
  </si>
  <si>
    <t>INJ+INF PLV SOL 10X2GM</t>
  </si>
  <si>
    <t>CEFTRIAXON KABI 2 G</t>
  </si>
  <si>
    <t>INF PLV SOL 10X2GM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</si>
  <si>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</si>
  <si>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</si>
  <si>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</si>
  <si>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</si>
  <si>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</si>
  <si>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</si>
  <si>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</si>
  <si>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MJ</t>
  </si>
  <si>
    <t>1000000IU INJ PLV SOL/SOL NEB 10X1MIU</t>
  </si>
  <si>
    <t>DILIZOLEN 2 MG/ML</t>
  </si>
  <si>
    <t>INF SOL 10X300ML/600MG</t>
  </si>
  <si>
    <t>ENTIZOL</t>
  </si>
  <si>
    <t>FRAMYKOIN</t>
  </si>
  <si>
    <t>UNG 1X10GM</t>
  </si>
  <si>
    <t xml:space="preserve">Gentamicin B.Braun 1mg/ml </t>
  </si>
  <si>
    <t>inf.sol.20 x 80 ml</t>
  </si>
  <si>
    <t xml:space="preserve">GENTAMICIN B.BRAUN 3 MG/ML INFUZNÍ ROZTOK </t>
  </si>
  <si>
    <t>INF SOL 20X80ML</t>
  </si>
  <si>
    <t>GENTAMICIN LEK 80 MG/2 ML</t>
  </si>
  <si>
    <t>INJ SOL 10X2ML/80MG</t>
  </si>
  <si>
    <t>KLACID I.V.</t>
  </si>
  <si>
    <t>INF PLV SOL 1X500MG</t>
  </si>
  <si>
    <t>MAXIPIME 1GM</t>
  </si>
  <si>
    <t>INJ SIC 1X1GM</t>
  </si>
  <si>
    <t>METRONIDAZOL 500MG BRAUN</t>
  </si>
  <si>
    <t>INJ 10X100ML(LDPE)</t>
  </si>
  <si>
    <t>METRONIDAZOLE 0.5% POLFA</t>
  </si>
  <si>
    <t>INJ 1X100ML 5MG/1ML</t>
  </si>
  <si>
    <t>OPHTHALMO-FRAMYKOIN</t>
  </si>
  <si>
    <t>PAMYCON NA PŘÍPRAVU KAPEK</t>
  </si>
  <si>
    <t>DRM PLV SOL 1X1LAH</t>
  </si>
  <si>
    <t>PIPERACILLIN/TAZOBACTAM KABI 4 G/0,5 G</t>
  </si>
  <si>
    <t>INF PLV SOL 10X4.5GM</t>
  </si>
  <si>
    <t>PIPERACILLIN/TAZOBACTAM MYLAN</t>
  </si>
  <si>
    <t xml:space="preserve">INF PLV SOL 1x4G/500MG </t>
  </si>
  <si>
    <t>PROSTAPHLIN 1000MG</t>
  </si>
  <si>
    <t>INJ SIC 1X1000MG</t>
  </si>
  <si>
    <t>SEFOTAK 1 G</t>
  </si>
  <si>
    <t>SUMETROLIM</t>
  </si>
  <si>
    <t>TBL 20X480MG</t>
  </si>
  <si>
    <t>TIENAM 500 MG/500 MG I.V.</t>
  </si>
  <si>
    <t>INF PLV SOL 1X10LAH/20ML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</si>
  <si>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</si>
  <si>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</si>
  <si>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</si>
  <si>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</si>
  <si>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</si>
  <si>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</si>
  <si>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</si>
  <si>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ZYVOXID</t>
  </si>
  <si>
    <t>INF SOL 10X300ML</t>
  </si>
  <si>
    <t>léky - antimykotika (LEK)</t>
  </si>
  <si>
    <t>DIFLUCAN 100 MG</t>
  </si>
  <si>
    <t>POR CPS DUR 28X100MG</t>
  </si>
  <si>
    <t>ECALTA 100 MG</t>
  </si>
  <si>
    <t>INF PLV CSL 100MG+30ML</t>
  </si>
  <si>
    <t>FLUCONAZOL KABI 2 MG/ML</t>
  </si>
  <si>
    <t>INF SOL 10X100ML/200MG</t>
  </si>
  <si>
    <t>INF SOL 10X200ML/400MG</t>
  </si>
  <si>
    <t>MYCAMINE 100 MG</t>
  </si>
  <si>
    <t>INF PLV SOL 1X100MG</t>
  </si>
  <si>
    <t>VORICONAZOLE ACCORD</t>
  </si>
  <si>
    <t>INF PLV SOL 1x200MG</t>
  </si>
  <si>
    <t>5931 - IPCHO: JIP 51</t>
  </si>
  <si>
    <t>A02BC02 - PANTOPRAZOL</t>
  </si>
  <si>
    <t>A04AA01 - ONDANSETRON</t>
  </si>
  <si>
    <t>B01AB06 - NADROPARIN</t>
  </si>
  <si>
    <t>B01AC04 - KLOPIDOGREL</t>
  </si>
  <si>
    <t>C01BC03 - PROPAFENON</t>
  </si>
  <si>
    <t>C01BD01 - AMIODARON</t>
  </si>
  <si>
    <t>C03CA01 - FUROSEMID</t>
  </si>
  <si>
    <t>C05BA01 - ORGANO-HEPARINOID</t>
  </si>
  <si>
    <t>C07AB02 - METOPROLOL</t>
  </si>
  <si>
    <t>C07AB05 - BETAXOLOL</t>
  </si>
  <si>
    <t>C07AB07 - BISOPROLOL</t>
  </si>
  <si>
    <t>C08CA01 - AMLODIPIN</t>
  </si>
  <si>
    <t>C09AA04 - PERINDOPRIL</t>
  </si>
  <si>
    <t>C09AA05 - RAMIPRIL</t>
  </si>
  <si>
    <t>C09BB04 - PERINDOPRIL A AMLODIPIN</t>
  </si>
  <si>
    <t>H01CB02 - OKTREOTID</t>
  </si>
  <si>
    <t>H02AB04 - METHYLPREDNISOLON</t>
  </si>
  <si>
    <t>J01AA12 - TIGECYKLIN</t>
  </si>
  <si>
    <t>J01DD01 - CEFOTAXIM</t>
  </si>
  <si>
    <t>J01DH02 - MEROPENEM</t>
  </si>
  <si>
    <t>J01FF01 - KLINDAMYCIN</t>
  </si>
  <si>
    <t>J01GB06 - AMIKACIN</t>
  </si>
  <si>
    <t>J01MA03 - PEFLOXACIN</t>
  </si>
  <si>
    <t>J01XA01 - VANKOMYCIN</t>
  </si>
  <si>
    <t>J01XD01 - METRONIDAZOL</t>
  </si>
  <si>
    <t>J01XX08 - LINEZOLID</t>
  </si>
  <si>
    <t>J02AC01 - FLUKONAZOL</t>
  </si>
  <si>
    <t>J02AC03 - VORIKONAZOL</t>
  </si>
  <si>
    <t>J06BA01 - IMUNOGLOBULINY, NORMÁLNÍ LIDSKÉ, PRO EXTRAVASKULÁRNÍ APLIKAC</t>
  </si>
  <si>
    <t>M01AX17 - NIMESULID</t>
  </si>
  <si>
    <t>M04AA01 - ALOPURINOL</t>
  </si>
  <si>
    <t>N01AF03 - THIOPENTAL</t>
  </si>
  <si>
    <t>N01AX10 - PROPOFOL</t>
  </si>
  <si>
    <t>N01BB10 - LEVOBUPIVAKAIN</t>
  </si>
  <si>
    <t>N02BB02 - SODNÁ SŮL METAMIZOLU</t>
  </si>
  <si>
    <t>N02BE01 - PARACETAMOL</t>
  </si>
  <si>
    <t>N03AG01 - KYSELINA VALPROOVÁ</t>
  </si>
  <si>
    <t>N05BA12 - ALPRAZOLAM</t>
  </si>
  <si>
    <t>N05CD08 - MIDAZOLAM</t>
  </si>
  <si>
    <t>N05CF02 - ZOLPIDEM</t>
  </si>
  <si>
    <t>N06AB04 - CITALOPRAM</t>
  </si>
  <si>
    <t>R03AC02 - SALBUTAMOL</t>
  </si>
  <si>
    <t>R05CB06 - AMBROXOL</t>
  </si>
  <si>
    <t>R06AE07 - CETIRIZIN</t>
  </si>
  <si>
    <t>R06AE09 - LEVOCETIRIZIN</t>
  </si>
  <si>
    <t>V06XX - POTRAVINY PRO ZVLÁŠTNÍ LÉKAŘSKÉ ÚČELY (PZLÚ)</t>
  </si>
  <si>
    <t>A03FA07 - ITOPRIDUM</t>
  </si>
  <si>
    <t>N02AJ06 - KODEIN A PARACETAMOL</t>
  </si>
  <si>
    <t>N01AH03 - SUFENTANIL</t>
  </si>
  <si>
    <t>J01CR02 - AMOXICILIN A  INHIBITOR BETA-LAKTAMASY</t>
  </si>
  <si>
    <t>N04BA02 - LEVODOPA A INHIBITOR DEKARBOXYLASY</t>
  </si>
  <si>
    <t>A06AD11 - LAKTULOSA</t>
  </si>
  <si>
    <t>A10AB05 - INSULIN ASPART</t>
  </si>
  <si>
    <t>J01CR05 - PIPERACILIN A  INHIBITOR BETA-LAKTAMASY</t>
  </si>
  <si>
    <t>H03AA01 - SODNÁ SŮL LEVOTHYROXINU</t>
  </si>
  <si>
    <t>A02BC02</t>
  </si>
  <si>
    <t>214427</t>
  </si>
  <si>
    <t>40MG INJ PLV SOL 1</t>
  </si>
  <si>
    <t>214435</t>
  </si>
  <si>
    <t>CONTROLOC</t>
  </si>
  <si>
    <t>20MG TBL ENT 100</t>
  </si>
  <si>
    <t>A03FA07</t>
  </si>
  <si>
    <t>166759</t>
  </si>
  <si>
    <t>KINITO</t>
  </si>
  <si>
    <t>50MG TBL FLM 40</t>
  </si>
  <si>
    <t>166760</t>
  </si>
  <si>
    <t>50MG TBL FLM 100</t>
  </si>
  <si>
    <t>A04AA01</t>
  </si>
  <si>
    <t>11635</t>
  </si>
  <si>
    <t>ONDANSETRON SANDOZ</t>
  </si>
  <si>
    <t>8MG TBL FLM 10</t>
  </si>
  <si>
    <t>187607</t>
  </si>
  <si>
    <t>ONDANSETRON B. BRAUN</t>
  </si>
  <si>
    <t>2MG/ML INJ SOL 20X4ML II</t>
  </si>
  <si>
    <t>A06AD11</t>
  </si>
  <si>
    <t>215715</t>
  </si>
  <si>
    <t>667G/L POR SOL 1X500ML II</t>
  </si>
  <si>
    <t>A10AB05</t>
  </si>
  <si>
    <t>26786</t>
  </si>
  <si>
    <t>NOVORAPID</t>
  </si>
  <si>
    <t>100U/ML INJ SOL 1X10ML</t>
  </si>
  <si>
    <t>B01AB06</t>
  </si>
  <si>
    <t>213477</t>
  </si>
  <si>
    <t>9500IU/ML INJ SOL 10X5ML</t>
  </si>
  <si>
    <t>213494</t>
  </si>
  <si>
    <t>9500IU/ML INJ SOL ISP 10X0,4ML</t>
  </si>
  <si>
    <t>B01AC04</t>
  </si>
  <si>
    <t>149480</t>
  </si>
  <si>
    <t>ZYLLT</t>
  </si>
  <si>
    <t>75MG TBL FLM 28</t>
  </si>
  <si>
    <t>169252</t>
  </si>
  <si>
    <t>C01BC03</t>
  </si>
  <si>
    <t>215904</t>
  </si>
  <si>
    <t>RYTMONORM</t>
  </si>
  <si>
    <t>150MG TBL FLM 50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</si>
  <si>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</si>
  <si>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</si>
  <si>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</si>
  <si>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</si>
  <si>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</si>
  <si>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</si>
  <si>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</si>
  <si>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C03CA01</t>
  </si>
  <si>
    <t>214036</t>
  </si>
  <si>
    <t>98219</t>
  </si>
  <si>
    <t>40MG TBL NOB 50</t>
  </si>
  <si>
    <t>C05BA01</t>
  </si>
  <si>
    <t>3575</t>
  </si>
  <si>
    <t>HEPAROID LÉČIVA</t>
  </si>
  <si>
    <t>2MG/G CRM 30G</t>
  </si>
  <si>
    <t>C07AB02</t>
  </si>
  <si>
    <t>83974</t>
  </si>
  <si>
    <t>1MG/ML INJ SOL 5X5ML</t>
  </si>
  <si>
    <t>C07AB05</t>
  </si>
  <si>
    <t>49909</t>
  </si>
  <si>
    <t>LOKREN</t>
  </si>
  <si>
    <t>20MG TBL FLM 28</t>
  </si>
  <si>
    <t>C07AB07</t>
  </si>
  <si>
    <t>158697</t>
  </si>
  <si>
    <t>BISOPROLOL MYLAN</t>
  </si>
  <si>
    <t>5MG TBL FLM 100</t>
  </si>
  <si>
    <t>94164</t>
  </si>
  <si>
    <t>CONCOR 5</t>
  </si>
  <si>
    <t>5MG TBL FLM 30</t>
  </si>
  <si>
    <t>C08CA01</t>
  </si>
  <si>
    <t>2945</t>
  </si>
  <si>
    <t>AGEN</t>
  </si>
  <si>
    <t>5MG TBL NOB 30</t>
  </si>
  <si>
    <t>C09AA04</t>
  </si>
  <si>
    <t>101205</t>
  </si>
  <si>
    <t>101227</t>
  </si>
  <si>
    <t>10MG TBL FLM 30</t>
  </si>
  <si>
    <t>C09AA05</t>
  </si>
  <si>
    <t>15866</t>
  </si>
  <si>
    <t>TRITACE</t>
  </si>
  <si>
    <t>10MG TBL NOB 100</t>
  </si>
  <si>
    <t>56976</t>
  </si>
  <si>
    <t>2,5MG TBL NOB 20</t>
  </si>
  <si>
    <t>C09BB04</t>
  </si>
  <si>
    <t>124091</t>
  </si>
  <si>
    <t>PRESTANCE</t>
  </si>
  <si>
    <t>5MG/5MG TBL NOB 90(3X30)</t>
  </si>
  <si>
    <t>H01CB02</t>
  </si>
  <si>
    <t>15245</t>
  </si>
  <si>
    <t>SANDOSTATIN</t>
  </si>
  <si>
    <t>0,1MG/ML INJ/INF SOL 5X1ML</t>
  </si>
  <si>
    <t>H02AB04</t>
  </si>
  <si>
    <t>9709</t>
  </si>
  <si>
    <t>40MG/ML INJ PSO LQF 40MG+1ML</t>
  </si>
  <si>
    <t>H03AA01</t>
  </si>
  <si>
    <t>172044</t>
  </si>
  <si>
    <t>LETROX</t>
  </si>
  <si>
    <t>150MCG TBL NOB 100</t>
  </si>
  <si>
    <t>184245</t>
  </si>
  <si>
    <t>75MCG TBL NOB 100</t>
  </si>
  <si>
    <t>187425</t>
  </si>
  <si>
    <t>50MCG TBL NOB 100</t>
  </si>
  <si>
    <t>187427</t>
  </si>
  <si>
    <t>100MCG TBL NOB 100</t>
  </si>
  <si>
    <t>J01AA12</t>
  </si>
  <si>
    <t>26127</t>
  </si>
  <si>
    <t>TYGACIL</t>
  </si>
  <si>
    <t>50MG INF PLV SOL 10</t>
  </si>
  <si>
    <t>J01CR02</t>
  </si>
  <si>
    <t>5951</t>
  </si>
  <si>
    <t>AMOKSIKLAV 1 G</t>
  </si>
  <si>
    <t>875MG/125MG TBL FLM 14</t>
  </si>
  <si>
    <t>J01CR05</t>
  </si>
  <si>
    <t>113453</t>
  </si>
  <si>
    <t>PIPERACILLIN/TAZOBACTAM KABI</t>
  </si>
  <si>
    <t>4G/0,5G INF PLV SOL 10</t>
  </si>
  <si>
    <t>141263</t>
  </si>
  <si>
    <t>4G/500MG INF PLV SOL 1</t>
  </si>
  <si>
    <t>J01DD01</t>
  </si>
  <si>
    <t>201030</t>
  </si>
  <si>
    <t>SEFOTAK</t>
  </si>
  <si>
    <t>1G INJ/INF PLV SOL 1</t>
  </si>
  <si>
    <t>J01DH02</t>
  </si>
  <si>
    <t>183817</t>
  </si>
  <si>
    <t>ARCHIFAR</t>
  </si>
  <si>
    <t>1G INJ/INF PLV SOL 10</t>
  </si>
  <si>
    <t>J01FF01</t>
  </si>
  <si>
    <t>129834</t>
  </si>
  <si>
    <t>CLINDAMYCIN KABI</t>
  </si>
  <si>
    <t>150MG/ML INJ SOL 10X2ML</t>
  </si>
  <si>
    <t>129836</t>
  </si>
  <si>
    <t>150MG/ML INJ SOL 10X4ML</t>
  </si>
  <si>
    <t>J01GB06</t>
  </si>
  <si>
    <t>141836</t>
  </si>
  <si>
    <t>AMIKACIN B. BRAUN</t>
  </si>
  <si>
    <t>5MG/ML INF SOL 10X100ML</t>
  </si>
  <si>
    <t>195147</t>
  </si>
  <si>
    <t>AMIKACIN MEDOPHARM</t>
  </si>
  <si>
    <t>500MG/2ML INJ/INF SOL 10X2ML</t>
  </si>
  <si>
    <t>J01MA03</t>
  </si>
  <si>
    <t>94155</t>
  </si>
  <si>
    <t>400MG/5ML INF SOL 10X5ML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</si>
  <si>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</si>
  <si>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</si>
  <si>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</si>
  <si>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</si>
  <si>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</si>
  <si>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</si>
  <si>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</si>
  <si>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</si>
  <si>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</si>
  <si>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97000</t>
  </si>
  <si>
    <t>METRONIDAZOLE 0,5%-POLPHARMA</t>
  </si>
  <si>
    <t>5MG/ML INF SOL 1X100ML</t>
  </si>
  <si>
    <t>J01XX08</t>
  </si>
  <si>
    <t>202911</t>
  </si>
  <si>
    <t>DILIZOLEN</t>
  </si>
  <si>
    <t>2MG/ML INF SOL 10X300ML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</si>
  <si>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</si>
  <si>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</si>
  <si>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</si>
  <si>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</si>
  <si>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</si>
  <si>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</si>
  <si>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</si>
  <si>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</si>
  <si>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64942</t>
  </si>
  <si>
    <t>DIFLUCAN</t>
  </si>
  <si>
    <t>100MG CPS DUR 28 I</t>
  </si>
  <si>
    <t>J02AC03</t>
  </si>
  <si>
    <t>207309</t>
  </si>
  <si>
    <t>200MG INF PLV SOL 1</t>
  </si>
  <si>
    <t>J06BA01</t>
  </si>
  <si>
    <t>185403</t>
  </si>
  <si>
    <t>GAMMANORM</t>
  </si>
  <si>
    <t>165MG/ML INJ SOL 1X6ML</t>
  </si>
  <si>
    <t>M01AX17</t>
  </si>
  <si>
    <t>12892</t>
  </si>
  <si>
    <t>M04AA01</t>
  </si>
  <si>
    <t>127260</t>
  </si>
  <si>
    <t>N01AF03</t>
  </si>
  <si>
    <t>120406</t>
  </si>
  <si>
    <t>0,5G INJ PLV SOL 1 I</t>
  </si>
  <si>
    <t>120407</t>
  </si>
  <si>
    <t>1G INJ PLV SOL 1 I</t>
  </si>
  <si>
    <t>N01AH03</t>
  </si>
  <si>
    <t>21088</t>
  </si>
  <si>
    <t>SUFENTANIL TORREX</t>
  </si>
  <si>
    <t>50MCG/ML INJ SOL 5X5ML</t>
  </si>
  <si>
    <t>85526</t>
  </si>
  <si>
    <t>SUFENTA FORTE</t>
  </si>
  <si>
    <t>50MCG/ML INJ SOL 5X1ML</t>
  </si>
  <si>
    <t>N01AX10</t>
  </si>
  <si>
    <t>18175</t>
  </si>
  <si>
    <t>10MG/ML INJ/INF EML 10X100ML</t>
  </si>
  <si>
    <t>N01BB10</t>
  </si>
  <si>
    <t>197125</t>
  </si>
  <si>
    <t>LEVOBUPIVACAINE KABI</t>
  </si>
  <si>
    <t>5MG/ML INJ/INF SOL 5X10ML</t>
  </si>
  <si>
    <t>N02AJ06</t>
  </si>
  <si>
    <t>109799</t>
  </si>
  <si>
    <t>500MG/30MG TBL NOB 30</t>
  </si>
  <si>
    <t>N02BB02</t>
  </si>
  <si>
    <t>55823</t>
  </si>
  <si>
    <t>NOVALGIN TABLETY</t>
  </si>
  <si>
    <t>500MG TBL FLM 20</t>
  </si>
  <si>
    <t>7981</t>
  </si>
  <si>
    <t>NOVALGIN INJEKCE</t>
  </si>
  <si>
    <t>500MG/ML INJ SOL 10X2ML</t>
  </si>
  <si>
    <t>N02BE01</t>
  </si>
  <si>
    <t>157875</t>
  </si>
  <si>
    <t>PARACETAMOL KABI</t>
  </si>
  <si>
    <t>10MG/ML INF SOL 10X100ML</t>
  </si>
  <si>
    <t>N03AG01</t>
  </si>
  <si>
    <t>151050</t>
  </si>
  <si>
    <t>400MG/4ML INJ PSO LQF 4+4X4ML</t>
  </si>
  <si>
    <t>N04BA02</t>
  </si>
  <si>
    <t>45244</t>
  </si>
  <si>
    <t>ISICOM 250 MG</t>
  </si>
  <si>
    <t>250MG/25MG TBL NOB 100</t>
  </si>
  <si>
    <t>N05BA12</t>
  </si>
  <si>
    <t>6618</t>
  </si>
  <si>
    <t>NEUROL 0,5</t>
  </si>
  <si>
    <t>0,5MG TBL NOB 30</t>
  </si>
  <si>
    <t>91788</t>
  </si>
  <si>
    <t>NEUROL 0,25</t>
  </si>
  <si>
    <t>0,25MG TBL NOB 30</t>
  </si>
  <si>
    <t>N05CD08</t>
  </si>
  <si>
    <t>127736</t>
  </si>
  <si>
    <t>MIDAZOLAM ACCORD</t>
  </si>
  <si>
    <t>1MG/ML INJ/INF SOL 10X5ML</t>
  </si>
  <si>
    <t>127737</t>
  </si>
  <si>
    <t>5MG/ML INJ/INF SOL 10X1ML</t>
  </si>
  <si>
    <t>127738</t>
  </si>
  <si>
    <t>5MG/ML INJ/INF SOL 10X3ML</t>
  </si>
  <si>
    <t>184095</t>
  </si>
  <si>
    <t>5MG/ML INJ/INF SOL 10X10ML</t>
  </si>
  <si>
    <t>N05CF02</t>
  </si>
  <si>
    <t>146894</t>
  </si>
  <si>
    <t>10MG TBL FLM 20</t>
  </si>
  <si>
    <t>198054</t>
  </si>
  <si>
    <t>SANVAL</t>
  </si>
  <si>
    <t>N06AB04</t>
  </si>
  <si>
    <t>17431</t>
  </si>
  <si>
    <t>20MG TBL FLM 30</t>
  </si>
  <si>
    <t>R03AC02</t>
  </si>
  <si>
    <t>58380</t>
  </si>
  <si>
    <t>VENTOLIN</t>
  </si>
  <si>
    <t>5MG/ML INH SOL 1X20ML</t>
  </si>
  <si>
    <t>R05CB06</t>
  </si>
  <si>
    <t>223151</t>
  </si>
  <si>
    <t>R06AE07</t>
  </si>
  <si>
    <t>155685</t>
  </si>
  <si>
    <t>10MG TBL FLM 50</t>
  </si>
  <si>
    <t>66030</t>
  </si>
  <si>
    <t>R06AE09</t>
  </si>
  <si>
    <t>124343</t>
  </si>
  <si>
    <t>CEZERA</t>
  </si>
  <si>
    <t>5MG TBL FLM 30 I</t>
  </si>
  <si>
    <t>V06XX</t>
  </si>
  <si>
    <t>217109</t>
  </si>
  <si>
    <t>217110</t>
  </si>
  <si>
    <t>33220</t>
  </si>
  <si>
    <t>POR SOL 1X225G</t>
  </si>
  <si>
    <t>33339</t>
  </si>
  <si>
    <t>33340</t>
  </si>
  <si>
    <t>33527</t>
  </si>
  <si>
    <t>33749</t>
  </si>
  <si>
    <t>POR SOL 4X125G</t>
  </si>
  <si>
    <t>33750</t>
  </si>
  <si>
    <t>33751</t>
  </si>
  <si>
    <t>33752</t>
  </si>
  <si>
    <t>NUTRIDRINK CREME S PŘÍCHUTÍ LESNÍHO OVOCE</t>
  </si>
  <si>
    <t>33833</t>
  </si>
  <si>
    <t>33847</t>
  </si>
  <si>
    <t>33848</t>
  </si>
  <si>
    <t>33858</t>
  </si>
  <si>
    <t>33859</t>
  </si>
  <si>
    <t>Přehled plnění pozitivního listu - spotřeba léčivých přípravků - orientační přehled</t>
  </si>
  <si>
    <t>59 - Oddělení intenzivní péče chirurgických oborů</t>
  </si>
  <si>
    <t>5931 - JIP 51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</si>
  <si>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</si>
  <si>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</si>
  <si>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</si>
  <si>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</si>
  <si>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</si>
  <si>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</si>
  <si>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</si>
  <si>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</si>
  <si>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</si>
  <si>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</si>
  <si>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</si>
  <si>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</si>
  <si>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50115020</t>
  </si>
  <si>
    <t>laboratorní diagnostika-LEK (Z501)</t>
  </si>
  <si>
    <t>DI188</t>
  </si>
  <si>
    <t>AB0 souprava 30 testů k lůžku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</si>
  <si>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</si>
  <si>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</si>
  <si>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</si>
  <si>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</si>
  <si>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</si>
  <si>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</si>
  <si>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</si>
  <si>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</si>
  <si>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</si>
  <si>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</si>
  <si>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DH758</t>
  </si>
  <si>
    <t>Bactec Plus Aerobic-plastic</t>
  </si>
  <si>
    <t>DC515</t>
  </si>
  <si>
    <t>Čistící roztok k dekontaminaci 100 ml  (HYPOCHLORID.ROZTOK,S5362)</t>
  </si>
  <si>
    <t>DG395</t>
  </si>
  <si>
    <t>Diagnostická souprava AB0 set monoklonální na 30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</si>
  <si>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</si>
  <si>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</si>
  <si>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</si>
  <si>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</si>
  <si>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</si>
  <si>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</si>
  <si>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</si>
  <si>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</si>
  <si>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DC959</t>
  </si>
  <si>
    <t>MEMBRÁNOVÁ SOUPRAVA  Na+</t>
  </si>
  <si>
    <t>DD268</t>
  </si>
  <si>
    <t>MEMBRÁNOVÁ SOUPRAVA Ca</t>
  </si>
  <si>
    <t>DD269</t>
  </si>
  <si>
    <t>MEMBRÁNOVÁ SOUPRAVA Cl</t>
  </si>
  <si>
    <t>DB942</t>
  </si>
  <si>
    <t>MEMBRÁNOVÁ SOUPRAVA pCO2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</si>
  <si>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</si>
  <si>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</si>
  <si>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</si>
  <si>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</si>
  <si>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</si>
  <si>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</si>
  <si>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</si>
  <si>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</si>
  <si>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</si>
  <si>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</si>
  <si>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50115040</t>
  </si>
  <si>
    <t>laboratorní materiál (Z505)</t>
  </si>
  <si>
    <t>ZC048</t>
  </si>
  <si>
    <t>Miska třecí drsná 211a/0 6,0 cm JIZE211A/0</t>
  </si>
  <si>
    <t>ZC081</t>
  </si>
  <si>
    <t>Močoměr bez teploměru 710363</t>
  </si>
  <si>
    <t>ZC052</t>
  </si>
  <si>
    <t>Tlouček drsný 24 x 115 mm JIZE213A/1</t>
  </si>
  <si>
    <t>50115050</t>
  </si>
  <si>
    <t>obvazový materiál (Z502)</t>
  </si>
  <si>
    <t>ZF749</t>
  </si>
  <si>
    <t>Fixace nosních katetrů nasofix niko střední S+M, bal. á 100 ks 49-625-S-M</t>
  </si>
  <si>
    <t>Fixace nosních katetrů nasofix niko střední S+M, bal. á 150 ks 49-625-S-M</t>
  </si>
  <si>
    <t>ZA454</t>
  </si>
  <si>
    <t>Kompresa AB 10 x 10 cm/1 ks sterilní NT savá (1230114011) 1327114011</t>
  </si>
  <si>
    <t>ZA459</t>
  </si>
  <si>
    <t>Kompresa AB 10 x 20 cm/1 ks sterilní NT savá (1230114021) 1327114021</t>
  </si>
  <si>
    <t>ZC846</t>
  </si>
  <si>
    <t>Kompresa AB 15 x 25 cm/1 ks sterilní NT savá (1230114031) 1327114031</t>
  </si>
  <si>
    <t>ZA563</t>
  </si>
  <si>
    <t>Kompresa AB 20 x 20 cm/1 ks sterilní NT savá (1230114041) 1327114041</t>
  </si>
  <si>
    <t>ZA561</t>
  </si>
  <si>
    <t>Kompresa AB 20 x 40 cm/1 ks sterilní NT savá (1230114051) 1327114051</t>
  </si>
  <si>
    <t>ZA463</t>
  </si>
  <si>
    <t>Kompresa NT 10 x 20 cm/2 ks sterilní 26620</t>
  </si>
  <si>
    <t>ZC845</t>
  </si>
  <si>
    <t>Kompresa NT 10 x 20 cm/5 ks sterilní 26621</t>
  </si>
  <si>
    <t>ZK087</t>
  </si>
  <si>
    <t>Krém cavilon ochranný bariérový á 28 g bal. á 12 ks 3391E</t>
  </si>
  <si>
    <t>ZD819</t>
  </si>
  <si>
    <t>Krytí debrisoft 10 x 10 cm bal. á 5 ks 31222</t>
  </si>
  <si>
    <t>ZH403</t>
  </si>
  <si>
    <t>Krytí excilon 5 x 5 cm NT i.v. s nástřihem do kříže antiseptický bal. á 70 ks 7089</t>
  </si>
  <si>
    <t>ZA664</t>
  </si>
  <si>
    <t>Krytí gelové hydrokoloidní Flamigel 250 ml FLAM250</t>
  </si>
  <si>
    <t>ZA550</t>
  </si>
  <si>
    <t>Krytí hydrogelové nu-gel 25 g bal. á 6 ks MNG425</t>
  </si>
  <si>
    <t>ZA544</t>
  </si>
  <si>
    <t>Krytí inadine nepřilnavé 5,0 x 5,0 cm 1/10 SYS01481EE</t>
  </si>
  <si>
    <t>ZA547</t>
  </si>
  <si>
    <t>Krytí inadine nepřilnavé 9,5 x 9,5 cm 1/10 SYS01512EE</t>
  </si>
  <si>
    <t>ZO429</t>
  </si>
  <si>
    <t>Krytí Lavanid 1 roztok 0,02% Polyhexanid 1000 ml bal. á 6 ks 014127</t>
  </si>
  <si>
    <t>ZO430</t>
  </si>
  <si>
    <t>Krytí Lavanid 2 roztok 0,04% Polyhexanid 1000 ml bal. á 6 ks 014227</t>
  </si>
  <si>
    <t>ZO431</t>
  </si>
  <si>
    <t>Krytí Lavanid gel na rány stříkačka á 10 g bal. á 12 ks 015271</t>
  </si>
  <si>
    <t>ZF042</t>
  </si>
  <si>
    <t>Krytí mastný tyl jelonet 10 x 10 cm á 10 ks 7404</t>
  </si>
  <si>
    <t>ZL663</t>
  </si>
  <si>
    <t>Krytí mastný tyl pharmatull 10 x 10 cm bal. á 50 ks P-Tull1010</t>
  </si>
  <si>
    <t>ZL664</t>
  </si>
  <si>
    <t>Krytí mastný tyl pharmatull 10 x 20 cm bal. á 10 ks P-Tull1020</t>
  </si>
  <si>
    <t>ZE748</t>
  </si>
  <si>
    <t>Krytí melgisorb Ag alginátové absorpční 10 x 10 cm bal. á 10 ks 256105</t>
  </si>
  <si>
    <t>ZD634</t>
  </si>
  <si>
    <t>Krytí mepilex border sacrum 23 x 23 cm bal. á 5 ks 282400-01</t>
  </si>
  <si>
    <t>ZA537</t>
  </si>
  <si>
    <t>Krytí mepilex heel 13 x 20 cm bal. á 5 ks 288100-01</t>
  </si>
  <si>
    <t>ZC550</t>
  </si>
  <si>
    <t>Krytí mepilex silikonový Ag 10 x 10 cm bal. á 5 ks 287110-00</t>
  </si>
  <si>
    <t>ZO458</t>
  </si>
  <si>
    <t>Krytí mepilex transfer Ag 10 x 12,5 cm bal. á 5 ks 394100-00</t>
  </si>
  <si>
    <t>ZA324</t>
  </si>
  <si>
    <t>Krytí tegaderm 10,0 cm x 12,0 cm bal. á 50 ks 1626W</t>
  </si>
  <si>
    <t>ZC702</t>
  </si>
  <si>
    <t>Krytí tegaderm 6,0 cm x 7,0 cm bal. á 100 ks 1624W</t>
  </si>
  <si>
    <t>ZL669</t>
  </si>
  <si>
    <t>Krytí tegaderm diamond 10,0 cm x 12,0 cm bal. á 50 ks 1686</t>
  </si>
  <si>
    <t>ZA543</t>
  </si>
  <si>
    <t>Krytí tielle pěnové   7 x  9 cm bal. á 10 ks SYS MTL100 EE</t>
  </si>
  <si>
    <t>ZA479</t>
  </si>
  <si>
    <t>Krytí tielle pěnové 11 x 11 cm bal. á 10 ks SYS MTL101 EE</t>
  </si>
  <si>
    <t>ZA553</t>
  </si>
  <si>
    <t>Krytí tielle pěnové 18 x 18 cm bal. á 5 ks SYS MTL103 EE</t>
  </si>
  <si>
    <t>ZQ156</t>
  </si>
  <si>
    <t>Krytí WAYSITE transparentní voděodolné sterilní 9 x 15 cm bal. á 10 ks (náhrada za tegaderm) 811212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</si>
  <si>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</si>
  <si>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</si>
  <si>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</si>
  <si>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</si>
  <si>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</si>
  <si>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</si>
  <si>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</si>
  <si>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</si>
  <si>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</si>
  <si>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</si>
  <si>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ZA418</t>
  </si>
  <si>
    <t>Náplast metaline pod TS 8 x 9 cm 23094</t>
  </si>
  <si>
    <t>ZH012</t>
  </si>
  <si>
    <t>Náplast micropore 2,50 cm x 9,10 m 840W-1</t>
  </si>
  <si>
    <t>ZA419</t>
  </si>
  <si>
    <t>Náplast octacare cotton tape- betaplast 10 cm x 5 m (510W) 10510</t>
  </si>
  <si>
    <t>ZC885</t>
  </si>
  <si>
    <t>Náplast omnifix E 10 cm x 10 m 900650</t>
  </si>
  <si>
    <t>ZA451</t>
  </si>
  <si>
    <t>Náplast omniplast 5,0 cm x 9,2 m 9004540 (900429)</t>
  </si>
  <si>
    <t>ZQ117</t>
  </si>
  <si>
    <t>Náplast transparentní Airoplast cívka 2,5 cm x 9,14 m (náhrada za transpore) P-AIRO2591</t>
  </si>
  <si>
    <t>ZB084</t>
  </si>
  <si>
    <t>Náplast transpore 2,50 cm x 9,14 m 1527-1 - nahrazeno ZQ117</t>
  </si>
  <si>
    <t>ZF352</t>
  </si>
  <si>
    <t>Náplast transpore bílá 2,50 cm x 9,14 m bal. á 12 ks 1534-1</t>
  </si>
  <si>
    <t>ZA542</t>
  </si>
  <si>
    <t>Náplast wet pruf voduvzd. 1,25 cm x 9,14 m bal. á 24 ks K00-3063C</t>
  </si>
  <si>
    <t>ZN475</t>
  </si>
  <si>
    <t>Obinadlo elastické universal   8 cm x 5 m 1323100312</t>
  </si>
  <si>
    <t>ZN477</t>
  </si>
  <si>
    <t>Obinadlo elastické universal 12 cm x 5 m 1323100314</t>
  </si>
  <si>
    <t>ZN476</t>
  </si>
  <si>
    <t>Obinadlo elastické universal 15 cm x 5 m 1323100315</t>
  </si>
  <si>
    <t>ZA331</t>
  </si>
  <si>
    <t>Obinadlo fixa crep 10 cm x 4 m 1323100104</t>
  </si>
  <si>
    <t>ZN091</t>
  </si>
  <si>
    <t>Obvaz elastický síťový CareFix Tube k zajištění a ochraně fixace IV kanyl vel. M bal. á 15 ks 0151 M</t>
  </si>
  <si>
    <t>ZN090</t>
  </si>
  <si>
    <t>Obvaz elastický síťový CareFix Tube k zajištění a ochraně fixace IV kanyl vel. S bal. á 15 ks 0151 S</t>
  </si>
  <si>
    <t>ZM249</t>
  </si>
  <si>
    <t>Obvaz tubulární trikotový 15 cm x 25 m 14824</t>
  </si>
  <si>
    <t>ZL975</t>
  </si>
  <si>
    <t>Pěna renasys-F malý set (S) pro podtlakovou terapii 66800794</t>
  </si>
  <si>
    <t>ZL973</t>
  </si>
  <si>
    <t>Pěna renasys-F střední set (M) pro podtlakovou terapii 66800795</t>
  </si>
  <si>
    <t>ZL974</t>
  </si>
  <si>
    <t>Pěna renasys-F velký set (L) pro podtlakovou terapii 66800796</t>
  </si>
  <si>
    <t>ZA576</t>
  </si>
  <si>
    <t>Set sterilní pro močovou katetrizaci Mediset bal. á 10 ks 4552710</t>
  </si>
  <si>
    <t>ZA441</t>
  </si>
  <si>
    <t>Steh náplasťový Steri-strip 6 x 38 mm bal. á 50 ks R1542</t>
  </si>
  <si>
    <t>ZA615</t>
  </si>
  <si>
    <t>Tampón cavilon 1 ml bal. á 25 ks 3343E</t>
  </si>
  <si>
    <t>ZK561</t>
  </si>
  <si>
    <t>Tampon nesterilní NT 20 x 20 pr. 35 mm 12 x 250 ks 1320104211</t>
  </si>
  <si>
    <t>ZA444</t>
  </si>
  <si>
    <t>Tampon nesterilní stáčený 20 x 19 cm bez RTG nití bal. á 100 ks 1320300404</t>
  </si>
  <si>
    <t>ZA593</t>
  </si>
  <si>
    <t>Tampon sterilní stáčený 20 x 20 cm / 5 ks 28003+</t>
  </si>
  <si>
    <t>ZA617</t>
  </si>
  <si>
    <t>Tampon TC-OC k ošetření dutiny ústní á 250 ks 12240</t>
  </si>
  <si>
    <t>ZA466</t>
  </si>
  <si>
    <t>Tyčinka vatová sterilní 14 cm bal. á 200 ks 9679501</t>
  </si>
  <si>
    <t>ZM769</t>
  </si>
  <si>
    <t>Ubrousky cavilon pro péči při inkontinenci 8 ubrousků 20 x 30 cm bal. á 96 ks 9274 DH888843488</t>
  </si>
  <si>
    <t>ZC100</t>
  </si>
  <si>
    <t>Vata buničitá dělená 2 role / 500 ks 40 x 50 mm 1230200310</t>
  </si>
  <si>
    <t>ZA446</t>
  </si>
  <si>
    <t>Vata buničitá přířezy 20 x 30 cm 1230200129</t>
  </si>
  <si>
    <t>ZA067</t>
  </si>
  <si>
    <t>Verba č. 3 - břišní pás 85 - 95 cm 932533</t>
  </si>
  <si>
    <t>ZA066</t>
  </si>
  <si>
    <t>Verba č. 4 - břišní pás 95 - 105 cm 932534</t>
  </si>
  <si>
    <t>ZA530</t>
  </si>
  <si>
    <t>Vložky hygienické samu 7162212</t>
  </si>
  <si>
    <t>50115060</t>
  </si>
  <si>
    <t>ZPr - ostatní (Z503)</t>
  </si>
  <si>
    <t>ZB621</t>
  </si>
  <si>
    <t>Adaptér respiflo MN 1072</t>
  </si>
  <si>
    <t>ZD650</t>
  </si>
  <si>
    <t>Aquapak - sterilní voda 340 ml s adaptérem bal. á 20 ks 400340</t>
  </si>
  <si>
    <t>ZN618</t>
  </si>
  <si>
    <t>Brýle kyslíkové pro dospělé bal. á 100 ks A0100</t>
  </si>
  <si>
    <t>ZK976</t>
  </si>
  <si>
    <t>Cévka odsávací CH12 s přerušovačem sání P01171a</t>
  </si>
  <si>
    <t>Cévka odsávací CH12 s přerušovačem sání, délka 50 cm, P01171a</t>
  </si>
  <si>
    <t>ZK977</t>
  </si>
  <si>
    <t>Cévka odsávací CH14 s přerušovačem sání P01173a</t>
  </si>
  <si>
    <t>Cévka odsávací CH14 s přerušovačem sání, délka 50 cm, P01173a</t>
  </si>
  <si>
    <t>ZK979</t>
  </si>
  <si>
    <t>Cévka odsávací CH18 s přerušovačem sání P01177a</t>
  </si>
  <si>
    <t>Cévka odsávací CH18 s přerušovačem sání, délka 50 cm, P01177a</t>
  </si>
  <si>
    <t>ZB770</t>
  </si>
  <si>
    <t>Držák jehly excentrický Holdex 450263</t>
  </si>
  <si>
    <t>ZB424</t>
  </si>
  <si>
    <t>Elektroda EKG H34SG 31.1946.21</t>
  </si>
  <si>
    <t>ZB844</t>
  </si>
  <si>
    <t>Esmarch - pryžové obinadlo 60 x 1250 KVS 06125</t>
  </si>
  <si>
    <t>ZI879</t>
  </si>
  <si>
    <t>Extraktor kožních svorek Leukosan bal. á 20 ks 72615</t>
  </si>
  <si>
    <t>ZA738</t>
  </si>
  <si>
    <t>Filtr mini spike zelený 4550242</t>
  </si>
  <si>
    <t>ZN646</t>
  </si>
  <si>
    <t>Fonendoskop oboustranný různé barvy 710045-s</t>
  </si>
  <si>
    <t>ZL951</t>
  </si>
  <si>
    <t>Hadička prodlužovací PVC 150 cm pro světlocitlivé léky NO DOP bal. á 20  ks V686423-ND</t>
  </si>
  <si>
    <t>ZN298</t>
  </si>
  <si>
    <t>Hadička spojovací Gamaplus HS 1,8 x 1800 LL NO DOP 606304-ND</t>
  </si>
  <si>
    <t>ZN297</t>
  </si>
  <si>
    <t>Hadička spojovací Gamaplus HS 1,8 x 450 LL NO DOP 606301-ND</t>
  </si>
  <si>
    <t>ZQ249</t>
  </si>
  <si>
    <t>Hadička spojovací HS 1,8 x 1800 mm LL DEPH free 2200 180 ND</t>
  </si>
  <si>
    <t>ZQ248</t>
  </si>
  <si>
    <t>Hadička spojovací HS 1,8 x 450 mm LL DEPH free 2200 045 ND</t>
  </si>
  <si>
    <t>ZN044</t>
  </si>
  <si>
    <t>Hadička spojovací PE červená 2,0 x 2000 mm LL bal. á 200 ks 12003200E - výpadek</t>
  </si>
  <si>
    <t>ZN681</t>
  </si>
  <si>
    <t>Hadička spojovací PE červená 2,0 x 500 mm LL bal. á 200 ks 12001050E</t>
  </si>
  <si>
    <t>ZN045</t>
  </si>
  <si>
    <t>Hadička spojovací PE zelená 2,0 x 2000 mm LL bal. á 200 ks 12003200E - firma již nedodává</t>
  </si>
  <si>
    <t>ZN682</t>
  </si>
  <si>
    <t>Hadička spojovací PE zelená 2,0 x 500 mm LL bal. á 200 ks 12002050E</t>
  </si>
  <si>
    <t>ZB908</t>
  </si>
  <si>
    <t>Hadička spojovací stíněná 1 mm/150 cm pro světlocitlivé léky bal. á 20 ks 1100 1150 E</t>
  </si>
  <si>
    <t>ZA978</t>
  </si>
  <si>
    <t>Houbička odsávací s reg. vakua 2201</t>
  </si>
  <si>
    <t>ZC738</t>
  </si>
  <si>
    <t>Husí krk Expandi-flex bal. á 25 ks 22362</t>
  </si>
  <si>
    <t>ZB388</t>
  </si>
  <si>
    <t>Kanyla ET 8,5 s manžetou 9485E</t>
  </si>
  <si>
    <t>ZB105</t>
  </si>
  <si>
    <t>Kanyla TS 7,5 s manžetou 100/800/075</t>
  </si>
  <si>
    <t>ZB314</t>
  </si>
  <si>
    <t>Kanyla TS 8,0 s manžetou bal. á 2 ks 100/523/080</t>
  </si>
  <si>
    <t>ZB056</t>
  </si>
  <si>
    <t>Kanyla TS 8,5 s manžetou bal. á 10 ks 100/800/085</t>
  </si>
  <si>
    <t>ZD809</t>
  </si>
  <si>
    <t>Kanyla vasofix 20G růžová safety 4269110S-01</t>
  </si>
  <si>
    <t>ZD808</t>
  </si>
  <si>
    <t>Kanyla vasofix 22G modrá safety 4269098S-01</t>
  </si>
  <si>
    <t>ZC490</t>
  </si>
  <si>
    <t>Kartáček zubní s odsáváním P2220</t>
  </si>
  <si>
    <t>ZQ021</t>
  </si>
  <si>
    <t>Kartáček zubní s proplachem silikonový bal. á 20 ks 51410100</t>
  </si>
  <si>
    <t>ZJ310</t>
  </si>
  <si>
    <t>Katetr močový foley CH12 180605-000120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</si>
  <si>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</si>
  <si>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</si>
  <si>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</si>
  <si>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</si>
  <si>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ZK884</t>
  </si>
  <si>
    <t>Kohout trojcestný discofix modrý 4095111</t>
  </si>
  <si>
    <t>ZB477</t>
  </si>
  <si>
    <t>Kohout trojcestný lopez valve AA-011-M9000 S</t>
  </si>
  <si>
    <t>Kohout trojcestný lopez valve pro NG sondu nesterilní AA-011-M9000</t>
  </si>
  <si>
    <t>ZO372</t>
  </si>
  <si>
    <t>Konektor bezjehlový OptiSyte JIM:JSM4001</t>
  </si>
  <si>
    <t>ZO087</t>
  </si>
  <si>
    <t>Konektor flocare na aplikační set s konektorem Luer NOVÝ 30 ks 589735</t>
  </si>
  <si>
    <t>ZP163</t>
  </si>
  <si>
    <t>Konektor flocare stupňový pro sondu typu ENLock/sondu s kónusovým konektorem bal. á 30 ks 589828</t>
  </si>
  <si>
    <t>ZM513</t>
  </si>
  <si>
    <t>Konektor ventil jednocestný back check valve 8502802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</si>
  <si>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</si>
  <si>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</si>
  <si>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</si>
  <si>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</si>
  <si>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ZD190</t>
  </si>
  <si>
    <t>Kyveta CO2 dospělá á 10 ks MP01062</t>
  </si>
  <si>
    <t>Kyveta CO2 pro dospělé á 10 ks MP01062</t>
  </si>
  <si>
    <t>ZB054</t>
  </si>
  <si>
    <t>Láhev 2,00 l šroubový uzávěr 000-030-000 (111-888-200)</t>
  </si>
  <si>
    <t>ZB103</t>
  </si>
  <si>
    <t>Láhev k odsávačce flovac 2l hadice 1,8 m 000-036-021</t>
  </si>
  <si>
    <t>ZC059</t>
  </si>
  <si>
    <t>Láhev redon drenofast 400 ml-kompletní bal. á 40 ks 28400</t>
  </si>
  <si>
    <t>ZB361</t>
  </si>
  <si>
    <t>Láhev respiflo 1000 ml 21000</t>
  </si>
  <si>
    <t>ZA728</t>
  </si>
  <si>
    <t>Lopatka ústní dřevěná lékařská nesterilní bal. á 100 ks 1320100655</t>
  </si>
  <si>
    <t>ZH300</t>
  </si>
  <si>
    <t>Lžíce laryngoskopická 4 bal. á 10 ks 670150-100040</t>
  </si>
  <si>
    <t>ZC166</t>
  </si>
  <si>
    <t>Manžeta přetlaková   500 ml 100 ZIT-500 (100 051-018-803)</t>
  </si>
  <si>
    <t>ZC654</t>
  </si>
  <si>
    <t>Manžeta přetlaková 500 ml s manometrem KVS PM 05M</t>
  </si>
  <si>
    <t>ZE195</t>
  </si>
  <si>
    <t>Manžeta TK k monitoru Mindray a další jednohadičková s vložkou 25 - 35 cm dospělá MEC 1200 NIBPHPA</t>
  </si>
  <si>
    <t>ZB038</t>
  </si>
  <si>
    <t>Medisize hydrovent S filt./HM</t>
  </si>
  <si>
    <t>Medisize hydrovent S filt./HM , bal.á 50 ks, 300-200-000</t>
  </si>
  <si>
    <t>ZI528</t>
  </si>
  <si>
    <t>Membrána k fonendoskopu velká KVS 14-15</t>
  </si>
  <si>
    <t>ZA713</t>
  </si>
  <si>
    <t>Měřič žilního tlaku 01 646992</t>
  </si>
  <si>
    <t>ZB948</t>
  </si>
  <si>
    <t>Mikronebulizér MicroMist bal. á 50 ks 41891</t>
  </si>
  <si>
    <t>ZB647</t>
  </si>
  <si>
    <t>Minitrach seldinger kit 100/461/000</t>
  </si>
  <si>
    <t>ZE159</t>
  </si>
  <si>
    <t>Nádoba na kontaminovaný odpad 2 l 15-0003</t>
  </si>
  <si>
    <t>ZF192</t>
  </si>
  <si>
    <t>Nádoba na kontaminovaný odpad 4 l 15-0004</t>
  </si>
  <si>
    <t>ZQ138</t>
  </si>
  <si>
    <t>Nůžky chirurgické rovné hrotnaté 150 mm tk AJ 025-15</t>
  </si>
  <si>
    <t>ZQ139</t>
  </si>
  <si>
    <t>Nůžky chirurgické zahnuté hrotnaté 150 mm TK-AJ 035-15</t>
  </si>
  <si>
    <t>ZB439</t>
  </si>
  <si>
    <t>Odstraňovač náplastí Convacare á 100 ks 0011279 37443</t>
  </si>
  <si>
    <t>ZC948</t>
  </si>
  <si>
    <t>Páska bepa clip pro TS kanylu s háčky 31-43 cm á 12 ks NKS:200443</t>
  </si>
  <si>
    <t>ZD040</t>
  </si>
  <si>
    <t>Páska bepa clip vario pro TS kanylu 25/V á 12 ks NKS:200502</t>
  </si>
  <si>
    <t>ZF512</t>
  </si>
  <si>
    <t>Páska bepa clip vario pro TS kanylu 30/V á 6 ks NKS:200602</t>
  </si>
  <si>
    <t>ZB648</t>
  </si>
  <si>
    <t>Páska fixační Hand-Fix 30 bal. á 2 ks NKS:60-65</t>
  </si>
  <si>
    <t>ZB507</t>
  </si>
  <si>
    <t>Páska fixační SOFT FIX, set-4druhy, 9 rolí NKS:30-05</t>
  </si>
  <si>
    <t>ZD880</t>
  </si>
  <si>
    <t>Pasta vyplňovací stomahesive adhesivní 30 g 0002708 149730</t>
  </si>
  <si>
    <t>ZQ143</t>
  </si>
  <si>
    <t>Pinzeta anatomická rovná úzká 145 mm TK-BA 100-14</t>
  </si>
  <si>
    <t>ZB963</t>
  </si>
  <si>
    <t>Pinzeta anatomická úzká 145 mm B397114920019</t>
  </si>
  <si>
    <t>ZO010</t>
  </si>
  <si>
    <t>Pinzeta chirurgická Standard rovná 1 x 2 zuby 140 mm 1141113014</t>
  </si>
  <si>
    <t>ZP509</t>
  </si>
  <si>
    <t>Pinzeta UH sterilní I0600</t>
  </si>
  <si>
    <t>ZN408</t>
  </si>
  <si>
    <t>Podložka natura flexibilní 100 mm bal. á 5 ks 401906</t>
  </si>
  <si>
    <t>ZN426</t>
  </si>
  <si>
    <t>Podložka natura flexibilní 45 mm bal. á 5 ks 125902</t>
  </si>
  <si>
    <t>ZI347</t>
  </si>
  <si>
    <t>Podložka natura flexibilní 57 mm bal. á 5 ks 0086766 125903</t>
  </si>
  <si>
    <t>ZI346</t>
  </si>
  <si>
    <t>Podložka natura flexibilní 70 mm bal. á 5 ks 0086767 125904</t>
  </si>
  <si>
    <t>ZL688</t>
  </si>
  <si>
    <t>Proužky Accu-Check Inform IIStrip 50 EU1 á 50 ks 05942861041</t>
  </si>
  <si>
    <t>ZL953</t>
  </si>
  <si>
    <t>Rampa 3 cestná - 3 x konektor s BV NO PVC V696423</t>
  </si>
  <si>
    <t>ZL954</t>
  </si>
  <si>
    <t>Rampa 5 cestná - 5 x konektor s BV NO PVC V696425</t>
  </si>
  <si>
    <t>ZK435</t>
  </si>
  <si>
    <t>Rampa 5 kohoutů discofix bal. á 40 ks 16608C (4085450)</t>
  </si>
  <si>
    <t>ZP835</t>
  </si>
  <si>
    <t>Regulátor průtoku infuze Flow Regulator 5 až 250 ml/hod včetně spojovací hadičky 55 cm bal á 50 ks 02-018-01</t>
  </si>
  <si>
    <t>ZA883</t>
  </si>
  <si>
    <t>Rourka rektální CH18 délka 40 cm 19-18.100</t>
  </si>
  <si>
    <t>ZA831</t>
  </si>
  <si>
    <t>Rourka rektální CH20 délka 40 cm 19-20.100</t>
  </si>
  <si>
    <t>ZG893</t>
  </si>
  <si>
    <t>Rouška prošívaná na popáleniny 40 x 60 cm karton á 30 ks 28510</t>
  </si>
  <si>
    <t>ZL689</t>
  </si>
  <si>
    <t>Roztok Accu-Check Performa Int´l Controls 1+2 level 04861736</t>
  </si>
  <si>
    <t>ZA364</t>
  </si>
  <si>
    <t>Sáček kolostomický draina S mini 75 mm á 30 ks H08560U</t>
  </si>
  <si>
    <t>ZA687</t>
  </si>
  <si>
    <t>Sáček močový curity s hod. diurézou 200 ml hadička 150 cm 6502</t>
  </si>
  <si>
    <t>ZA688</t>
  </si>
  <si>
    <t>Sáček močový curity s hod. diurézou 400 ml hadička 150 cm 8150</t>
  </si>
  <si>
    <t>ZQ252</t>
  </si>
  <si>
    <t>Sáček močový s hod. diurézou urine meter V2 bal. á 20 ks S-1227</t>
  </si>
  <si>
    <t>ZB249</t>
  </si>
  <si>
    <t>Sáček močový s křížovou výpustí 2000 ml s hadičkou 90 cm ZAR-TNU201601</t>
  </si>
  <si>
    <t>Sáček močový s křížovou výpustí 2000 ml ZAR-TNU201601</t>
  </si>
  <si>
    <t>ZI344</t>
  </si>
  <si>
    <t>Sáček výpustný + invisiclose natura 70 mm béžový standard bal. á 10 ks 0082655 416423</t>
  </si>
  <si>
    <t>ZJ194</t>
  </si>
  <si>
    <t>Sáček výpustný natura 57 mm průhledný urostomický bal. á 10 ks 401536</t>
  </si>
  <si>
    <t>ZI345</t>
  </si>
  <si>
    <t>Sáček výpustný natura 70 mm průhledný urostomický bal. á 10 ks 401537</t>
  </si>
  <si>
    <t>ZI789</t>
  </si>
  <si>
    <t>Sáček výpustný natura urostomický průhledný standard 45 mm á 10 ks 401535</t>
  </si>
  <si>
    <t>ZC842</t>
  </si>
  <si>
    <t>Sáček výpustný+ invisiclose natura 100 mm béžový standard bal. á 10 ks 0082656 416472</t>
  </si>
  <si>
    <t>ZE884</t>
  </si>
  <si>
    <t>Sáček výpustný+ invisiclose natura 57 mm béžový standard bal. á 10 ks 0082654 416420</t>
  </si>
  <si>
    <t>ZB656</t>
  </si>
  <si>
    <t>Senzor flotrac set 152 cm MHD6R</t>
  </si>
  <si>
    <t>ZN598</t>
  </si>
  <si>
    <t>Set odsávací jednorázový starset vak 2000 ml odsávací hadice 180 cm přerušovač sání bal. á 25 ks ZMF 160 203 PS</t>
  </si>
  <si>
    <t>ZA685</t>
  </si>
  <si>
    <t>Sonda pro tamponádu jícnu č.7 699021PHX</t>
  </si>
  <si>
    <t>ZK179</t>
  </si>
  <si>
    <t>Sonda žaludeční CH12 1200 mm s RTG linkou bal. á 50 ks 412012</t>
  </si>
  <si>
    <t>ZJ695</t>
  </si>
  <si>
    <t>Sonda žaludeční CH14 1200 mm s RTG linkou bal. á 50 ks 412014</t>
  </si>
  <si>
    <t>ZJ696</t>
  </si>
  <si>
    <t>Sonda žaludeční CH18 1200 mm s RTG linkou bal. á 30 ks 412018</t>
  </si>
  <si>
    <t>ZD254</t>
  </si>
  <si>
    <t>Souprava flexi seal FMS pro fekální inkont. (možno objednávat na kusy) 418000</t>
  </si>
  <si>
    <t>ZE146</t>
  </si>
  <si>
    <t>Souprava nebulizační uzavřená In-Line-Neb Tee Kit  bal. á 50 ks 41745</t>
  </si>
  <si>
    <t>ZB543</t>
  </si>
  <si>
    <t>Souprava odběrová tracheální na odběr sekretu G05206</t>
  </si>
  <si>
    <t>Souprava pro rektální inkontinenci flexi seal FMS (možno objednávat na kusy) 418000</t>
  </si>
  <si>
    <t>ZB303</t>
  </si>
  <si>
    <t>Spojka asymetrická 4 x 7 mm 60.21.00 (120 420)</t>
  </si>
  <si>
    <t>ZA860</t>
  </si>
  <si>
    <t>Spojka dvojitá otočná čistá á 20 ks 23412</t>
  </si>
  <si>
    <t>ZD882</t>
  </si>
  <si>
    <t>Spojka symetrická 3-5 mm bal. á 30 ks 881.33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</si>
  <si>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</si>
  <si>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</si>
  <si>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</si>
  <si>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</si>
  <si>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</si>
  <si>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</si>
  <si>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</si>
  <si>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</si>
  <si>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</si>
  <si>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</si>
  <si>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</si>
  <si>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</si>
  <si>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</si>
  <si>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</si>
  <si>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ZA749</t>
  </si>
  <si>
    <t>Stříkačka injekční 3-dílná 50 ml LL Omnifix Solo 4617509F</t>
  </si>
  <si>
    <t>ZN854</t>
  </si>
  <si>
    <t>Stříkačka injekční arteriální 3 ml bez jehly s heparinem bal. á 100 ks safePICO Aspirator 956-622</t>
  </si>
  <si>
    <t>ZP675</t>
  </si>
  <si>
    <t>Stříkačka injekční pro enterální výživu 25 ml NUTRICAIR ENFIT excentrická bal.á 50 ks NCE20SE</t>
  </si>
  <si>
    <t>ZQ040</t>
  </si>
  <si>
    <t>Stříkačka inzulínová 1 ml s jehlou 29 G bal. á 100 ks IS1029G</t>
  </si>
  <si>
    <t>ZB893</t>
  </si>
  <si>
    <t>Stříkačka inzulinová omnican 0,5 ml 100j s jehlou 30 G bal. á 100 ks 9151125S</t>
  </si>
  <si>
    <t>ZA964</t>
  </si>
  <si>
    <t>Stříkačka janett 3-dílná 60 ml sterilní vyplachovací 050ML3CZ-CEW (MRG564)</t>
  </si>
  <si>
    <t>ZD962</t>
  </si>
  <si>
    <t>Systém hrudní drenážní altitude bal. á 5 ks 8888571370</t>
  </si>
  <si>
    <t>ZD963</t>
  </si>
  <si>
    <t>Systém hrudní drenážní altitude bal. á 5 ks 8888571371</t>
  </si>
  <si>
    <t>ZA428</t>
  </si>
  <si>
    <t>Systém odsávací uzavřený 14F jednocestný 57 cm 72 hod. bal. á 20 ks Z110-14</t>
  </si>
  <si>
    <t>ZB255</t>
  </si>
  <si>
    <t>Systém odsávací uzavřený Ty-care CH14 pro TK bal. á 10 ks 444SP01314</t>
  </si>
  <si>
    <t>ZP300</t>
  </si>
  <si>
    <t>Škrtidlo se sponou pro dospělé bez latexu modré délka 400 mm 09820-B</t>
  </si>
  <si>
    <t>ZB505</t>
  </si>
  <si>
    <t>Tubo-fix pro ET rourky á 8 ks komplet NKS:20-10</t>
  </si>
  <si>
    <t>ZB037</t>
  </si>
  <si>
    <t>Tulejka k průtokoměru 0-23-0094</t>
  </si>
  <si>
    <t>ZP357</t>
  </si>
  <si>
    <t>Tyčinka vatová zvlhčující glycerín + citron bal. á 75 ks FTL-LS-15</t>
  </si>
  <si>
    <t>ZA812</t>
  </si>
  <si>
    <t>Uzávěr do katetrů 4435001</t>
  </si>
  <si>
    <t>ZB632</t>
  </si>
  <si>
    <t>Ventil expirační jednorázový á 10 ks 8414776</t>
  </si>
  <si>
    <t>ZJ277</t>
  </si>
  <si>
    <t>Ventil jednorázový expirační V500 á 10 ks MP01060</t>
  </si>
  <si>
    <t>ZJ096</t>
  </si>
  <si>
    <t>Vzduchovod nosní 6,0 mm bal. á 10 ks 321060</t>
  </si>
  <si>
    <t>ZJ097</t>
  </si>
  <si>
    <t>Vzduchovod nosní 6,5 mm bal. á 10 ks 321065</t>
  </si>
  <si>
    <t>ZJ110</t>
  </si>
  <si>
    <t>Vzduchovod ústní guedell 70 mm bal. á 50 ks 311070</t>
  </si>
  <si>
    <t>ZJ111</t>
  </si>
  <si>
    <t>Vzduchovod ústní guedell 80 mm bal. á 50 ks 311080</t>
  </si>
  <si>
    <t>ZK799</t>
  </si>
  <si>
    <t>Zátka combi červená 4495101</t>
  </si>
  <si>
    <t>ZK798</t>
  </si>
  <si>
    <t>Zátka combi modrá 4495152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</si>
  <si>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</si>
  <si>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</si>
  <si>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</si>
  <si>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</si>
  <si>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ZB757</t>
  </si>
  <si>
    <t>Zkumavka 6 ml K3 edta fialová 456036</t>
  </si>
  <si>
    <t>ZB754</t>
  </si>
  <si>
    <t>Zkumavka černá 2 ml 454073</t>
  </si>
  <si>
    <t>ZB777</t>
  </si>
  <si>
    <t>Zkumavka červená 3,5 ml gel 454071</t>
  </si>
  <si>
    <t>ZB759</t>
  </si>
  <si>
    <t>Zkumavka červená 8 ml gel 455071</t>
  </si>
  <si>
    <t>ZB775</t>
  </si>
  <si>
    <t>Zkumavka koagulace modrá Quick 4 ml modrá 454329</t>
  </si>
  <si>
    <t>ZI182</t>
  </si>
  <si>
    <t>Zkumavka močová + aplikátor s chem.stabilizátorem UriSwab žlutá 802CE.A</t>
  </si>
  <si>
    <t>ZB985</t>
  </si>
  <si>
    <t>Zkumavka močová urin-monovette s pístem 10 ml sterilní bal. á 100 ks 10.252.020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</si>
  <si>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</si>
  <si>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</si>
  <si>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</si>
  <si>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</si>
  <si>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ZB764</t>
  </si>
  <si>
    <t>Zkumavka zelená 4 ml 454051</t>
  </si>
  <si>
    <t>50115063</t>
  </si>
  <si>
    <t>ZPr - vaky, sety (Z528)</t>
  </si>
  <si>
    <t>ZA715</t>
  </si>
  <si>
    <t>Set infuzní intrafix primeline classic 150 cm 4062957</t>
  </si>
  <si>
    <t>ZB715</t>
  </si>
  <si>
    <t>Set pro enterální výživu kangaro univ.  á 30 ks  S777403</t>
  </si>
  <si>
    <t>ZE079</t>
  </si>
  <si>
    <t>Set transfúzní non PVC s odvzdušněním a bakteriálním filtrem ZAR-I-TS</t>
  </si>
  <si>
    <t>50115064</t>
  </si>
  <si>
    <t>ZPr - šicí materiál (Z529)</t>
  </si>
  <si>
    <t>ZA911</t>
  </si>
  <si>
    <t>Šití dafilon modrý 2/0 (3) bal. á 36 ks C0932477</t>
  </si>
  <si>
    <t>ZB882</t>
  </si>
  <si>
    <t>Šití mersilene 2-0 bal. á 36 ks EH6854H</t>
  </si>
  <si>
    <t>ZB834</t>
  </si>
  <si>
    <t>Šití nurolon bk 2-0 bal. á 36 ks EH6604H</t>
  </si>
  <si>
    <t>ZF937</t>
  </si>
  <si>
    <t>Šití premicron zelený 3/0 (2) bal. á 36 ks C0026553</t>
  </si>
  <si>
    <t>ZC135</t>
  </si>
  <si>
    <t>Šití safil fialový 2/0 (3) bal. á 36 ks C1048031</t>
  </si>
  <si>
    <t>50115065</t>
  </si>
  <si>
    <t>ZPr - vpichovací materiál (Z530)</t>
  </si>
  <si>
    <t>ZB466</t>
  </si>
  <si>
    <t>Jehla chirurgická 0,6 x 22 B14</t>
  </si>
  <si>
    <t>ZB481</t>
  </si>
  <si>
    <t>Jehla chirurgická 0,7 x 25 B13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</si>
  <si>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</si>
  <si>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</si>
  <si>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</si>
  <si>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</si>
  <si>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</si>
  <si>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</si>
  <si>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</si>
  <si>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</si>
  <si>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</si>
  <si>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</si>
  <si>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</si>
  <si>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</si>
  <si>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</si>
  <si>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</si>
  <si>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ZP949</t>
  </si>
  <si>
    <t>Rukavice nitril basic bez p. modré XL bal. á 170 ks 44753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</si>
  <si>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</si>
  <si>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</si>
  <si>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</si>
  <si>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</si>
  <si>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</si>
  <si>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</si>
  <si>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</si>
  <si>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</si>
  <si>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</si>
  <si>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</si>
  <si>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ZK792</t>
  </si>
  <si>
    <t>Rukavice operační gammex PFXP cytostatické vel. 7,5 latex chemo bal. á 50 párů 330054075</t>
  </si>
  <si>
    <t>Rukavice operační latex bez pudru sterilní  PF ansell gammex vel. 6,5 330048065</t>
  </si>
  <si>
    <t>Rukavice operační latex bez pudru sterilní  PF ansell gammex vel. 7,0 330048070</t>
  </si>
  <si>
    <t>Rukavice vyšetřovací nitril basic bez pudru modré L bal. á 200 ks 44752</t>
  </si>
  <si>
    <t>Rukavice vyšetřovací nitril basic bez pudru modré M bal. á 200 ks 44751</t>
  </si>
  <si>
    <t>ZP946</t>
  </si>
  <si>
    <t>Rukavice vyšetřovací nitril basic bez pudru modré S bal. á 200 ks 44750</t>
  </si>
  <si>
    <t>Rukavice vyšetřovací nitril bez pudru nesterilní basic modré M bal. á 200 ks 44751</t>
  </si>
  <si>
    <t>50115070</t>
  </si>
  <si>
    <t>ZPr - katetry ostatní (Z513)</t>
  </si>
  <si>
    <t>ZC637</t>
  </si>
  <si>
    <t>Arteriofix bal. á 20 ks 20G 5206324</t>
  </si>
  <si>
    <t>ZD909</t>
  </si>
  <si>
    <t>Katetr CVC 2 lumen 7 Fr x 20 cm certofix duo ECO 720 á 10 ks 4162200E</t>
  </si>
  <si>
    <t>ZD827</t>
  </si>
  <si>
    <t>Katetr CVC 3 lumen 7 Fr x 20 cm certofix trio SB720 bal. á 10 ks 4163206E</t>
  </si>
  <si>
    <t>Katetr CVC 3 lumen 7 Fr x 20 cm certofix trio SB720 bal. á 10 ks 4163206E-07</t>
  </si>
  <si>
    <t>ZC615</t>
  </si>
  <si>
    <t>Katetr CVC 3 lumen 7 Fr x 20 cm certofix trio V720 bal. á 10 ks 4163214P</t>
  </si>
  <si>
    <t>Katetr CVC 3 lumen 7 Fr x 20 cm certofix trio V720 s antimikr.úpravou bal. á 10 ks 4163214P-07</t>
  </si>
  <si>
    <t>50115079</t>
  </si>
  <si>
    <t>ZPr - internzivní péče (Z542)</t>
  </si>
  <si>
    <t>ZB751</t>
  </si>
  <si>
    <t>Hadice PVC 8/12 á 30 m P00468</t>
  </si>
  <si>
    <t>ZB750</t>
  </si>
  <si>
    <t>Hadice vrapovaná metráž dělitelná po 400 mm á 50 m 1574000/W</t>
  </si>
  <si>
    <t>ZB232</t>
  </si>
  <si>
    <t>Maska anesteziologická č.4 EcoMask ( s proužky ) 7094</t>
  </si>
  <si>
    <t>ZB233</t>
  </si>
  <si>
    <t>Maska anesteziologická č.5 EcoMask ( s proužky ) 7095</t>
  </si>
  <si>
    <t>ZF751</t>
  </si>
  <si>
    <t>Maska anesteziologická č.6 EcoMask ( s proužky ) 7096</t>
  </si>
  <si>
    <t>ZN620</t>
  </si>
  <si>
    <t>Maska kyslíková dospělá s nebulizací a hadičkou 2 m bal. á 100 ks A0400</t>
  </si>
  <si>
    <t>ZK714</t>
  </si>
  <si>
    <t>Maska supraglotická č. 3,0 8203000</t>
  </si>
  <si>
    <t>ZA992</t>
  </si>
  <si>
    <t>Maska supraglotická č. 5,0 8205000</t>
  </si>
  <si>
    <t>ZA905</t>
  </si>
  <si>
    <t>Maska tracheostomická 001305</t>
  </si>
  <si>
    <t>ZD534</t>
  </si>
  <si>
    <t>Okruh dýchací compact II 2,0 m 2151000</t>
  </si>
  <si>
    <t>ZC367</t>
  </si>
  <si>
    <t>Převodník tlakový dvoukomorový 150 cm set 2 linky bal. á 10 ks T001650A</t>
  </si>
  <si>
    <t>ZC366</t>
  </si>
  <si>
    <t>Převodník tlakový PX260 150 cm 1 linka bal. á 10 ks (T100209A) T100209B</t>
  </si>
  <si>
    <t>50115089</t>
  </si>
  <si>
    <t>ZPr - katetry PICC/MIDLINE (Z554)</t>
  </si>
  <si>
    <t>ZP970</t>
  </si>
  <si>
    <t>Krytí tegaderm PICC/CVC fixační prostředek+ tegaderm CHG s chlorhexidin glukonátem 20/BX, 4BX/CS 1877R-2100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</si>
  <si>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</si>
  <si>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</si>
  <si>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</si>
  <si>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</si>
  <si>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</si>
  <si>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</si>
  <si>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</si>
  <si>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</si>
  <si>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</si>
  <si>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</si>
  <si>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</si>
  <si>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</si>
  <si>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</si>
  <si>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</si>
  <si>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</si>
  <si>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</si>
  <si>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</si>
  <si>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</si>
  <si>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</si>
  <si>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07 - Klinika anesteziologie, resuscitace a intenzivní medicíny</t>
  </si>
  <si>
    <t>07</t>
  </si>
  <si>
    <t>5T1</t>
  </si>
  <si>
    <t>V</t>
  </si>
  <si>
    <t>51021</t>
  </si>
  <si>
    <t xml:space="preserve">KOMPLEXNÍ VYŠETŘENÍ CHIRURGEM                     </t>
  </si>
  <si>
    <t>501</t>
  </si>
  <si>
    <t>15401</t>
  </si>
  <si>
    <t xml:space="preserve">ESOFAGOGASTRODUODENOSKOPIE                        </t>
  </si>
  <si>
    <t>15445</t>
  </si>
  <si>
    <t xml:space="preserve">POUŽITÍ VIDEOENDOSKOPU PŘI ENDOSKOPICKÉM VÝKONU Á </t>
  </si>
  <si>
    <t>15910</t>
  </si>
  <si>
    <t>ENDOSKOPICKÁ EXTRAKCE CIZÍHO TĚLESA Z JÍCNU A ŽALU</t>
  </si>
  <si>
    <t>5F1</t>
  </si>
  <si>
    <t>ESOFAGOGASTRODUODENOSKOPIE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</si>
  <si>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</si>
  <si>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</si>
  <si>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</si>
  <si>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</si>
  <si>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</si>
  <si>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</si>
  <si>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</si>
  <si>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</si>
  <si>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51383</t>
  </si>
  <si>
    <t>GASTROTOMIE, DUODENOTOMIE NEBO JEDNODUCHÁ PYLOROPL</t>
  </si>
  <si>
    <t>51388</t>
  </si>
  <si>
    <t>GASTROENTEROANASTOMÓZA  NEBO RESEKCE A (NEBO) ANAS</t>
  </si>
  <si>
    <t>51392</t>
  </si>
  <si>
    <t>RELAPAROTOMIE PRO POOPERAČNÍ KRVÁCENÍ, PERITONITID</t>
  </si>
  <si>
    <t>51393</t>
  </si>
  <si>
    <t xml:space="preserve">EXPLORATIVNÍ LAPAROTOMIE                          </t>
  </si>
  <si>
    <t>51394</t>
  </si>
  <si>
    <t xml:space="preserve">UZÁVĚR STĚNY BŘIŠNÍ PO EVISCERACI                 </t>
  </si>
  <si>
    <t>51397</t>
  </si>
  <si>
    <t>OTEVŘENÁ LAVÁŽ PERITONEÁLNÍ DUTINY, SEC. LOOK, LAP</t>
  </si>
  <si>
    <t>51419</t>
  </si>
  <si>
    <t>MÍSTNÍ EXCIZE LÉZE REKTA TRANSSFINKTERICKÁ, TRANSV</t>
  </si>
  <si>
    <t>51623</t>
  </si>
  <si>
    <t>POUŽITÍ ULTRAZVUKOVÉHO SKALPELU</t>
  </si>
  <si>
    <t xml:space="preserve">POUŽITÍ ULTRAZVUKOVÉHO SKALPELU                   </t>
  </si>
  <si>
    <t>57213</t>
  </si>
  <si>
    <t>PLASTICKÉ VÝKONY NA PRŮDUŠNICI A VELKÝCH BRONŠÍCH</t>
  </si>
  <si>
    <t>63589</t>
  </si>
  <si>
    <t>SALPINGEKTOMIE NEBO ADNEXEKTOMIE A NEBO RESEKCE OV</t>
  </si>
  <si>
    <t>71717</t>
  </si>
  <si>
    <t>TRACHEOTOMIE</t>
  </si>
  <si>
    <t xml:space="preserve">TRACHEOTOMIE                                      </t>
  </si>
  <si>
    <t>07546</t>
  </si>
  <si>
    <t>(DRG) OTEVŘENÝ PŘÍSTUP</t>
  </si>
  <si>
    <t xml:space="preserve">(DRG) OTEVŘENÝ PŘÍSTUP                            </t>
  </si>
  <si>
    <t>07422</t>
  </si>
  <si>
    <t xml:space="preserve">(VZP) EMBOLECTOMIE A. FEMORALIS COMMUNIS          </t>
  </si>
  <si>
    <t>07531</t>
  </si>
  <si>
    <t xml:space="preserve">(VZP) ARTERIOGRAFIE PEROPERAČNÍ                   </t>
  </si>
  <si>
    <t>(VZP) ARTERIOGRAFIE PEROPERAČNÍ</t>
  </si>
  <si>
    <t>07545</t>
  </si>
  <si>
    <t>(DRG) DRUHÁ A DALŠÍ REOPERACE</t>
  </si>
  <si>
    <t>07350</t>
  </si>
  <si>
    <t>(VZP) ENDARTERECTOMIE BŘIŠNÍ AORTY</t>
  </si>
  <si>
    <t>07550</t>
  </si>
  <si>
    <t>(DRG) ENDOVASKULÁRNÍ PŘÍSTUP PERKUTÁNNÍ NEBO S?PRE</t>
  </si>
  <si>
    <t>07551</t>
  </si>
  <si>
    <t xml:space="preserve">(DRG) HYBRIDNÍ PŘÍSTUP                            </t>
  </si>
  <si>
    <t>07416</t>
  </si>
  <si>
    <t xml:space="preserve">(VZP) JINÉ REKONSTRUKCE V OBLASTI STEHNA          </t>
  </si>
  <si>
    <t>07565</t>
  </si>
  <si>
    <t>(DRG) KATASTROFICKÁ OPERACE KVCH</t>
  </si>
  <si>
    <t>07407</t>
  </si>
  <si>
    <t>(VZP) BYPASS FEMORO - POPLITEÁLNÍ DISTÁLNÍ PROTETI</t>
  </si>
  <si>
    <t>07335</t>
  </si>
  <si>
    <t>(VZP) BYPASS AORTO - ILICKÝ NEBO NÁHRADA OBOUSTRAN</t>
  </si>
  <si>
    <t>07197</t>
  </si>
  <si>
    <t>(DRG) ZAVEDENÍ STENTU ČI STENTGRAFTU DO DESCENDENT</t>
  </si>
  <si>
    <t>07457</t>
  </si>
  <si>
    <t>(VZP) BYPASS POPLITEO - CRURÁLNÍ VĚTVENÝ AUTOLOGNÍ</t>
  </si>
  <si>
    <t>07543</t>
  </si>
  <si>
    <t>(DRG) PRIMOOPERACE</t>
  </si>
  <si>
    <t xml:space="preserve">(DRG) PRIMOOPERACE                                </t>
  </si>
  <si>
    <t>51396</t>
  </si>
  <si>
    <t>PUNKCE DUTINY BŘIŠNÍ S DRENÁŽÍ EV. LAVAŽÍ</t>
  </si>
  <si>
    <t>54990</t>
  </si>
  <si>
    <t>ODBĚR ŽILNÍHO ŠTĚPU</t>
  </si>
  <si>
    <t>51371</t>
  </si>
  <si>
    <t xml:space="preserve">CHOLECYSTEKTOMIE                                  </t>
  </si>
  <si>
    <t>CHOLECYSTEKTOMIE</t>
  </si>
  <si>
    <t>54810</t>
  </si>
  <si>
    <t xml:space="preserve">PEROPERAČNÍ ANGIOGRAFIE                           </t>
  </si>
  <si>
    <t>PEROPERAČNÍ ANGIOGRAFIE</t>
  </si>
  <si>
    <t>54190</t>
  </si>
  <si>
    <t xml:space="preserve">OSTATNÍ REKONSTRUKCE TEPEN A BY-PASSY             </t>
  </si>
  <si>
    <t>OSTATNÍ REKONSTRUKCE TEPEN A BY-PASSY</t>
  </si>
  <si>
    <t>51825</t>
  </si>
  <si>
    <t>SEKUNDÁRNÍ SUTURA RÁNY</t>
  </si>
  <si>
    <t xml:space="preserve">SEKUNDÁRNÍ SUTURA RÁNY                            </t>
  </si>
  <si>
    <t>51850</t>
  </si>
  <si>
    <t>PŘEVAZ RÁNY METODOU V. A. C. (VACUUM ASISTED CLOSU</t>
  </si>
  <si>
    <t>51386</t>
  </si>
  <si>
    <t>SUTURA EV. EXCIZE A SUTURA LÉZE STĚNY ŽALUDKU NEBO</t>
  </si>
  <si>
    <t>51311</t>
  </si>
  <si>
    <t>SPLENEKTOMIE</t>
  </si>
  <si>
    <t>51367</t>
  </si>
  <si>
    <t>APENDEKTOMIE NEBO OPERAČNÍ DRENÁŽ PERIAPENDIKULÁRN</t>
  </si>
  <si>
    <t>51827</t>
  </si>
  <si>
    <t xml:space="preserve">MULTIORGÁNOVÝ ODBĚR                               </t>
  </si>
  <si>
    <t>MULTIORGÁNOVÝ ODBĚR</t>
  </si>
  <si>
    <t>54120</t>
  </si>
  <si>
    <t>ANEURYSMA BŘIŠNÍ AORTY (NÁHRADA BIFURKAČNÍ PROTÉZO</t>
  </si>
  <si>
    <t>07564</t>
  </si>
  <si>
    <t xml:space="preserve">(DRG) EMERGENTNÍ OPERACE KVCH                     </t>
  </si>
  <si>
    <t>(DRG) EMERGENTNÍ OPERACE KVCH</t>
  </si>
  <si>
    <t>62310</t>
  </si>
  <si>
    <t>NEKREKTOMIE DO 1% POVRCHU TĚLA</t>
  </si>
  <si>
    <t>07562</t>
  </si>
  <si>
    <t>(DRG) PLÁNOVANÁ OPERACE KVCH</t>
  </si>
  <si>
    <t xml:space="preserve">(DRG) PLÁNOVANÁ OPERACE KVCH                      </t>
  </si>
  <si>
    <t>51217</t>
  </si>
  <si>
    <t>EZOFAGEKTOMIE BEZ TORAKOTOMIE S NÁHRADOU JÍCNU ŽAL</t>
  </si>
  <si>
    <t>07552</t>
  </si>
  <si>
    <t xml:space="preserve">(DRG) OPERAČNÍ VÝKON BEZ MIMOTĚLNÍHO OBĚHU        </t>
  </si>
  <si>
    <t>(DRG) OPERAČNÍ VÝKON BEZ MIMOTĚLNÍHO OBĚHU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</si>
  <si>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</si>
  <si>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</si>
  <si>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</si>
  <si>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</si>
  <si>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</si>
  <si>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</si>
  <si>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</si>
  <si>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 xml:space="preserve">LEVOSTRANNÁ PANKREATEKTOMIE SE SPLENEKTOMIÍ       </t>
  </si>
  <si>
    <t>07423</t>
  </si>
  <si>
    <t xml:space="preserve">(VZP) EMBOLECTOMIE A. FEMORALIS PROFUNDA          </t>
  </si>
  <si>
    <t>07563</t>
  </si>
  <si>
    <t>(DRG) URGENTNÍ OPERACE KVCH</t>
  </si>
  <si>
    <t xml:space="preserve">(DRG) URGENTNÍ OPERACE KVCH                       </t>
  </si>
  <si>
    <t>07544</t>
  </si>
  <si>
    <t>(DRG) PRVNÍ REOPERACE</t>
  </si>
  <si>
    <t xml:space="preserve">(DRG) PRVNÍ REOPERACE                             </t>
  </si>
  <si>
    <t>51385</t>
  </si>
  <si>
    <t>RESEKCE ŽALUDKU S ANASTOMÓZOU</t>
  </si>
  <si>
    <t>57241</t>
  </si>
  <si>
    <t xml:space="preserve">DEKORTIKACE PLÍCE                                 </t>
  </si>
  <si>
    <t>07469</t>
  </si>
  <si>
    <t>(VZP) EMBOLECTOMIE A. POPLITEA A BÉRCOVÝCH TEPEN</t>
  </si>
  <si>
    <t>54340</t>
  </si>
  <si>
    <t xml:space="preserve">TEPENNÁ EMBOLEKTOMIE, TROMBEKTOMIE                </t>
  </si>
  <si>
    <t>TEPENNÁ EMBOLEKTOMIE, TROMBEKTOMIE</t>
  </si>
  <si>
    <t>57235</t>
  </si>
  <si>
    <t>TORAKOTOMIE PROSTÁ NEBO S BIOPSIÍ, EVAKUACÍ HEMATO</t>
  </si>
  <si>
    <t>51365</t>
  </si>
  <si>
    <t xml:space="preserve">UZÁVĚR A ÚPRAVA STOMIÍ NA TLUSTÉM STŘEVĚ          </t>
  </si>
  <si>
    <t>07389</t>
  </si>
  <si>
    <t xml:space="preserve">(VZP) TROMBECTOMIE A.ILIACA                       </t>
  </si>
  <si>
    <t>(VZP) TROMBECTOMIE A.ILIACA</t>
  </si>
  <si>
    <t>51355</t>
  </si>
  <si>
    <t>DVOJ - A VÍCENÁSOBNÁ RESEKCE A (NEBO) ANASTOMÓZA T</t>
  </si>
  <si>
    <t>07418</t>
  </si>
  <si>
    <t xml:space="preserve">(VZP) TROMBECTOMIE  A. FEMORALIS A JEJÍCH VĚTVÍ   </t>
  </si>
  <si>
    <t>51421</t>
  </si>
  <si>
    <t>KOREKCE ANÁLNÍHO SFINKTERU A ANOREKTÁLNÍHO PŘECHOD</t>
  </si>
  <si>
    <t>54310</t>
  </si>
  <si>
    <t xml:space="preserve">AORTOILICKÝ ÚSEK - ENDARTEREKTOMIE                </t>
  </si>
  <si>
    <t>AORTOILICKÝ ÚSEK - ENDARTEREKTOMIE</t>
  </si>
  <si>
    <t>51326</t>
  </si>
  <si>
    <t>DRENÁŽNÍ OPERACE PŘI AKUTNÍ PANKEATITIDĚ, DRENÁŽ A</t>
  </si>
  <si>
    <t>57221</t>
  </si>
  <si>
    <t>OPERAČNÍ STABILIZACE HRUDNÍKU PO ÚRAZE - JEDNA STR</t>
  </si>
  <si>
    <t>07388</t>
  </si>
  <si>
    <t>(VZP) ENDARTERECTOMIE  A.ILIACA</t>
  </si>
  <si>
    <t xml:space="preserve">(VZP) ENDARTERECTOMIE  A.ILIACA                   </t>
  </si>
  <si>
    <t>51361</t>
  </si>
  <si>
    <t>KOLEKTOMIE SUBTOTÁLNÍ S ILEOSTOMIÍ A UZÁVĚREM REKT</t>
  </si>
  <si>
    <t>07329</t>
  </si>
  <si>
    <t xml:space="preserve">(VZP) NÁHRADA AORTO - AORTÁLNÍ PROTETICKÁ         </t>
  </si>
  <si>
    <t>51117</t>
  </si>
  <si>
    <t>KRČNÍ EZOFAGOSTOMIE</t>
  </si>
  <si>
    <t>90952</t>
  </si>
  <si>
    <t>(DRG) EXTRAKCE TROMBU NEBO EMBOLU ENDOVASKULÁRNÍ C</t>
  </si>
  <si>
    <t>90954</t>
  </si>
  <si>
    <t>(DRG) KRITICKÁ KONČETINOVÁ ISCHEMIE</t>
  </si>
  <si>
    <t>07466</t>
  </si>
  <si>
    <t>(VZP) JINÁ REKONSTRUKCE V INFRAPOPLITEÁLNÍ OBLASTI</t>
  </si>
  <si>
    <t>07387</t>
  </si>
  <si>
    <t xml:space="preserve">(VZP) JINÉ REKONSTRUKCE V OBLASTI PÁNEVNÍCH TEPEN </t>
  </si>
  <si>
    <t>07357</t>
  </si>
  <si>
    <t xml:space="preserve">(VZP) EMBOLECTOMIE BŘIŠNÍ AORTY                   </t>
  </si>
  <si>
    <t>5F3</t>
  </si>
  <si>
    <t>51819</t>
  </si>
  <si>
    <t>OŠETŘENÍ A OBVAZ ROZSÁHLÉ RÁNY V CELKOVÉ ANESTEZII</t>
  </si>
  <si>
    <t>51859</t>
  </si>
  <si>
    <t>FIXAČNÍ SÁDROVÁ DLAHA - NOHA, BÉREC</t>
  </si>
  <si>
    <t>51863</t>
  </si>
  <si>
    <t xml:space="preserve">SÁDROVÁ DLAHA - CELÁ DOLNÍ KONČETINA              </t>
  </si>
  <si>
    <t>51877</t>
  </si>
  <si>
    <t xml:space="preserve">PŘILOŽENÍ LÉČEBNÉ POMŮCKY - ORTÉZY                </t>
  </si>
  <si>
    <t>PŘILOŽENÍ LÉČEBNÉ POMŮCKY - ORTÉZY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</si>
  <si>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</si>
  <si>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</si>
  <si>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</si>
  <si>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</si>
  <si>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</si>
  <si>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</si>
  <si>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</si>
  <si>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</si>
  <si>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</si>
  <si>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</si>
  <si>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</si>
  <si>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</si>
  <si>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</si>
  <si>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</si>
  <si>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</si>
  <si>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</si>
  <si>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</si>
  <si>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</si>
  <si>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66813</t>
  </si>
  <si>
    <t>ODSTRANĚNÍ OSTEOSYNTETICKÉHO MATERIÁLU</t>
  </si>
  <si>
    <t xml:space="preserve">ODSTRANĚNÍ OSTEOSYNTETICKÉHO MATERIÁLU            </t>
  </si>
  <si>
    <t>66819</t>
  </si>
  <si>
    <t xml:space="preserve">APLIKACE ZEVNÍHO FIXATÉRU                         </t>
  </si>
  <si>
    <t>APLIKACE ZEVNÍHO FIXATÉRU</t>
  </si>
  <si>
    <t>66823</t>
  </si>
  <si>
    <t xml:space="preserve">ODSTRANĚNÍ ZEVNÍHO FIXATÉRU                       </t>
  </si>
  <si>
    <t>ODSTRANĚNÍ ZEVNÍHO FIXATÉRU</t>
  </si>
  <si>
    <t>66829</t>
  </si>
  <si>
    <t>ZAVEDENÍ PROPLACHOVÉ LAVÁŽE</t>
  </si>
  <si>
    <t>53457</t>
  </si>
  <si>
    <t>ZLOMENINY DOLNÍHO KONCE BÉRCE A HLEZNA S NITROKLOU</t>
  </si>
  <si>
    <t>53490</t>
  </si>
  <si>
    <t>ROZSÁHLÉ DEBRIDEMENT SLOŽITÝCH OTEVŘENÝCH ZLOMENIN</t>
  </si>
  <si>
    <t>66127</t>
  </si>
  <si>
    <t xml:space="preserve">MANIPULACE V CELKOVÉ NEBO LOKÁLNÍ ANESTÉZII       </t>
  </si>
  <si>
    <t>MANIPULACE V CELKOVÉ NEBO LOKÁLNÍ ANESTÉZII</t>
  </si>
  <si>
    <t>51855</t>
  </si>
  <si>
    <t xml:space="preserve">FIXAČNÍ SÁDROVÁ DLAHA - CELÁ HORNÍ KONČETINA      </t>
  </si>
  <si>
    <t>53155</t>
  </si>
  <si>
    <t>OTEVŘENÁ REPOZICE - SYNTÉZA LUXACE KARPU - INTRAAR</t>
  </si>
  <si>
    <t>53471</t>
  </si>
  <si>
    <t>ZLOMENINA HORNÍHO KONCE FEMURU - REPOZICE OTEVŘENÁ</t>
  </si>
  <si>
    <t>66457</t>
  </si>
  <si>
    <t>REKONSTRUKCE VAZŮ - LOKET, PŘEDLOKTÍ</t>
  </si>
  <si>
    <t>53157</t>
  </si>
  <si>
    <t>OTEVŘENÁ REPOZICE A OSTEOSYNTÉZA ZLOMENINY JEDNÉ K</t>
  </si>
  <si>
    <t>53467</t>
  </si>
  <si>
    <t>ZLOMENINY TIBIÁLNÍHO NEBO FIBULÁRNÍHO PLATEAU TIBI</t>
  </si>
  <si>
    <t>53117</t>
  </si>
  <si>
    <t>ZAVŘENÁ REPOZICE LUXACE LOKETNÍHO KLOUBU NEBO HLAV</t>
  </si>
  <si>
    <t>53461</t>
  </si>
  <si>
    <t>ZLOMENINA HORNÍHO KONCE TIBIE - DIAKONDYLICKÁ - (T</t>
  </si>
  <si>
    <t>53485</t>
  </si>
  <si>
    <t>ZLOMENINY PÁNEVNÍHO KRUHU - NESTABILNÍ - S OPERAČN</t>
  </si>
  <si>
    <t>53515</t>
  </si>
  <si>
    <t>SUTURA ŠLACHY EXTENSORU RUKY A ZÁPĚSTÍ</t>
  </si>
  <si>
    <t>66821</t>
  </si>
  <si>
    <t xml:space="preserve">PERKUTÁNNÍ FIXACE K-DRÁTEM                        </t>
  </si>
  <si>
    <t>PERKUTÁNNÍ FIXACE K-DRÁTEM</t>
  </si>
  <si>
    <t>66825</t>
  </si>
  <si>
    <t xml:space="preserve">UPRAVENÍ ZEVNÍHO FIXATÉRU                         </t>
  </si>
  <si>
    <t>53451</t>
  </si>
  <si>
    <t>OTEVŘENÁ REPOZICE ZLOMENINY NEBO LUXACE JEDNOHO ME</t>
  </si>
  <si>
    <t>53255</t>
  </si>
  <si>
    <t xml:space="preserve">OTEVŘENÁ REPOZICE A OSTEOSYNTÉZA ZLOMENIN HORNÍHO </t>
  </si>
  <si>
    <t>66921</t>
  </si>
  <si>
    <t xml:space="preserve">EXKOCHLEACE A SPONGIOPLASTIKA                     </t>
  </si>
  <si>
    <t>53417</t>
  </si>
  <si>
    <t>53455</t>
  </si>
  <si>
    <t xml:space="preserve">OTEVŘENÁ REPOZICE ZLOMENINY KOSTI PATNÍ           </t>
  </si>
  <si>
    <t>66415</t>
  </si>
  <si>
    <t xml:space="preserve">AMPUTACE - RUKA                                   </t>
  </si>
  <si>
    <t>5F5</t>
  </si>
  <si>
    <t>07258</t>
  </si>
  <si>
    <t xml:space="preserve">(DRG) ZAVEDENÍ ECMO, PERIFERNÍ KANYLACE           </t>
  </si>
  <si>
    <t>07554</t>
  </si>
  <si>
    <t>(DRG) OPERAČNÍ VÝKON S MIMOTĚLNÍM OBĚHEM, PERIFERN</t>
  </si>
  <si>
    <t>55227</t>
  </si>
  <si>
    <t>IMPLANTACE ECMO (EXTRAKORPORÁLNÍ MEMBRÁNOVÁ OXYGEN</t>
  </si>
  <si>
    <t>5F6</t>
  </si>
  <si>
    <t>56119</t>
  </si>
  <si>
    <t xml:space="preserve">DEKOMPRESIVNÍ KRANIEKTOMIE                        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</si>
  <si>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</si>
  <si>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</si>
  <si>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</si>
  <si>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</si>
  <si>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</si>
  <si>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</si>
  <si>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</si>
  <si>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</si>
  <si>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</si>
  <si>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</si>
  <si>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</si>
  <si>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</si>
  <si>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</si>
  <si>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</si>
  <si>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</si>
  <si>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</si>
  <si>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</si>
  <si>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</si>
  <si>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</si>
  <si>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</si>
  <si>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</si>
  <si>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</si>
  <si>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56117</t>
  </si>
  <si>
    <t xml:space="preserve">INTRAKRANIÁLNÍ REKONSTRUKČNÍ OPERACE PŘI LIKVOREI </t>
  </si>
  <si>
    <t>1</t>
  </si>
  <si>
    <t>0003708</t>
  </si>
  <si>
    <t>0003952</t>
  </si>
  <si>
    <t>0005113</t>
  </si>
  <si>
    <t>TARGOCID</t>
  </si>
  <si>
    <t>0006480</t>
  </si>
  <si>
    <t>0011785</t>
  </si>
  <si>
    <t>0016547</t>
  </si>
  <si>
    <t>CYMEVENE</t>
  </si>
  <si>
    <t>0016600</t>
  </si>
  <si>
    <t>0017041</t>
  </si>
  <si>
    <t>CEFOBID</t>
  </si>
  <si>
    <t>0020605</t>
  </si>
  <si>
    <t>COLOMYCIN INJEKCE 1 000 000 MEZINÁRODNÍCH JEDNOTEK</t>
  </si>
  <si>
    <t>0026042</t>
  </si>
  <si>
    <t>0026127</t>
  </si>
  <si>
    <t>0026902</t>
  </si>
  <si>
    <t>VFEND</t>
  </si>
  <si>
    <t>0029980</t>
  </si>
  <si>
    <t>FLEBOGAMMA DIF</t>
  </si>
  <si>
    <t>0045123</t>
  </si>
  <si>
    <t>VISIPAQUE 320 MG I/ML</t>
  </si>
  <si>
    <t>0053922</t>
  </si>
  <si>
    <t>0058092</t>
  </si>
  <si>
    <t>CEFAZOLIN SANDOZ</t>
  </si>
  <si>
    <t>0062464</t>
  </si>
  <si>
    <t>0064831</t>
  </si>
  <si>
    <t>AXETINE</t>
  </si>
  <si>
    <t>0065989</t>
  </si>
  <si>
    <t>MYCOMAX</t>
  </si>
  <si>
    <t>0066137</t>
  </si>
  <si>
    <t>OFLOXIN INF</t>
  </si>
  <si>
    <t>0072972</t>
  </si>
  <si>
    <t>AMOKSIKLAV 1,2 G</t>
  </si>
  <si>
    <t>0072973</t>
  </si>
  <si>
    <t>AMOKSIKLAV 600 MG</t>
  </si>
  <si>
    <t>0077018</t>
  </si>
  <si>
    <t>ULTRAVIST 370</t>
  </si>
  <si>
    <t>0087239</t>
  </si>
  <si>
    <t>FANHDI</t>
  </si>
  <si>
    <t>0087240</t>
  </si>
  <si>
    <t>0091148</t>
  </si>
  <si>
    <t>0091731</t>
  </si>
  <si>
    <t>0094155</t>
  </si>
  <si>
    <t>0094176</t>
  </si>
  <si>
    <t>CEFOTAXIME LEK</t>
  </si>
  <si>
    <t>0096414</t>
  </si>
  <si>
    <t>GENTAMICIN LEK</t>
  </si>
  <si>
    <t>0097000</t>
  </si>
  <si>
    <t>0097910</t>
  </si>
  <si>
    <t>HUMAN ALBUMIN GRIFOLS 20%</t>
  </si>
  <si>
    <t>0104051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</si>
  <si>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</si>
  <si>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</si>
  <si>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</si>
  <si>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</si>
  <si>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</si>
  <si>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</si>
  <si>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</si>
  <si>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</si>
  <si>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0138455</t>
  </si>
  <si>
    <t>0142077</t>
  </si>
  <si>
    <t>0151458</t>
  </si>
  <si>
    <t>CEFUROXIM KABI</t>
  </si>
  <si>
    <t>0155939</t>
  </si>
  <si>
    <t>HERPESIN 250</t>
  </si>
  <si>
    <t>0162180</t>
  </si>
  <si>
    <t>CIPROFLOXACIN KABI</t>
  </si>
  <si>
    <t>0162187</t>
  </si>
  <si>
    <t>0162809</t>
  </si>
  <si>
    <t>AVELOX</t>
  </si>
  <si>
    <t>0164401</t>
  </si>
  <si>
    <t>0166269</t>
  </si>
  <si>
    <t>0500720</t>
  </si>
  <si>
    <t>MYCAMINE</t>
  </si>
  <si>
    <t>0129056</t>
  </si>
  <si>
    <t>0164407</t>
  </si>
  <si>
    <t>0198192</t>
  </si>
  <si>
    <t>0129057</t>
  </si>
  <si>
    <t>0136083</t>
  </si>
  <si>
    <t>AMPICILLIN AND SULBACTAM IBI 1 G + 500 MG PRÁŠEK P</t>
  </si>
  <si>
    <t>0201030</t>
  </si>
  <si>
    <t>0064835</t>
  </si>
  <si>
    <t>0113453</t>
  </si>
  <si>
    <t>0149384</t>
  </si>
  <si>
    <t>ECALTA</t>
  </si>
  <si>
    <t>0151460</t>
  </si>
  <si>
    <t>0129834</t>
  </si>
  <si>
    <t>0129836</t>
  </si>
  <si>
    <t>0166265</t>
  </si>
  <si>
    <t>0183926</t>
  </si>
  <si>
    <t>AZEPO</t>
  </si>
  <si>
    <t>0203319</t>
  </si>
  <si>
    <t>IMMUNATE STIM PLUS 500 IU FVIII/375 IU VWF</t>
  </si>
  <si>
    <t>0202911</t>
  </si>
  <si>
    <t>0195147</t>
  </si>
  <si>
    <t>0183817</t>
  </si>
  <si>
    <t>0201967</t>
  </si>
  <si>
    <t>VULMIZOLIN 1,0</t>
  </si>
  <si>
    <t>0196852</t>
  </si>
  <si>
    <t>VORIKONAZOL SANDOZ</t>
  </si>
  <si>
    <t>0173181</t>
  </si>
  <si>
    <t>IMMUNATE STIM PLUS 1000 IU FVIII/750 IU VWF</t>
  </si>
  <si>
    <t>0171965</t>
  </si>
  <si>
    <t>0173183</t>
  </si>
  <si>
    <t>0212531</t>
  </si>
  <si>
    <t>0209906</t>
  </si>
  <si>
    <t>0214076</t>
  </si>
  <si>
    <t>0087200</t>
  </si>
  <si>
    <t>MAXIPIME</t>
  </si>
  <si>
    <t>0129838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</si>
  <si>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</si>
  <si>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</si>
  <si>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</si>
  <si>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</si>
  <si>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</si>
  <si>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</si>
  <si>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</si>
  <si>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</si>
  <si>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</si>
  <si>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</si>
  <si>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</si>
  <si>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</si>
  <si>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</si>
  <si>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</si>
  <si>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</si>
  <si>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</si>
  <si>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</si>
  <si>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</si>
  <si>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</si>
  <si>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</si>
  <si>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</si>
  <si>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</si>
  <si>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</si>
  <si>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</si>
  <si>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</si>
  <si>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0001699</t>
  </si>
  <si>
    <t>DRÁT CERKLÁŽNÍ OCEL</t>
  </si>
  <si>
    <t>0001719</t>
  </si>
  <si>
    <t>0001739</t>
  </si>
  <si>
    <t>DRÁT KIRSCHNERŮV OCEL</t>
  </si>
  <si>
    <t>0001740</t>
  </si>
  <si>
    <t>0001948</t>
  </si>
  <si>
    <t>ŠROUB SAMOŘEZNÝ KANYLOVANÝ OCEL</t>
  </si>
  <si>
    <t>0002425</t>
  </si>
  <si>
    <t>FIXÁTOR ZEVNÍ JEDNOROVIN./DVOUROVIN.TRUBKOVÝ,SYNTH</t>
  </si>
  <si>
    <t>0003008</t>
  </si>
  <si>
    <t>DLAHA ROVNÁ REKONSTRUKČNÍ PÁNEV MALÝ FRAGMENT OCEL</t>
  </si>
  <si>
    <t>0004070</t>
  </si>
  <si>
    <t>ŠROUB LCP A VA-LCP SAMOŘEZNÝ MALÝ FRAGMENT OCEL</t>
  </si>
  <si>
    <t>0004073</t>
  </si>
  <si>
    <t>0004077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</si>
  <si>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</si>
  <si>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</si>
  <si>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</si>
  <si>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</si>
  <si>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</si>
  <si>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</si>
  <si>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</si>
  <si>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0012979</t>
  </si>
  <si>
    <t>STAPLER CIRKULÁRNÍ ZAHNUTÝ - CDH</t>
  </si>
  <si>
    <t>0012999</t>
  </si>
  <si>
    <t>STAPLER LINEÁRNÍ S NOŽEM - TCT55; TLC55 (S PZT 001</t>
  </si>
  <si>
    <t>0013002</t>
  </si>
  <si>
    <t>STAPLER LINEÁRNÍ - TL60; TLH60 (S PZT 0013006)</t>
  </si>
  <si>
    <t>0013004</t>
  </si>
  <si>
    <t>STAPLER LINEÁRNÍ - TX60B; TX60G (S PZT 0053770)</t>
  </si>
  <si>
    <t>0013010</t>
  </si>
  <si>
    <t xml:space="preserve">STAPLER LINEÁRNÍ S NOŽEM - TCT75; TLC75; TCD75 (S </t>
  </si>
  <si>
    <t>0017413</t>
  </si>
  <si>
    <t>ŠROUB SPONGIOZNÍ MALÝ FRAGMENT OCEL</t>
  </si>
  <si>
    <t>0017422</t>
  </si>
  <si>
    <t>ŠROUB KORTIKÁLNÍ VELKÝ FRAGMENT OCEL</t>
  </si>
  <si>
    <t>0017424</t>
  </si>
  <si>
    <t>0017745</t>
  </si>
  <si>
    <t>0017749</t>
  </si>
  <si>
    <t>0017751</t>
  </si>
  <si>
    <t>0024855</t>
  </si>
  <si>
    <t>ZASLEPOVACÍ HLAVA FEMUR TITAN</t>
  </si>
  <si>
    <t>0024889</t>
  </si>
  <si>
    <t>HŘEB FEMUR TITAN</t>
  </si>
  <si>
    <t>0027737</t>
  </si>
  <si>
    <t>DLAHA LCP ROVNÁ MALÝ FRAGMENT OCEL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</si>
  <si>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</si>
  <si>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</si>
  <si>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</si>
  <si>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</si>
  <si>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</si>
  <si>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</si>
  <si>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</si>
  <si>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</si>
  <si>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</si>
  <si>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</si>
  <si>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</si>
  <si>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</si>
  <si>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</si>
  <si>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0030462</t>
  </si>
  <si>
    <t>0030515</t>
  </si>
  <si>
    <t xml:space="preserve">ZÁSOBNÍK PRO LINEÁRNÍ STAPLER - TA PREMIUM 55-4.8 </t>
  </si>
  <si>
    <t>0030617</t>
  </si>
  <si>
    <t>STAPLER KOŽNÍ ROYAL - 35W</t>
  </si>
  <si>
    <t>0030724</t>
  </si>
  <si>
    <t>DLAHA LCP PATNÍ OCEL MALÝ FRAGMENT TITAN</t>
  </si>
  <si>
    <t>0031337</t>
  </si>
  <si>
    <t>0031437</t>
  </si>
  <si>
    <t>DLAHA LCP A VA-LCP HUMERUS DISTÁLNÍ MALÝ FRAGMENT</t>
  </si>
  <si>
    <t>0031495</t>
  </si>
  <si>
    <t>DLAHA LCP FEMUR DISTÁLNÍ VELKÝ FRAGMENT OCEL TITAN</t>
  </si>
  <si>
    <t>0034884</t>
  </si>
  <si>
    <t>ŠROUB STARDRIVE ZAJIŠŤOVACÍ TITAN</t>
  </si>
  <si>
    <t>0037145</t>
  </si>
  <si>
    <t>PROTÉZA GORE-TEX CÉVNÍ - PRUŽNÁ TENKOSTĚNNÁ</t>
  </si>
  <si>
    <t>0037174</t>
  </si>
  <si>
    <t>PROTÉZA GORE-TEX CÉVNÍ - PRUŽNÁ TENK.S ODSTR.KROUŽ</t>
  </si>
  <si>
    <t>0042251</t>
  </si>
  <si>
    <t>CEMENT KOSTNÍ COPAL G+C - 40 GENTAMICIN A CLINDAMY</t>
  </si>
  <si>
    <t>0042394</t>
  </si>
  <si>
    <t>ŠROUB KORTIKÁLNÍ HEXA DRIVE 7, APTUS RADIUS 2,5</t>
  </si>
  <si>
    <t>0043984</t>
  </si>
  <si>
    <t>ČIDLO PRO MĚŘENÍ NITROLEBNÍHO TLAKU NEUROVENT</t>
  </si>
  <si>
    <t>0046612</t>
  </si>
  <si>
    <t>DRÁT VODÍCÍ LUNDERQUIST RE-420780..180..380</t>
  </si>
  <si>
    <t>0046894</t>
  </si>
  <si>
    <t>PROTÉZA CÉVNÍ GELSOFT PLUS DÉLKA 30/25 CM</t>
  </si>
  <si>
    <t>0046896</t>
  </si>
  <si>
    <t>PROTÉZA CÉVNÍ GELSOFT PLUS DÉLKA 15 CM</t>
  </si>
  <si>
    <t>0046898</t>
  </si>
  <si>
    <t>PROTÉZA CÉVNÍ BIF.GELSOFT PLUS DÉLKA 45CM</t>
  </si>
  <si>
    <t>0049489</t>
  </si>
  <si>
    <t>ZÁSOBNÍK PRO ENDOSTAPLER - ECHELON ENDOPATH 45/60;</t>
  </si>
  <si>
    <t>0051334</t>
  </si>
  <si>
    <t>KATETR URETERÁLNÍ,POLLACK,FLEXI-TIP U-021305</t>
  </si>
  <si>
    <t>0051607</t>
  </si>
  <si>
    <t>SADA GASTROSTOMICKÁ - PEG</t>
  </si>
  <si>
    <t>0051990</t>
  </si>
  <si>
    <t>KATETR URETER.PŘÍMÉ OLIV.,FLÉT.,CYL. ZAK.- AC50..5</t>
  </si>
  <si>
    <t>0052834</t>
  </si>
  <si>
    <t>STENT PERIFERNÍ URETERÁLNÍ OPTIMED,POLYURETAN</t>
  </si>
  <si>
    <t>0053772</t>
  </si>
  <si>
    <t>STAPLER LINEÁRNÍ S NOŽEM - TCT10; TLC10 (S PZT 005</t>
  </si>
  <si>
    <t>0053774</t>
  </si>
  <si>
    <t>ZÁSOBNÍK PRO STAPLER LINEÁRNÍ S NOŽEM - TRT10,TCR1</t>
  </si>
  <si>
    <t>0053801</t>
  </si>
  <si>
    <t>ECMO - OXYGENÁTOR,PLS-SYSTÉM DLOUHODOBÉ ŽIVOTNÍ PO</t>
  </si>
  <si>
    <t>0056288</t>
  </si>
  <si>
    <t>KATETR BALÓNKOVÝ FOGARTY EMBOLEKTOMICKÝ - 120403F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</si>
  <si>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</si>
  <si>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</si>
  <si>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</si>
  <si>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</si>
  <si>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</si>
  <si>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</si>
  <si>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0056301</t>
  </si>
  <si>
    <t>KATETR BALÓNKOVÝ FOGARTY EMBOLEKTOMICKÝ - TRU-LUME</t>
  </si>
  <si>
    <t>0056306</t>
  </si>
  <si>
    <t>KATETR BALÓNKOVÝ FOGARTY OKLUZNÍ - 620405F</t>
  </si>
  <si>
    <t>0058622</t>
  </si>
  <si>
    <t>STENT PERIFERNÍ URETERÁLNÍ WHITE STAR STENOSIS</t>
  </si>
  <si>
    <t>0058756</t>
  </si>
  <si>
    <t>VODIČ DRÁTĚNÝ ROADRUNNER</t>
  </si>
  <si>
    <t>0067020</t>
  </si>
  <si>
    <t xml:space="preserve">IMPLANTÁT SPINÁLNÍ SYSTÉM CERVIFIX                </t>
  </si>
  <si>
    <t>0067160</t>
  </si>
  <si>
    <t>IMPLANTÁT ORBITÁLNÍ PDS ZX3,ZX4,ZX7 VSTŘEBATELNÝ</t>
  </si>
  <si>
    <t>0067415</t>
  </si>
  <si>
    <t xml:space="preserve">IMPLANTÁT SPINÁLNÍ SYSTÉM CASPAR                  </t>
  </si>
  <si>
    <t>0067537</t>
  </si>
  <si>
    <t>IMPLANTÁT SPINÁLNÍ SYSTÉM CASPAR,KRČNÍ,PŘEDNÍ PŘÍS</t>
  </si>
  <si>
    <t>0069500</t>
  </si>
  <si>
    <t>KANYLA TRACHEOSTOMICKÁ  S NÍZKOTLAKOU  MANŽETOU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</si>
  <si>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</si>
  <si>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</si>
  <si>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</si>
  <si>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</si>
  <si>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</si>
  <si>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</si>
  <si>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</si>
  <si>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</si>
  <si>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</si>
  <si>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KRUHOVÝ, PROX./DIST.TIBIE/DIST.FE</t>
  </si>
  <si>
    <t>0071602</t>
  </si>
  <si>
    <t>FIXÁTOR ZEVNÍ JEDNOROVIN./DVOUROVIN.TRUBKOVÝ SYNTH</t>
  </si>
  <si>
    <t>0073578</t>
  </si>
  <si>
    <t>ŠROUB SAMOŘEZNÝ KORTIKÁLNÍ MINI FRAGMENT TITAN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</si>
  <si>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</si>
  <si>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</si>
  <si>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</si>
  <si>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</si>
  <si>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</si>
  <si>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</si>
  <si>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0074317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</si>
  <si>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</si>
  <si>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</si>
  <si>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</si>
  <si>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</si>
  <si>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</si>
  <si>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</si>
  <si>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0077759</t>
  </si>
  <si>
    <t>HŘEB HUMERÁLNÍ PROXIMÁLNÍ NITRODŘEŇOVÝ TITANOVÝ TA</t>
  </si>
  <si>
    <t>0077761</t>
  </si>
  <si>
    <t>ŠROUB ZAJIŠŤOVACÍ  TITANOVÝ TARGON PH/H</t>
  </si>
  <si>
    <t>0077762</t>
  </si>
  <si>
    <t>0082079</t>
  </si>
  <si>
    <t>KRYTÍ COM 30 OBVAZOVÁ TEXTÍLIE KOMBINOVANÁ</t>
  </si>
  <si>
    <t>0083205</t>
  </si>
  <si>
    <t>DLAHA LCP PÁNEV SYMFÝZA OCEL</t>
  </si>
  <si>
    <t>0083212</t>
  </si>
  <si>
    <t>DLAHA LCP NIZKOPROFILOVÁ  REKONSTRUKČNÍ PÁNEV OCEL</t>
  </si>
  <si>
    <t>0083217</t>
  </si>
  <si>
    <t>0083241</t>
  </si>
  <si>
    <t>DLAHA LCP A VA-LCP OLEKRANON MALÝ FRAGMENT OCEL TI</t>
  </si>
  <si>
    <t>0083991</t>
  </si>
  <si>
    <t>ŠROUB ZAMYKACÍ HEXA DRIVE 7, APTUS RADIUS 2,5</t>
  </si>
  <si>
    <t>0083992</t>
  </si>
  <si>
    <t>0091802</t>
  </si>
  <si>
    <t>IMPLANTÁT KOSTNÍ UMĚLÁ NÁHRADA ŠTĚPU  CHRONOS STRI</t>
  </si>
  <si>
    <t>0092078</t>
  </si>
  <si>
    <t>STAPLER LINEÁRNÍ S NOŽEM - CONTOUR; ZAHNUTÝ, NÍZKÁ</t>
  </si>
  <si>
    <t>0092079</t>
  </si>
  <si>
    <t>ZÁSOBNÍK PRO LINEÁRNÍ STAPLER - CR40B,CR40G (PRO P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</si>
  <si>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</si>
  <si>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</si>
  <si>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</si>
  <si>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</si>
  <si>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</si>
  <si>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</si>
  <si>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</si>
  <si>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</si>
  <si>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</si>
  <si>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</si>
  <si>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</si>
  <si>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</si>
  <si>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</si>
  <si>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0099080</t>
  </si>
  <si>
    <t>ZÁSLEPKA, TI</t>
  </si>
  <si>
    <t>0099081</t>
  </si>
  <si>
    <t>ŠROUB KOTVÍCÍ, TI</t>
  </si>
  <si>
    <t>0099484</t>
  </si>
  <si>
    <t>ŠROUB ZAJIŠŤ.,PLNÝ ZÁVIT,PR. 5MM, TI</t>
  </si>
  <si>
    <t>0099754</t>
  </si>
  <si>
    <t>ZASLEPOVACÍ HLAVA TIBIE ÚHLOVĚ STABILNÍ TITAN</t>
  </si>
  <si>
    <t>0099756</t>
  </si>
  <si>
    <t>HŘEB KANYLOVANÝ FEMUR LATERÁLNÍ TITAN</t>
  </si>
  <si>
    <t>0099934</t>
  </si>
  <si>
    <t>ŠROUB SAMOVRTNÝ KANYLOVANÝ VELKÝ FRAGMENT TITAN</t>
  </si>
  <si>
    <t>0108142</t>
  </si>
  <si>
    <t>DLAHA VOLÁRNÍ WATERSHED, APTUS RADIUS 2,5</t>
  </si>
  <si>
    <t>0108143</t>
  </si>
  <si>
    <t>DLAHA VOLÁRNÍ WATERSHED, DLOUHÁ, APTUS RADIUS 2,5</t>
  </si>
  <si>
    <t>0112074</t>
  </si>
  <si>
    <t>CEMENT KOSTNÍ VANCOGENX VANCOMYCIN+GENTAMICIN 1X40</t>
  </si>
  <si>
    <t>0163241</t>
  </si>
  <si>
    <t xml:space="preserve">IMPLANTÁT MAXILLOFACIÁLNÍ STŘEDNÍ OBLIČEJOVÁ ETÁŽ </t>
  </si>
  <si>
    <t>0163243</t>
  </si>
  <si>
    <t>0163249</t>
  </si>
  <si>
    <t>0163251</t>
  </si>
  <si>
    <t>0163261</t>
  </si>
  <si>
    <t>0163264</t>
  </si>
  <si>
    <t>0163266</t>
  </si>
  <si>
    <t>0013054</t>
  </si>
  <si>
    <t>STAPLER KOŽNÍ, 35 NEREZ.OCEL. NÁPLNÍ PMW35,PMR35</t>
  </si>
  <si>
    <t>0031475</t>
  </si>
  <si>
    <t>DLAHA LCP MALÝ FRAGMENT OCEL</t>
  </si>
  <si>
    <t>0031490</t>
  </si>
  <si>
    <t>DLAHA LCP TIBIE PROXIMÁLNÍ VELKÝ FRAGMENT OCEL TIT</t>
  </si>
  <si>
    <t>0097835</t>
  </si>
  <si>
    <t>DRÁT VODÍCÍ</t>
  </si>
  <si>
    <t>0111959</t>
  </si>
  <si>
    <t>DLAHA PRO DISTÁLNÍ ULNU, APTUS RADIUS 2,5</t>
  </si>
  <si>
    <t>0083990</t>
  </si>
  <si>
    <t>0073963</t>
  </si>
  <si>
    <t>ŠROUB SAMOŘEZNÝ KORTIKÁLNÍ PÁNEV OCEL</t>
  </si>
  <si>
    <t>0001974</t>
  </si>
  <si>
    <t>PODLOŽKA SPONGIOZNÍ OCEL</t>
  </si>
  <si>
    <t>0099483</t>
  </si>
  <si>
    <t>ŠROUB KONDYLÁRNÍ PR. 5MM, TI</t>
  </si>
  <si>
    <t>0042396</t>
  </si>
  <si>
    <t>0082145</t>
  </si>
  <si>
    <t>NPWT-RENASYS GO SBĚRNÁ NÁDOBA MALÁ</t>
  </si>
  <si>
    <t>0097802</t>
  </si>
  <si>
    <t>DLAHA LCP HUMERUS DISTÁLNÍ MALÝ FRAGMENT OCEL TITA</t>
  </si>
  <si>
    <t>0081995</t>
  </si>
  <si>
    <t>NPWT-RENASYS EZ SBĚRNÁ NÁDOBA VELKÁ</t>
  </si>
  <si>
    <t>0017747</t>
  </si>
  <si>
    <t>0046895</t>
  </si>
  <si>
    <t>PROTÉZA CÉVNÍ GELSOFT PLUS DÉLKA 25 CM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</si>
  <si>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</si>
  <si>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</si>
  <si>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</si>
  <si>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</si>
  <si>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</si>
  <si>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</si>
  <si>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0083883</t>
  </si>
  <si>
    <t>HŘEB PRO RADIUS / ULNU, TITANOVÝ</t>
  </si>
  <si>
    <t>0082142</t>
  </si>
  <si>
    <t>NPWT-RENASYS F PŘEVAZOVÝ SET STŘEDNÍ M</t>
  </si>
  <si>
    <t>0054443</t>
  </si>
  <si>
    <t>OBĚH MIMOTĚLNÍ - OXYGENÁTOR-SADA PŘÍSLUŠENSTVÍ,ECM</t>
  </si>
  <si>
    <t>0099077</t>
  </si>
  <si>
    <t>HŘEB FEMORÁLNÍ PROXIMÁLNÍ DLOUHÝ L/R, TI</t>
  </si>
  <si>
    <t>0042395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</si>
  <si>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</si>
  <si>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</si>
  <si>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</si>
  <si>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</si>
  <si>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</si>
  <si>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</si>
  <si>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</si>
  <si>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</si>
  <si>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0019159</t>
  </si>
  <si>
    <t>DLAHA PRO ŽEBRA</t>
  </si>
  <si>
    <t>0073264</t>
  </si>
  <si>
    <t>K-DRÁT MEDIN</t>
  </si>
  <si>
    <t>0114292</t>
  </si>
  <si>
    <t>IMPLANTÁT SPINÁL.NÁHRADA MEZIOBRATL. FUSION CAGE K</t>
  </si>
  <si>
    <t>0043968</t>
  </si>
  <si>
    <t>0002263</t>
  </si>
  <si>
    <t>FIXÁTOR ZEVNÍ JEDNOROVINNÝ TUBULÁRNÍ,SYNTHES KOSTI</t>
  </si>
  <si>
    <t>0107930</t>
  </si>
  <si>
    <t>ŠROUB CHARLOTTE FIXACE NOHY</t>
  </si>
  <si>
    <t>0152127</t>
  </si>
  <si>
    <t>STAPLER LINEÁRNÍ S NOŽEM - LC6045 (PRO PZT 0152133</t>
  </si>
  <si>
    <t>0152130</t>
  </si>
  <si>
    <t>STAPLER LINEÁRNÍ S NOŽEM - LC8045 (PRO PZT 0152134</t>
  </si>
  <si>
    <t>0049483</t>
  </si>
  <si>
    <t>0142062</t>
  </si>
  <si>
    <t>0142096</t>
  </si>
  <si>
    <t>0142063</t>
  </si>
  <si>
    <t>0142097</t>
  </si>
  <si>
    <t>0005601</t>
  </si>
  <si>
    <t>NÁVLEK NA OPMI, TYP 18                      326018</t>
  </si>
  <si>
    <t>0142105</t>
  </si>
  <si>
    <t>0142054</t>
  </si>
  <si>
    <t xml:space="preserve">IMPLANTÁT KRANIOFACIÁLNÍ LA FÓRTE SYSTÉM, SLITINA </t>
  </si>
  <si>
    <t>0169472</t>
  </si>
  <si>
    <t>NPWT-SET PRO PODTLAK.TERAPII RENASYS-F/AB ABDOMINA</t>
  </si>
  <si>
    <t>0170138</t>
  </si>
  <si>
    <t>NPWT-RENASYS MĚKKÝ PORT</t>
  </si>
  <si>
    <t>0163216</t>
  </si>
  <si>
    <t>IMPLANTÁT KRANIOFACIÁLNÍ LA FÓRTE SYSTÉM</t>
  </si>
  <si>
    <t>0081996</t>
  </si>
  <si>
    <t>NPWT-RENASYS Y KONEKTOR</t>
  </si>
  <si>
    <t>00651</t>
  </si>
  <si>
    <t>OD TYPU 51 - PRO NEMOCNICE TYPU 3, (KATEGORIE 6) -</t>
  </si>
  <si>
    <t>00655</t>
  </si>
  <si>
    <t>OD TYPU 55 - PRO NEMOCNICE TYPU 3, (KATEGORIE 6) -</t>
  </si>
  <si>
    <t>11505</t>
  </si>
  <si>
    <t>SPECIÁLNÍ PARENTERÁLNÍ VÝŽIVA</t>
  </si>
  <si>
    <t xml:space="preserve">SPECIÁLNÍ PARENTERÁLNÍ VÝŽIVA                     </t>
  </si>
  <si>
    <t>11506</t>
  </si>
  <si>
    <t xml:space="preserve">PLNOHODNOTNÁ PARENTERÁLNÍ VÝŽIVA                  </t>
  </si>
  <si>
    <t>51022</t>
  </si>
  <si>
    <t xml:space="preserve">CÍLENÉ VYŠETŘENÍ CHIRURGEM                        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</si>
  <si>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</si>
  <si>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</si>
  <si>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</si>
  <si>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</si>
  <si>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</si>
  <si>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</si>
  <si>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</si>
  <si>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</si>
  <si>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</si>
  <si>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</si>
  <si>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</si>
  <si>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</si>
  <si>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</si>
  <si>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</si>
  <si>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</si>
  <si>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</si>
  <si>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</si>
  <si>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</si>
  <si>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</si>
  <si>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</si>
  <si>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</si>
  <si>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</si>
  <si>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</si>
  <si>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</si>
  <si>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</si>
  <si>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</si>
  <si>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</si>
  <si>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</si>
  <si>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</si>
  <si>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</si>
  <si>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</si>
  <si>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56413</t>
  </si>
  <si>
    <t>MIKROCHIRURGICKÁ SUTURA NERVU PŘÍMÁ BEZ AUTOTRANSP</t>
  </si>
  <si>
    <t>61113</t>
  </si>
  <si>
    <t xml:space="preserve">REVIZE, EXCIZE A SUTURA PORANĚNÍ KŮŽE A PODKOŽÍ A </t>
  </si>
  <si>
    <t>61143</t>
  </si>
  <si>
    <t>ODBĚR CÉVNÍHO ŠTĚPU MALÉHO KALIBRU (PRO MIKROCHIRU</t>
  </si>
  <si>
    <t>61147</t>
  </si>
  <si>
    <t>UZAVŘENÍ DEFEKTU KOŽNÍM LALOKEM MÍSTNÍM DO 10 CM^2</t>
  </si>
  <si>
    <t>61247</t>
  </si>
  <si>
    <t>OPERACE KARPÁLNÍHO TUNELU</t>
  </si>
  <si>
    <t>09233</t>
  </si>
  <si>
    <t xml:space="preserve">INJEKČNÍ OKRSKOVÁ ANESTÉZIE                       </t>
  </si>
  <si>
    <t>61115</t>
  </si>
  <si>
    <t>51811</t>
  </si>
  <si>
    <t xml:space="preserve">INCIZE A DRENÁŽ ABSCESU NEBO HEMATOMU             </t>
  </si>
  <si>
    <t>62710</t>
  </si>
  <si>
    <t>SÍŤOVÁNÍ (MESHOVÁNÍ) ŠTĚPU DO ROZSAHU 5 % Z POVRCH</t>
  </si>
  <si>
    <t xml:space="preserve">NEKREKTOMIE DO 1% POVRCHU TĚLA                    </t>
  </si>
  <si>
    <t>62410</t>
  </si>
  <si>
    <t>ŠTĚP PŘI POPÁLENÍ - DLAŇ, DORSUM RUKY, NOHY NEBO D</t>
  </si>
  <si>
    <t>61151</t>
  </si>
  <si>
    <t>UZAVŘENÍ DEFEKTU KOŽNÍM LALOKEM MÍSTNÍM NAD 20 CM^</t>
  </si>
  <si>
    <t>62610</t>
  </si>
  <si>
    <t>ODBĚR DERMOEPIDERMÁLNÍHO ŠTĚPU DO 1 % POVRCHU TĚLA</t>
  </si>
  <si>
    <t>61165</t>
  </si>
  <si>
    <t xml:space="preserve">ROZPROSTŘENÍ NEBO MODELACE LALOKU                 </t>
  </si>
  <si>
    <t>ROZPROSTŘENÍ NEBO MODELACE LALOKU</t>
  </si>
  <si>
    <t>53517</t>
  </si>
  <si>
    <t>SUTURA NEBO REINSERCE ŠLACHY FLEXORU RUKY A ZÁPĚST</t>
  </si>
  <si>
    <t>61121</t>
  </si>
  <si>
    <t xml:space="preserve">CÉVNÍ ANASTOMOSA MIKROCHIRURGICKOU TECHNIKOU      </t>
  </si>
  <si>
    <t>62320</t>
  </si>
  <si>
    <t>NEKREKTOMIE DO 5 % POVRCHU TĚLA - TANGENCIÁLNÍ NEB</t>
  </si>
  <si>
    <t>66411</t>
  </si>
  <si>
    <t>AMPUTACE PRSTU RUKY NEBO ČLÁNKU PRSTU - ZA PRVNÍ P</t>
  </si>
  <si>
    <t>90959</t>
  </si>
  <si>
    <t xml:space="preserve">(DRG) ÚPRAVA ŽILNÍHO NEBO TEPENNÉHO ALOŠTĚPU      </t>
  </si>
  <si>
    <t>6F3</t>
  </si>
  <si>
    <t>6F5</t>
  </si>
  <si>
    <t>04400</t>
  </si>
  <si>
    <t xml:space="preserve">SVODNÁ ANESTEZIE                                  </t>
  </si>
  <si>
    <t>04410</t>
  </si>
  <si>
    <t xml:space="preserve">INJEKČNÍ  ANESTESIE                               </t>
  </si>
  <si>
    <t>04801</t>
  </si>
  <si>
    <t xml:space="preserve">ZEVNÍ INCISE                                      </t>
  </si>
  <si>
    <t>04825</t>
  </si>
  <si>
    <t>REPOZICE SUBLUX. ZUBU ČI FRAKTURY ALVEOLU, SEXT.</t>
  </si>
  <si>
    <t>04830</t>
  </si>
  <si>
    <t xml:space="preserve">SUTURA RÁNY SLIZNICE DO 5 CM, 1 VRSTVA            </t>
  </si>
  <si>
    <t>04831</t>
  </si>
  <si>
    <t xml:space="preserve">SUTURA RÁNY SLIZNICE NAD 5 CM NEBO VÍCE VRSTEV    </t>
  </si>
  <si>
    <t>04860</t>
  </si>
  <si>
    <t xml:space="preserve">IMOBILIZACE ČELISTÍ                               </t>
  </si>
  <si>
    <t>61149</t>
  </si>
  <si>
    <t xml:space="preserve">UZAVŘENÍ DEFEKTU  KOŽNÍM LALOKEM MÍSTNÍM OD 10 DO </t>
  </si>
  <si>
    <t>65219</t>
  </si>
  <si>
    <t xml:space="preserve">KOMPLEXNÍ OŠETŘENÍ VĚTŠÍCH OBLIČEJOVÝCH DEFEKTŮ   </t>
  </si>
  <si>
    <t>KOMPLEXNÍ OŠETŘENÍ VĚTŠÍCH OBLIČEJOVÝCH DEFEKTŮ</t>
  </si>
  <si>
    <t>65613</t>
  </si>
  <si>
    <t xml:space="preserve">EXCIZE LÉZE V ÚSTNÍ DUTINĚ - OD 2 CM DO 4 CM      </t>
  </si>
  <si>
    <t>65949</t>
  </si>
  <si>
    <t xml:space="preserve">OŠETŘENÍ KOLEMČELISTNÍHO ZÁNĚTU A DRENÁŽ          </t>
  </si>
  <si>
    <t>71653</t>
  </si>
  <si>
    <t xml:space="preserve">ZAVŘENÁ REPOZICE FRAKTURY KŮSTEK NOSNÍCH          </t>
  </si>
  <si>
    <t>65211</t>
  </si>
  <si>
    <t>OŠETŘENÍ ZLOMENINY ČELISTI DESTIČKOVOU ŠROUBOVANOU</t>
  </si>
  <si>
    <t>65935</t>
  </si>
  <si>
    <t xml:space="preserve">REPOZICE A FIXACE ZLOMENINY ZYGOMATIKOMAXILÁRNÍHO </t>
  </si>
  <si>
    <t>65936</t>
  </si>
  <si>
    <t xml:space="preserve">REPOZICE ZLOMENINY ZYGOMATIKOMAXILÁRNÍHO KOMPLEXU </t>
  </si>
  <si>
    <t>75381</t>
  </si>
  <si>
    <t xml:space="preserve">REKOSTRUKCE SPODINY OČNICE                        </t>
  </si>
  <si>
    <t>REKOSTRUKCE SPODINY OČNICE</t>
  </si>
  <si>
    <t>65611</t>
  </si>
  <si>
    <t>EXCIZE LÉZE V DUTINĚ ÚSTNÍ NAD 4 CM</t>
  </si>
  <si>
    <t>6F6</t>
  </si>
  <si>
    <t>66623</t>
  </si>
  <si>
    <t xml:space="preserve">PROSTÁ EXTRAKCE ENDOPROTÉZY - CEMENTOVANÉ         </t>
  </si>
  <si>
    <t>09567</t>
  </si>
  <si>
    <t xml:space="preserve">(VZP) ZÁKROK NA LEVÉ STRANĚ                       </t>
  </si>
  <si>
    <t>708</t>
  </si>
  <si>
    <t>71719</t>
  </si>
  <si>
    <t>VÝMĚNA TRACHEOSTOMICKÉ KANYLY</t>
  </si>
  <si>
    <t>7F1</t>
  </si>
  <si>
    <t>71311</t>
  </si>
  <si>
    <t xml:space="preserve">LARYNGOSKOPIE PŘÍMÁ                               </t>
  </si>
  <si>
    <t>LARYNGOSKOPIE PŘÍMÁ</t>
  </si>
  <si>
    <t>71313</t>
  </si>
  <si>
    <t>NEPŘÍMÁ LARYNGOSKOPIE ZVĚTŠOVACÍ ENDOSKOPICKOU OPT</t>
  </si>
  <si>
    <t>71537</t>
  </si>
  <si>
    <t xml:space="preserve">MASTOIDEKTOMIE                                    </t>
  </si>
  <si>
    <t>71741</t>
  </si>
  <si>
    <t xml:space="preserve">LARYNGOPLASTIKA, TRACHEOPLASTIKA                  </t>
  </si>
  <si>
    <t>71747</t>
  </si>
  <si>
    <t xml:space="preserve">ČÁSTEČNÁ EXSTIRPACE KRČNÍCH UZLIN                 </t>
  </si>
  <si>
    <t>71751</t>
  </si>
  <si>
    <t xml:space="preserve">EXENTERACE KRČNÍCH UZLIN JEDNOSTRANNÁ             </t>
  </si>
  <si>
    <t>71763</t>
  </si>
  <si>
    <t xml:space="preserve">TONZILEKTOMIE                                     </t>
  </si>
  <si>
    <t>71811</t>
  </si>
  <si>
    <t xml:space="preserve">LIGATURA A. CAROTIS EXT.                          </t>
  </si>
  <si>
    <t>71823</t>
  </si>
  <si>
    <t>POUŽITÍ MIKROSKOPU PŘI OPERAČNÍM VÝKONU Á 10 MINUT</t>
  </si>
  <si>
    <t xml:space="preserve">VÝMĚNA TRACHEOSTOMICKÉ KANYLY                     </t>
  </si>
  <si>
    <t>76801</t>
  </si>
  <si>
    <t>POUŽITÍ TELEVIZNÍHO ŘETĚZCE PŘI ENDOSKOPICKÉM VÝKO</t>
  </si>
  <si>
    <t>71639</t>
  </si>
  <si>
    <t xml:space="preserve">ENDOSKOPICKÁ OPERACE V NOSNÍ DUTINĚ               </t>
  </si>
  <si>
    <t>71315</t>
  </si>
  <si>
    <t>LARYNGOSKOPIE NEBO EPIFARYNGOSKOPIE FLEXIBILNÍ OPT</t>
  </si>
  <si>
    <t>71729</t>
  </si>
  <si>
    <t>ODSTRANĚNÍ POLYPU NEBO JINÉHO NOVOTVARU Z HRTANU N</t>
  </si>
  <si>
    <t>71665</t>
  </si>
  <si>
    <t xml:space="preserve">FENESTRACE ČELNÍ DUTINY                           </t>
  </si>
  <si>
    <t>7F5</t>
  </si>
  <si>
    <t>75323</t>
  </si>
  <si>
    <t>PENETRUJÍCÍ A PERFORUJÍCÍ PORANĚNÍ OKA</t>
  </si>
  <si>
    <t>75411</t>
  </si>
  <si>
    <t>PLASTICKÁ OPERACE SPOJIVKY, EVENTUELNĚ ŠTĚPEM (KOR</t>
  </si>
  <si>
    <t>75371</t>
  </si>
  <si>
    <t>ENUKLEACE A EVISCERACE BULBU</t>
  </si>
  <si>
    <t>7F6</t>
  </si>
  <si>
    <t>UZÁVĚR STĚNY BŘIŠNÍ PO EVISCERACI</t>
  </si>
  <si>
    <t>76439</t>
  </si>
  <si>
    <t>ORCHIECTOMIE JEDNOSTRANNÁ</t>
  </si>
  <si>
    <t>76459</t>
  </si>
  <si>
    <t>LIGATURA VAS DEFERENS (VAZEKTOMIE) JEDNOSTRANNÁ</t>
  </si>
  <si>
    <t>76477</t>
  </si>
  <si>
    <t>NEFREKTOMIE LUMBÁLNÍ JEDNOSTRANNÁ</t>
  </si>
  <si>
    <t>76483</t>
  </si>
  <si>
    <t>RESEKCE LEDVINY NEBO HEMINEFREKTOMIE JEDNOSTRANNÁ</t>
  </si>
  <si>
    <t>76121</t>
  </si>
  <si>
    <t xml:space="preserve">NEFROSTOMOGRAM (JEN KLINICKÝ VÝKON)               </t>
  </si>
  <si>
    <t>76531</t>
  </si>
  <si>
    <t xml:space="preserve">CYSTOURETROSKOPIE                                 </t>
  </si>
  <si>
    <t>76215</t>
  </si>
  <si>
    <t>KATETRIZACE URETERU, NEBO EXTRAKCE KONKREMENTU Z M</t>
  </si>
  <si>
    <t>76565</t>
  </si>
  <si>
    <t>BIOPSIE EV. EXTRAKCE Z MĚCHÝŘE - CIZÍ TĚLESO, KONK</t>
  </si>
  <si>
    <t>76345</t>
  </si>
  <si>
    <t>REIMPLANTACE URETERU (UCNA)</t>
  </si>
  <si>
    <t>76335</t>
  </si>
  <si>
    <t>OPERAČNÍ REVIZE PERIRENÁLNÍCH NEBO PERIURETERÁLNÍC</t>
  </si>
  <si>
    <t>7T8</t>
  </si>
  <si>
    <t>78813</t>
  </si>
  <si>
    <t>CVVH - KONTINUÁLNÍ VENOVENÓZNÍ HEMOFILTRACE</t>
  </si>
  <si>
    <t>809</t>
  </si>
  <si>
    <t>89313</t>
  </si>
  <si>
    <t xml:space="preserve">PERKUTÁNNÍ PUNKCE NEBO BIOPSIE ŘÍZENÁ RDG METODOU </t>
  </si>
  <si>
    <t>89327</t>
  </si>
  <si>
    <t xml:space="preserve">KONTROLNÍ NÁSTŘIK DRENÁŽNÍHO KATÉTRU              </t>
  </si>
  <si>
    <t>89455</t>
  </si>
  <si>
    <t xml:space="preserve">PERKUTÁNNÍ NEFROSTOMIE JEDNOSTRANNÁ               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</si>
  <si>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</si>
  <si>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</si>
  <si>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</si>
  <si>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</si>
  <si>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</si>
  <si>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</si>
  <si>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00121</t>
  </si>
  <si>
    <t xml:space="preserve">DLOUHODOBÁ MECHANICKÁ VENTILACE &gt; 240 HODIN (11-21 DNÍ) S EKO                                       </t>
  </si>
  <si>
    <t>00122</t>
  </si>
  <si>
    <t>00123</t>
  </si>
  <si>
    <t>00132</t>
  </si>
  <si>
    <t xml:space="preserve">DLOUHODOBÁ MECHANICKÁ VENTILACE &gt; 96 HODIN (5-10 DNÍ) S EKONO                                       </t>
  </si>
  <si>
    <t>00133</t>
  </si>
  <si>
    <t>01013</t>
  </si>
  <si>
    <t xml:space="preserve">KRANIOTOMIE S MCC                                                                                   </t>
  </si>
  <si>
    <t>01353</t>
  </si>
  <si>
    <t xml:space="preserve">NESPECIFICKÁ CÉVNÍ MOZKOVÁ PŘÍHODA A PRECEREBRÁLNÍ OKLUZE BEZ                                       </t>
  </si>
  <si>
    <t>03302</t>
  </si>
  <si>
    <t xml:space="preserve">MALIGNÍ ONEMOCNĚNÍ UCHA, NOSU, ÚST A HRDLA S CC                                                     </t>
  </si>
  <si>
    <t>04310</t>
  </si>
  <si>
    <t xml:space="preserve">RESPIRAČNÍ SELHÁNÍ                                                                                  </t>
  </si>
  <si>
    <t>05091</t>
  </si>
  <si>
    <t xml:space="preserve">VELKÉ ABDOMINÁLNÍ VASKULÁRNÍ VÝKONY BEZ CC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</si>
  <si>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</si>
  <si>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</si>
  <si>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</si>
  <si>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</si>
  <si>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</si>
  <si>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</si>
  <si>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05233</t>
  </si>
  <si>
    <t xml:space="preserve">PERKUTÁNNÍ KORONÁRNÍ ANGIOPLASTIKA, &lt;=2 POTAHOVANÉ STENTY PŘI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</si>
  <si>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</si>
  <si>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</si>
  <si>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</si>
  <si>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</si>
  <si>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05481</t>
  </si>
  <si>
    <t xml:space="preserve">ENDOVASKULÁRNÍ VÝKONY PRO AKUTNÍ ISCHÉMII V OBLASTI PERIFERNÍ                                       </t>
  </si>
  <si>
    <t>05482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</si>
  <si>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</si>
  <si>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</si>
  <si>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</si>
  <si>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</si>
  <si>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06023</t>
  </si>
  <si>
    <t xml:space="preserve">VELKÉ VÝKONY NA ŽALUDKU,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</si>
  <si>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</si>
  <si>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</si>
  <si>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06103</t>
  </si>
  <si>
    <t xml:space="preserve">JINÉ VÝKONY PŘI PORUCHÁCH A ONEMOCNĚNÍCH TRÁVICÍHO SYSTÉMU S                                        </t>
  </si>
  <si>
    <t>06322</t>
  </si>
  <si>
    <t xml:space="preserve">PORUCHY JÍCNU S CC                                                                                  </t>
  </si>
  <si>
    <t>06382</t>
  </si>
  <si>
    <t xml:space="preserve">JINÉ PORUCHY TRÁVICÍHO SYSTÉMU S CC                                                                 </t>
  </si>
  <si>
    <t>07303</t>
  </si>
  <si>
    <t xml:space="preserve">CIRHÓZA A ALKOHOLICKÁ HEPATITIDA S MCC                                                              </t>
  </si>
  <si>
    <t>08033</t>
  </si>
  <si>
    <t xml:space="preserve">FÚZE PÁTEŘE, NE PRO DEFORMITY S MCC                                                                 </t>
  </si>
  <si>
    <t>08042</t>
  </si>
  <si>
    <t xml:space="preserve">TOTÁLNÍ ENDOPROTÉZU KYČLE, LOKTE, ZÁPĚSTÍ, TOTÁLNÍ A REVERZNÍ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</si>
  <si>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</si>
  <si>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</si>
  <si>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</si>
  <si>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08083</t>
  </si>
  <si>
    <t>08152</t>
  </si>
  <si>
    <t xml:space="preserve">VÝKONY NA HORNÍCH KONČETINÁCH S CC                                                                  </t>
  </si>
  <si>
    <t>08411</t>
  </si>
  <si>
    <t xml:space="preserve">JINÉ PORUCHY MUSKULOSKELETÁLNÍHO SYSTÉMU A POJIVOVÉ TKÁNĚ BEZ                                       </t>
  </si>
  <si>
    <t>10051</t>
  </si>
  <si>
    <t xml:space="preserve">VÝKONY NA ŠTÍTNÉ A PŘÍŠTITNÉ ŽLÁZE, THYROGLOSSÁLNÍ VÝKONY BEZ                                       </t>
  </si>
  <si>
    <t>11032</t>
  </si>
  <si>
    <t xml:space="preserve">VELKÉ VÝKONY NA LEDVINÁCH A MOČOVÝCH CESTÁCH S CC                                                   </t>
  </si>
  <si>
    <t>11042</t>
  </si>
  <si>
    <t xml:space="preserve">DIALÝZA A ELIMINAČNÍ METODY S CC                                                                    </t>
  </si>
  <si>
    <t>11083</t>
  </si>
  <si>
    <t xml:space="preserve">JINÉ VÝKONY PŘI PORUCHÁCH A ONEMOCNĚNÍCH LEDVIN A MOČOVÝCH CE                                       </t>
  </si>
  <si>
    <t>11301</t>
  </si>
  <si>
    <t xml:space="preserve">MALIGNÍ ONEMOCNĚNÍ LEDVIN A MOČOVÝCH CEST A LEDVINOVÉ SELHÁNÍ                                       </t>
  </si>
  <si>
    <t>11303</t>
  </si>
  <si>
    <t>11323</t>
  </si>
  <si>
    <t xml:space="preserve">INFEKCE LEDVIN A MOČOVÝCH CEST S MCC                                                                </t>
  </si>
  <si>
    <t>13102</t>
  </si>
  <si>
    <t xml:space="preserve">JINÉ VÝKONY PŘI PORUCHÁCH A ONEMOCNĚNÍCH ŽENSKÉHO REPRODUKČNÍ                                       </t>
  </si>
  <si>
    <t>16023</t>
  </si>
  <si>
    <t xml:space="preserve">JINÉ VÝKONY PRO KREVNÍ ONEMOCNĚNÍ A NA KRVETVORNÝCH ORGÁNECH 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</si>
  <si>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</si>
  <si>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</si>
  <si>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</si>
  <si>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</si>
  <si>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</si>
  <si>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</si>
  <si>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</si>
  <si>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</si>
  <si>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</si>
  <si>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</si>
  <si>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</si>
  <si>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</si>
  <si>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</si>
  <si>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BEZ C                                       </t>
  </si>
  <si>
    <t>21303</t>
  </si>
  <si>
    <t xml:space="preserve">PORANĚNÍ NA NESPECIFIKOVANÉM MÍSTĚ NEBO NA VÍCE MÍSTECH S MCC                                       </t>
  </si>
  <si>
    <t>23323</t>
  </si>
  <si>
    <t xml:space="preserve">JINÉ FAKTORY OVLIVŇUJÍCÍ ZDRAVOTNÍ STAV S MCC                                                       </t>
  </si>
  <si>
    <t>25040</t>
  </si>
  <si>
    <t xml:space="preserve">DLOUHODOBÁ MECHANICKÁ VENTILACE PŘI POLYTRAUMATU &gt; 504 HODIN                                        </t>
  </si>
  <si>
    <t>25052</t>
  </si>
  <si>
    <t xml:space="preserve">DLOUHODOBÁ MECHANICKÁ VENTILACE PŘI POLYTRAUMATU &gt; 240 HODIN                                        </t>
  </si>
  <si>
    <t>25073</t>
  </si>
  <si>
    <t xml:space="preserve">DLOUHODOBÁ MECHANICKÁ VENTILACE PŘI POLYTRAUMATU &gt; 96 HODIN (                                       </t>
  </si>
  <si>
    <t>25370</t>
  </si>
  <si>
    <t xml:space="preserve">ÚMRTÍ DO 5 DNÍ OD PŘÍJMU PŘI POLYTRAUMATU         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</si>
  <si>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</si>
  <si>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</si>
  <si>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</si>
  <si>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</si>
  <si>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</si>
  <si>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12 - Urologická klinika</t>
  </si>
  <si>
    <t>17 - Neurologická klinika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</si>
  <si>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</si>
  <si>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</si>
  <si>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</si>
  <si>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</si>
  <si>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</si>
  <si>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</si>
  <si>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</si>
  <si>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</si>
  <si>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</si>
  <si>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</si>
  <si>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 xml:space="preserve">ANTEGRÁDNÍ PYELOGRAFIE JEDNOSTRANNÁ               </t>
  </si>
  <si>
    <t>ANTEGRÁDNÍ PYELOGRAFIE JEDNOSTRANNÁ</t>
  </si>
  <si>
    <t>89198</t>
  </si>
  <si>
    <t xml:space="preserve">SKIASKOPIE                                        </t>
  </si>
  <si>
    <t>SKIASKOPIE</t>
  </si>
  <si>
    <t>89165</t>
  </si>
  <si>
    <t xml:space="preserve">RETROGRÁDNÍ PYELOGRAFIE JEDNOSTRANNÁ              </t>
  </si>
  <si>
    <t>17</t>
  </si>
  <si>
    <t>209</t>
  </si>
  <si>
    <t>87513</t>
  </si>
  <si>
    <t>STANOVENÍ CYTOLOGICKÉ DIAGNÓZY I. STUPNĚ OBTÍŽNOST</t>
  </si>
  <si>
    <t>32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</si>
  <si>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</si>
  <si>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</si>
  <si>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</si>
  <si>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</si>
  <si>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</si>
  <si>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</si>
  <si>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 xml:space="preserve">STANOVENÍ HEPARINOVÝCH JEDNOTEK ANTI XA           </t>
  </si>
  <si>
    <t>96167</t>
  </si>
  <si>
    <t>KREVNÍ OBRAZ S PĚTI POPULAČNÍM DIFERENCIÁLNÍM POČT</t>
  </si>
  <si>
    <t>96191</t>
  </si>
  <si>
    <t xml:space="preserve">FAKTOR VIII - STANOVENÍ AKTIVITY                  </t>
  </si>
  <si>
    <t>FAKTOR VIII - STANOVENÍ AKTIVITY</t>
  </si>
  <si>
    <t>96247</t>
  </si>
  <si>
    <t>AGREGACE TROMBOCYTŮ INDUKOVANÁ BĚŽNÝMI INDUKTORY -</t>
  </si>
  <si>
    <t>96321</t>
  </si>
  <si>
    <t xml:space="preserve">POČET TROMBOCYTŮ MIKROSKOPICKY                    </t>
  </si>
  <si>
    <t>POČET TROMBOCYTŮ MIKROSKOPICKY</t>
  </si>
  <si>
    <t>96617</t>
  </si>
  <si>
    <t>TROMBINOVÝ ČAS</t>
  </si>
  <si>
    <t xml:space="preserve">TROMBINOVÝ ČAS                                    </t>
  </si>
  <si>
    <t>96621</t>
  </si>
  <si>
    <t xml:space="preserve">AKTIVOVANÝ PARTIALNÍ TROMBOPLASTINOVÝ TEST (APTT) 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</si>
  <si>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</si>
  <si>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</si>
  <si>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</si>
  <si>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</si>
  <si>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</si>
  <si>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</si>
  <si>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</si>
  <si>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</si>
  <si>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</si>
  <si>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 xml:space="preserve">ANTITROMBIN III, CHROMOGENNÍ METODOU (SÉRIE)      </t>
  </si>
  <si>
    <t>ANTITROMBIN III, CHROMOGENNÍ METODOU (SÉRIE)</t>
  </si>
  <si>
    <t>96515</t>
  </si>
  <si>
    <t xml:space="preserve">FIBRIN DEGRADAČNÍ PRODUKTY KVANTITATIVNĚ          </t>
  </si>
  <si>
    <t>FIBRIN DEGRADAČNÍ PRODUKTY KVANTITATIVNĚ</t>
  </si>
  <si>
    <t>96325</t>
  </si>
  <si>
    <t xml:space="preserve">FIBRINOGEN (SÉRIE)                                </t>
  </si>
  <si>
    <t>96613</t>
  </si>
  <si>
    <t xml:space="preserve">VYŠETŘENÍ NÁTĚRU NA SCHIZOCYTY                    </t>
  </si>
  <si>
    <t>94195</t>
  </si>
  <si>
    <t>SYNTÉZA cDNA REVERZNÍ TRANSKRIPCÍ</t>
  </si>
  <si>
    <t>96863</t>
  </si>
  <si>
    <t>STANOVENÍ POČTU ERYTROBLASTŮ NA AUTOMATICKÉM ANALY</t>
  </si>
  <si>
    <t>96239</t>
  </si>
  <si>
    <t xml:space="preserve">DESTIČKOVÝ NEUTRALIZAČNÍ TEST (PNP)               </t>
  </si>
  <si>
    <t>96879</t>
  </si>
  <si>
    <t xml:space="preserve">DRVVT - SCREENING LA                              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</si>
  <si>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</si>
  <si>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</si>
  <si>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</si>
  <si>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</si>
  <si>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</si>
  <si>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</si>
  <si>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</si>
  <si>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</si>
  <si>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</si>
  <si>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96889</t>
  </si>
  <si>
    <t xml:space="preserve">TROMBIN GENERAČNÍ ČAS                             </t>
  </si>
  <si>
    <t>96875</t>
  </si>
  <si>
    <t xml:space="preserve">DRVVT - KONFIRMACE                                </t>
  </si>
  <si>
    <t>96891</t>
  </si>
  <si>
    <t>TROMBELASTOGRAM</t>
  </si>
  <si>
    <t xml:space="preserve">TROMBELASTOGRAM                                   </t>
  </si>
  <si>
    <t>33</t>
  </si>
  <si>
    <t>801</t>
  </si>
  <si>
    <t>81111</t>
  </si>
  <si>
    <t xml:space="preserve">A L T  STATIM                                     </t>
  </si>
  <si>
    <t>81117</t>
  </si>
  <si>
    <t>AMYLASA (SÉRUM, MOČ) STATIM</t>
  </si>
  <si>
    <t xml:space="preserve">AMYLASA (SÉRUM, MOČ) STATIM                       </t>
  </si>
  <si>
    <t>81121</t>
  </si>
  <si>
    <t xml:space="preserve">BILIRUBIN CELKOVÝ STATIM                          </t>
  </si>
  <si>
    <t>81137</t>
  </si>
  <si>
    <t xml:space="preserve">UREA STATIM                                       </t>
  </si>
  <si>
    <t>81147</t>
  </si>
  <si>
    <t xml:space="preserve">FOSFATÁZA ALKALICKÁ STATIM                        </t>
  </si>
  <si>
    <t>81157</t>
  </si>
  <si>
    <t xml:space="preserve">CHLORIDY STATIM                                   </t>
  </si>
  <si>
    <t>81161</t>
  </si>
  <si>
    <t>AMYLÁZA PANKREATICKÁ STATIM</t>
  </si>
  <si>
    <t xml:space="preserve">AMYLÁZA PANKREATICKÁ STATIM                       </t>
  </si>
  <si>
    <t>81167</t>
  </si>
  <si>
    <t xml:space="preserve">KREATINKINÁZA IZOENZYMY (CK-MB) STATIM            </t>
  </si>
  <si>
    <t>81171</t>
  </si>
  <si>
    <t xml:space="preserve">KYSELINA MLÉČNÁ (LAKTÁT) STATIM                   </t>
  </si>
  <si>
    <t>81227</t>
  </si>
  <si>
    <t>PROSTATICKÝ SPECIFICKÝ ANTIGEN (PSA) - VOLNÝ</t>
  </si>
  <si>
    <t xml:space="preserve">PROSTATICKÝ SPECIFICKÝ ANTIGEN (PSA) - VOLNÝ      </t>
  </si>
  <si>
    <t>81231</t>
  </si>
  <si>
    <t xml:space="preserve">METHEMOGLOBIN - KVANTITATIVNÍ STANOVENÍ           </t>
  </si>
  <si>
    <t>METHEMOGLOBIN - KVANTITATIVNÍ STANOVENÍ</t>
  </si>
  <si>
    <t>81237</t>
  </si>
  <si>
    <t xml:space="preserve">TROPONIN - T NEBO I ELISA                         </t>
  </si>
  <si>
    <t>81331</t>
  </si>
  <si>
    <t xml:space="preserve">ALBUMIN V MOZKOMÍŠNÍM MOKU                        </t>
  </si>
  <si>
    <t>81341</t>
  </si>
  <si>
    <t xml:space="preserve">AMONIAK                                           </t>
  </si>
  <si>
    <t>AMONIAK</t>
  </si>
  <si>
    <t>81397</t>
  </si>
  <si>
    <t>ELEKTROFORÉZA PROTEINŮ (SÉRUM)</t>
  </si>
  <si>
    <t xml:space="preserve">ELEKTROFORÉZA PROTEINŮ (SÉRUM)                    </t>
  </si>
  <si>
    <t>81427</t>
  </si>
  <si>
    <t xml:space="preserve">FOSFOR ANORGANICKÝ                                </t>
  </si>
  <si>
    <t>81451</t>
  </si>
  <si>
    <t xml:space="preserve">HEMOGLOBIN VOLNÝ V PLAZMĚ                         </t>
  </si>
  <si>
    <t>81481</t>
  </si>
  <si>
    <t xml:space="preserve">AMYLÁZA PANKREATICKÁ                              </t>
  </si>
  <si>
    <t>AMYLÁZA PANKREATICKÁ</t>
  </si>
  <si>
    <t>81527</t>
  </si>
  <si>
    <t xml:space="preserve">CHOLESTEROL LDL                                   </t>
  </si>
  <si>
    <t>81641</t>
  </si>
  <si>
    <t xml:space="preserve">ŽELEZO CELKOVÉ                                    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</si>
  <si>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</si>
  <si>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</si>
  <si>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</si>
  <si>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</si>
  <si>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</si>
  <si>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</si>
  <si>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</si>
  <si>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</si>
  <si>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</si>
  <si>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 xml:space="preserve">STANOVENÍ TRANSFERINU                             </t>
  </si>
  <si>
    <t>91171</t>
  </si>
  <si>
    <t xml:space="preserve">STANOVENÍ IgG ELISA                               </t>
  </si>
  <si>
    <t>91175</t>
  </si>
  <si>
    <t xml:space="preserve">STANOVENÍ IgM ELISA                               </t>
  </si>
  <si>
    <t>91397</t>
  </si>
  <si>
    <t>ELEKTROFORESA S NÁSLEDNOU IMUNOFIXACÍ (KOMPLEX - I</t>
  </si>
  <si>
    <t>91481</t>
  </si>
  <si>
    <t xml:space="preserve">STANOVENÍ KONCENTRACE PROCALCITONINU              </t>
  </si>
  <si>
    <t>STANOVENÍ KONCENTRACE PROCALCITONINU</t>
  </si>
  <si>
    <t>93131</t>
  </si>
  <si>
    <t xml:space="preserve">KORTISOL                                          </t>
  </si>
  <si>
    <t>93137</t>
  </si>
  <si>
    <t>PROGESTERON</t>
  </si>
  <si>
    <t>93151</t>
  </si>
  <si>
    <t xml:space="preserve">FERRITIN                                          </t>
  </si>
  <si>
    <t>93187</t>
  </si>
  <si>
    <t xml:space="preserve">TYROXIN CELKOVÝ (TT4)                             </t>
  </si>
  <si>
    <t>TYROXIN CELKOVÝ (TT4)</t>
  </si>
  <si>
    <t>81119</t>
  </si>
  <si>
    <t>AMONIAK STATIM</t>
  </si>
  <si>
    <t xml:space="preserve">AMONIAK STATIM                                    </t>
  </si>
  <si>
    <t>81135</t>
  </si>
  <si>
    <t xml:space="preserve">SODÍK STATIM                                      </t>
  </si>
  <si>
    <t>81473</t>
  </si>
  <si>
    <t xml:space="preserve">CHOLESTEROL HDL                                   </t>
  </si>
  <si>
    <t>81563</t>
  </si>
  <si>
    <t xml:space="preserve">OSMOLALITA (SÉRUM, MOČ)                           </t>
  </si>
  <si>
    <t>93189</t>
  </si>
  <si>
    <t xml:space="preserve">TYROXIN VOLNÝ (FT4)                               </t>
  </si>
  <si>
    <t>TYROXIN VOLNÝ (FT4)</t>
  </si>
  <si>
    <t>81585</t>
  </si>
  <si>
    <t>ACIDOBAZICKÁ ROVNOVÁHA</t>
  </si>
  <si>
    <t xml:space="preserve">ACIDOBAZICKÁ ROVNOVÁHA                            </t>
  </si>
  <si>
    <t>93245</t>
  </si>
  <si>
    <t>TRIJODTYRONIN VOLNÝ (FT3)</t>
  </si>
  <si>
    <t xml:space="preserve">TRIJODTYRONIN VOLNÝ (FT3)                         </t>
  </si>
  <si>
    <t>94119</t>
  </si>
  <si>
    <t xml:space="preserve">IZOLACE A UCHOVÁNÍ LIDSKÉ DNA (RNA)               </t>
  </si>
  <si>
    <t>91153</t>
  </si>
  <si>
    <t xml:space="preserve">STANOVENÍ  C - REAKTIVNÍHO PROTEINU               </t>
  </si>
  <si>
    <t>81145</t>
  </si>
  <si>
    <t xml:space="preserve">DRASLÍK STATIM                                    </t>
  </si>
  <si>
    <t>81153</t>
  </si>
  <si>
    <t xml:space="preserve">GAMA-GLUTAMYLTRANSFERÁZA (GMT) STATIM             </t>
  </si>
  <si>
    <t>81113</t>
  </si>
  <si>
    <t xml:space="preserve">A S T  STATIM                                     </t>
  </si>
  <si>
    <t>93225</t>
  </si>
  <si>
    <t>PROSTATICKÝ SPECIFICKÝ ANTIGEN (PSA)</t>
  </si>
  <si>
    <t xml:space="preserve">PROSTATICKÝ SPECIFICKÝ ANTIGEN (PSA)              </t>
  </si>
  <si>
    <t>93129</t>
  </si>
  <si>
    <t>FOLITROPIN (FSH)</t>
  </si>
  <si>
    <t>81383</t>
  </si>
  <si>
    <t>LAKTÁTDEHYDROGENÁZA (L D)</t>
  </si>
  <si>
    <t xml:space="preserve">LAKTÁTDEHYDROGENÁZA (L D)                         </t>
  </si>
  <si>
    <t>81169</t>
  </si>
  <si>
    <t xml:space="preserve">KREATININ STATIM                                  </t>
  </si>
  <si>
    <t>81143</t>
  </si>
  <si>
    <t xml:space="preserve">LAKTÁTDEHYDROGENÁZA STATIM                        </t>
  </si>
  <si>
    <t>81495</t>
  </si>
  <si>
    <t>KREATINKINÁZA (CK)</t>
  </si>
  <si>
    <t xml:space="preserve">KREATINKINÁZA (CK)                                </t>
  </si>
  <si>
    <t>81149</t>
  </si>
  <si>
    <t xml:space="preserve">FOSFOR ANORGANICKÝ STATIM                         </t>
  </si>
  <si>
    <t>81173</t>
  </si>
  <si>
    <t>LIPÁZA STATIM</t>
  </si>
  <si>
    <t xml:space="preserve">LIPÁZA STATIM                                     </t>
  </si>
  <si>
    <t>93195</t>
  </si>
  <si>
    <t>TYREOTROPIN (TSH)</t>
  </si>
  <si>
    <t xml:space="preserve">TYREOTROPIN (TSH)                                 </t>
  </si>
  <si>
    <t>93213</t>
  </si>
  <si>
    <t xml:space="preserve">VITAMIN B12                                       </t>
  </si>
  <si>
    <t>81329</t>
  </si>
  <si>
    <t xml:space="preserve">ALBUMIN (SÉRUM)                                   </t>
  </si>
  <si>
    <t>81115</t>
  </si>
  <si>
    <t xml:space="preserve">ALBUMIN SÉRUM (STATIM)                            </t>
  </si>
  <si>
    <t>93115</t>
  </si>
  <si>
    <t xml:space="preserve">FOLÁTY                                            </t>
  </si>
  <si>
    <t>81345</t>
  </si>
  <si>
    <t xml:space="preserve">AMYLÁZA                                           </t>
  </si>
  <si>
    <t>AMYLÁZA</t>
  </si>
  <si>
    <t>81155</t>
  </si>
  <si>
    <t xml:space="preserve">GLUKÓZA KVANTITATIVNÍ STANOVENÍ STATIM            </t>
  </si>
  <si>
    <t>91129</t>
  </si>
  <si>
    <t xml:space="preserve">STANOVENÍ IgG                                     </t>
  </si>
  <si>
    <t>81249</t>
  </si>
  <si>
    <t xml:space="preserve">CEA (MEIA)                                        </t>
  </si>
  <si>
    <t>81703</t>
  </si>
  <si>
    <t>CYSTATIN C</t>
  </si>
  <si>
    <t>81139</t>
  </si>
  <si>
    <t xml:space="preserve">VÁPNÍK CELKOVÝ STATIM                             </t>
  </si>
  <si>
    <t>91143</t>
  </si>
  <si>
    <t xml:space="preserve">STANOVENÍ PREALBUMINU                             </t>
  </si>
  <si>
    <t>93149</t>
  </si>
  <si>
    <t>ESTRADIOL</t>
  </si>
  <si>
    <t>81363</t>
  </si>
  <si>
    <t xml:space="preserve">BILIRUBIN KONJUGOVANÝ                             </t>
  </si>
  <si>
    <t>BILIRUBIN KONJUGOVANÝ</t>
  </si>
  <si>
    <t>81625</t>
  </si>
  <si>
    <t xml:space="preserve">VÁPNÍK CELKOVÝ                                    </t>
  </si>
  <si>
    <t>81465</t>
  </si>
  <si>
    <t xml:space="preserve">HOŘČÍK                                            </t>
  </si>
  <si>
    <t>93215</t>
  </si>
  <si>
    <t xml:space="preserve">ALFA - 1 - FETOPROTEIN (AFP)                      </t>
  </si>
  <si>
    <t>93159</t>
  </si>
  <si>
    <t>CHORIOGONADOTROPIN (HCG)</t>
  </si>
  <si>
    <t>91133</t>
  </si>
  <si>
    <t xml:space="preserve">STANOVENÍ IgM                                     </t>
  </si>
  <si>
    <t>81533</t>
  </si>
  <si>
    <t xml:space="preserve">LIPÁZA                                            </t>
  </si>
  <si>
    <t>LIPÁZA</t>
  </si>
  <si>
    <t>81339</t>
  </si>
  <si>
    <t>AMINOKYSELINY - STANOVENÍ CELKOVÉHO SPEKTRA V BIOL</t>
  </si>
  <si>
    <t>81629</t>
  </si>
  <si>
    <t xml:space="preserve">VAZEBNÁ KAPACITA ŽELEZA                           </t>
  </si>
  <si>
    <t>93263</t>
  </si>
  <si>
    <t xml:space="preserve">KARBOHYDRÁT-DEFICIENTNÍ TRANSFERIN (CDT)          </t>
  </si>
  <si>
    <t>KARBOHYDRÁT-DEFICIENTNÍ TRANSFERIN (CDT)</t>
  </si>
  <si>
    <t>81369</t>
  </si>
  <si>
    <t>BÍLKOVINA KVANTITATIVNĚ (MOČ, MOZKOM. MOK, VÝPOTEK</t>
  </si>
  <si>
    <t>81125</t>
  </si>
  <si>
    <t xml:space="preserve">BÍLKOVINY CELKOVÉ (SÉRUM) STATIM                  </t>
  </si>
  <si>
    <t>BÍLKOVINY CELKOVÉ (SÉRUM) STATIM</t>
  </si>
  <si>
    <t>81235</t>
  </si>
  <si>
    <t xml:space="preserve">TUMORMARKERY CA 19-9, CA 15-3, CA 72-4, CA 125    </t>
  </si>
  <si>
    <t>TUMORMARKERY CA 19-9, CA 15-3, CA 72-4, CA 125</t>
  </si>
  <si>
    <t>94189</t>
  </si>
  <si>
    <t xml:space="preserve">HYBRIDIZACE DNA SE ZNAČENOU SONDOU                </t>
  </si>
  <si>
    <t>94199</t>
  </si>
  <si>
    <t xml:space="preserve">AMPLIFIKACE METODOU PCR                           </t>
  </si>
  <si>
    <t>91145</t>
  </si>
  <si>
    <t>STANOVENÍ HAPTOGLOBINU</t>
  </si>
  <si>
    <t xml:space="preserve">STANOVENÍ HAPTOGLOBINU                            </t>
  </si>
  <si>
    <t>81675</t>
  </si>
  <si>
    <t xml:space="preserve">MIKROALBUMINURIE                                  </t>
  </si>
  <si>
    <t>MIKROALBUMINURIE</t>
  </si>
  <si>
    <t>81123</t>
  </si>
  <si>
    <t>BILIRUBIN KONJUGOVANÝ STATIM</t>
  </si>
  <si>
    <t xml:space="preserve">BILIRUBIN KONJUGOVANÝ STATIM                      </t>
  </si>
  <si>
    <t>81475</t>
  </si>
  <si>
    <t xml:space="preserve">CHOLINESTERÁZA                                    </t>
  </si>
  <si>
    <t>CHOLINESTERÁZA</t>
  </si>
  <si>
    <t>93185</t>
  </si>
  <si>
    <t xml:space="preserve">TRIJODTYRONIN CELKOVÝ (TT3)                       </t>
  </si>
  <si>
    <t>TRIJODTYRONIN CELKOVÝ (TT3)</t>
  </si>
  <si>
    <t>93135</t>
  </si>
  <si>
    <t xml:space="preserve">MYOGLOBIN V SÉRII                                 </t>
  </si>
  <si>
    <t>MYOGLOBIN V SÉRII</t>
  </si>
  <si>
    <t>81165</t>
  </si>
  <si>
    <t xml:space="preserve">KREATINKINÁZA (CK) STATIM                         </t>
  </si>
  <si>
    <t>KREATINKINÁZA (CK) STATIM</t>
  </si>
  <si>
    <t>81233</t>
  </si>
  <si>
    <t xml:space="preserve">KARBONYLHEMOGLOBIN KVANTITATIVNĚ                  </t>
  </si>
  <si>
    <t>KARBONYLHEMOGLOBIN KVANTITATIVNĚ</t>
  </si>
  <si>
    <t>93223</t>
  </si>
  <si>
    <t xml:space="preserve">NÁDOROVÉ ANTIGENY CA - TYPU                       </t>
  </si>
  <si>
    <t>81129</t>
  </si>
  <si>
    <t>BÍLKOVINA KVANTITATIVNĚ (MOČ, VÝPOTEK, CSF) STATIM</t>
  </si>
  <si>
    <t>81159</t>
  </si>
  <si>
    <t>CHOLINESTERÁZA STATIM</t>
  </si>
  <si>
    <t xml:space="preserve">CHOLINESTERÁZA STATIM                             </t>
  </si>
  <si>
    <t>93139</t>
  </si>
  <si>
    <t xml:space="preserve">ADRENOKORTIKOTROPIN (ACTH)                        </t>
  </si>
  <si>
    <t>91151</t>
  </si>
  <si>
    <t xml:space="preserve">STANOVENÍ OROSOMUKOIDU                            </t>
  </si>
  <si>
    <t>91195</t>
  </si>
  <si>
    <t xml:space="preserve">STANOVENÍ C - REAKTIVNÍHO PROTEINU ELISA          </t>
  </si>
  <si>
    <t>STANOVENÍ C - REAKTIVNÍHO PROTEINU ELISA</t>
  </si>
  <si>
    <t>81773</t>
  </si>
  <si>
    <t xml:space="preserve">KREATINKINÁZA IZOENZYMY CK-MB MASS                </t>
  </si>
  <si>
    <t>KREATINKINÁZA IZOENZYMY CK-MB MASS</t>
  </si>
  <si>
    <t>81775</t>
  </si>
  <si>
    <t xml:space="preserve">KVANTITATIVNÍ ANALÝZA MOCE                        </t>
  </si>
  <si>
    <t>KVANTITATIVNÍ ANALÝZA MOCE</t>
  </si>
  <si>
    <t>81769</t>
  </si>
  <si>
    <t>KVANTITATIVNÍ STANOVENI HOLOTRANSKOBALAMINU /HOLOT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</si>
  <si>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</si>
  <si>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</si>
  <si>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</si>
  <si>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</si>
  <si>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</si>
  <si>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</si>
  <si>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</si>
  <si>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</si>
  <si>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81763</t>
  </si>
  <si>
    <t xml:space="preserve">STANOVENÍ NGAL V MOČI                             </t>
  </si>
  <si>
    <t>STANOVENÍ NGAL V MOČI</t>
  </si>
  <si>
    <t>813</t>
  </si>
  <si>
    <t>91197</t>
  </si>
  <si>
    <t xml:space="preserve">STANOVENÍ CYTOKINU ELISA                          </t>
  </si>
  <si>
    <t>34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</si>
  <si>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</si>
  <si>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</si>
  <si>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</si>
  <si>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</si>
  <si>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</si>
  <si>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</si>
  <si>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</si>
  <si>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</si>
  <si>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</si>
  <si>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</si>
  <si>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</si>
  <si>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</si>
  <si>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</si>
  <si>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</si>
  <si>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</si>
  <si>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</si>
  <si>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</si>
  <si>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</si>
  <si>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</si>
  <si>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</si>
  <si>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</si>
  <si>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</si>
  <si>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</si>
  <si>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</si>
  <si>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</si>
  <si>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</si>
  <si>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</si>
  <si>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</si>
  <si>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</si>
  <si>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0047648</t>
  </si>
  <si>
    <t>KATETR ANGIOGRAFICKÝ OUTLOOK RQ-4</t>
  </si>
  <si>
    <t>0048307</t>
  </si>
  <si>
    <t>STENTGRAFT PERIFERNÍ VASKULÁRNÍ - FLUENCY; SAMOEXP</t>
  </si>
  <si>
    <t>0048523</t>
  </si>
  <si>
    <t>DRÁT VODÍCÍ PTA - SELECTIVA; INTERVENČNÍ 60/80/145</t>
  </si>
  <si>
    <t>0048668</t>
  </si>
  <si>
    <t>DRÁT VODÍCÍ NITINOL</t>
  </si>
  <si>
    <t>0049926</t>
  </si>
  <si>
    <t>STENT PERIFERNÍ VASKULÁRNÍ; BILIÁRNÍ - ABSOLUTE.03</t>
  </si>
  <si>
    <t>0050237</t>
  </si>
  <si>
    <t>DRÁT VODÍCÍ CHOICE PLUS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</si>
  <si>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</si>
  <si>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</si>
  <si>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</si>
  <si>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</si>
  <si>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</si>
  <si>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</si>
  <si>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</si>
  <si>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</si>
  <si>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</si>
  <si>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</si>
  <si>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</si>
  <si>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</si>
  <si>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</si>
  <si>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</si>
  <si>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</si>
  <si>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</si>
  <si>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</si>
  <si>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</si>
  <si>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</si>
  <si>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</si>
  <si>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0057418</t>
  </si>
  <si>
    <t>DRÁT VODÍCÍ 300CM M001468XX0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</si>
  <si>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</si>
  <si>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</si>
  <si>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</si>
  <si>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</si>
  <si>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</si>
  <si>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</si>
  <si>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</si>
  <si>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</si>
  <si>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</si>
  <si>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</si>
  <si>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</si>
  <si>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0057840</t>
  </si>
  <si>
    <t>TĚLÍSKO EMBOLIZAČNÍ IMWCE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</si>
  <si>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</si>
  <si>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</si>
  <si>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</si>
  <si>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</si>
  <si>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</si>
  <si>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</si>
  <si>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0059579</t>
  </si>
  <si>
    <t>STENTGRAFT PERIF VASKULÁRNÍ - GORE VIATORR TIPS; K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</si>
  <si>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</si>
  <si>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</si>
  <si>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</si>
  <si>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</si>
  <si>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</si>
  <si>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</si>
  <si>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</si>
  <si>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</si>
  <si>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</si>
  <si>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</si>
  <si>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</si>
  <si>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</si>
  <si>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</si>
  <si>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</si>
  <si>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0192087</t>
  </si>
  <si>
    <t>STENTGRAFT AORTÁLNÍ BŘIŠNÍ - ZENITH FLEX AUI; TĚLO</t>
  </si>
  <si>
    <t>0151536</t>
  </si>
  <si>
    <t xml:space="preserve">DRÁT VODÍCÍ PTA - BTK - TREASURE 12/FLOPPY;ASTATO </t>
  </si>
  <si>
    <t>0051244</t>
  </si>
  <si>
    <t>KATETR VODÍCÍ GUIDER</t>
  </si>
  <si>
    <t>0111638</t>
  </si>
  <si>
    <t>STENT PERIFERNÍ VASKUL. - ISTHMUS LOGIC CARBOSTENT</t>
  </si>
  <si>
    <t>0059796</t>
  </si>
  <si>
    <t>DRÁT VODÍCÍ ANGIODYN J3 SFC-FS 150-0,35</t>
  </si>
  <si>
    <t>0092131</t>
  </si>
  <si>
    <t>KATETR BALÓNKOVÝ PTA - RX MUSO</t>
  </si>
  <si>
    <t>0047805</t>
  </si>
  <si>
    <t>SADA AG-JEHLA ANGIOGRAFICKÁ</t>
  </si>
  <si>
    <t>0059986</t>
  </si>
  <si>
    <t>SYSTÉM BALÓN UZÁVĚROVÝ EQUINOX 104-4011..104-4470</t>
  </si>
  <si>
    <t>0049005</t>
  </si>
  <si>
    <t>KATETR TROMBEKTOMICKÝ - ROTAREX-ANTEGRADNÍ(KATETR,</t>
  </si>
  <si>
    <t>0051173</t>
  </si>
  <si>
    <t>VODIČ - PTA-SPECIÁLNÍ(DILATAČNÍ,REKANALIZAČNÍ)-OUT</t>
  </si>
  <si>
    <t>0034083</t>
  </si>
  <si>
    <t>JEHLA BIOPTICKÁ ASPIRAČNÍ PLICNÍ, FRANSEENOVA,ECHO</t>
  </si>
  <si>
    <t>0092011</t>
  </si>
  <si>
    <t>BALÓNEK DILATAČNÍ - JÍCNOVÝ</t>
  </si>
  <si>
    <t>0152522</t>
  </si>
  <si>
    <t>STENT PERIFERNÍ VASKULÁRNÍ - RADIX2; BALONEXPANDIB</t>
  </si>
  <si>
    <t>0056358</t>
  </si>
  <si>
    <t>89113</t>
  </si>
  <si>
    <t>RTG LEBKY, CÍLENÉ SNÍMKY</t>
  </si>
  <si>
    <t xml:space="preserve">RTG LEBKY, CÍLENÉ SNÍMKY                          </t>
  </si>
  <si>
    <t>89117</t>
  </si>
  <si>
    <t>RTG KRKU A KRČNÍ PÁTEŘE</t>
  </si>
  <si>
    <t xml:space="preserve">RTG KRKU A KRČNÍ PÁTEŘE                           </t>
  </si>
  <si>
    <t>89119</t>
  </si>
  <si>
    <t xml:space="preserve">RTG HRUDNÍ NEBO BEDERNÍ PÁTEŘE                    </t>
  </si>
  <si>
    <t>89123</t>
  </si>
  <si>
    <t xml:space="preserve">RTG PÁNVE NEBO KYČELNÍHO KLOUBU                   </t>
  </si>
  <si>
    <t>RTG PÁNVE NEBO KYČELNÍHO KLOUBU</t>
  </si>
  <si>
    <t>89127</t>
  </si>
  <si>
    <t xml:space="preserve">RTG KOSTÍ A KLOUBŮ KONČETIN                       </t>
  </si>
  <si>
    <t>RTG KOSTÍ A KLOUBŮ KONČETIN</t>
  </si>
  <si>
    <t>89143</t>
  </si>
  <si>
    <t>RTG BŘICHA</t>
  </si>
  <si>
    <t xml:space="preserve">RTG BŘICHA                                        </t>
  </si>
  <si>
    <t>89147</t>
  </si>
  <si>
    <t>RTG ŽALUDKU A DUODENA</t>
  </si>
  <si>
    <t xml:space="preserve">RTG ŽALUDKU A DUODENA                             </t>
  </si>
  <si>
    <t>89317</t>
  </si>
  <si>
    <t xml:space="preserve">SELEKTIVNÍ TROMBOLÝZA                             </t>
  </si>
  <si>
    <t>89323</t>
  </si>
  <si>
    <t>TERAPEUTICKÁ EMBOLIZACE V CÉVNÍM ŘEČIŠTI</t>
  </si>
  <si>
    <t xml:space="preserve">TERAPEUTICKÁ EMBOLIZACE V CÉVNÍM ŘEČIŠTI          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</si>
  <si>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</si>
  <si>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</si>
  <si>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</si>
  <si>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</si>
  <si>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</si>
  <si>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</si>
  <si>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</si>
  <si>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</si>
  <si>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</si>
  <si>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</si>
  <si>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 xml:space="preserve">PUNKČNÍ ANGIOGRAFIE                               </t>
  </si>
  <si>
    <t>89423</t>
  </si>
  <si>
    <t xml:space="preserve">PERKUTÁNNÍ TRANSLUMINÁLNÍ ANGIOPLASTIKA           </t>
  </si>
  <si>
    <t>PERKUTÁNNÍ TRANSLUMINÁLNÍ ANGIOPLASTIKA</t>
  </si>
  <si>
    <t>89453</t>
  </si>
  <si>
    <t xml:space="preserve">PERKUTÁNNÍ TRANSHEPATÁLNÍ CHOLANGIOGRAFIE         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</si>
  <si>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</si>
  <si>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</si>
  <si>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</si>
  <si>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</si>
  <si>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</si>
  <si>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</si>
  <si>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</si>
  <si>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</si>
  <si>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</si>
  <si>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</si>
  <si>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</si>
  <si>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</si>
  <si>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</si>
  <si>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</si>
  <si>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</si>
  <si>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</si>
  <si>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89725</t>
  </si>
  <si>
    <t xml:space="preserve">OPAKOVANÉ ČI DOPLŇUJÍCÍ VYŠETŘENÍ MR              </t>
  </si>
  <si>
    <t>89151</t>
  </si>
  <si>
    <t>PASÁŽ TRÁVICÍ TRUBICÍ</t>
  </si>
  <si>
    <t xml:space="preserve">PASÁŽ TRÁVICÍ TRUBICÍ                             </t>
  </si>
  <si>
    <t>89331</t>
  </si>
  <si>
    <t xml:space="preserve">ZAVEDENÍ STENTU DO TEPENNÉHO ČI ŽILNÍHO ŘEČIŠTĚ   </t>
  </si>
  <si>
    <t>ZAVEDENÍ STENTU DO TEPENNÉHO ČI ŽILNÍHO ŘEČIŠTĚ</t>
  </si>
  <si>
    <t>89111</t>
  </si>
  <si>
    <t>RTG PRSTŮ A ZÁPRSTNÍCH KŮSTEK RUKY NEBO NOHY</t>
  </si>
  <si>
    <t xml:space="preserve">RTG PRSTŮ A ZÁPRSTNÍCH KŮSTEK RUKY NEBO NOHY      </t>
  </si>
  <si>
    <t>89125</t>
  </si>
  <si>
    <t xml:space="preserve">RTG RAMENNÍHO KLOUBU                              </t>
  </si>
  <si>
    <t>RTG RAMENNÍHO KLOUBU</t>
  </si>
  <si>
    <t>89201</t>
  </si>
  <si>
    <t>SKIASKOPIE NA OPERAČNÍM ČI ZÁKROKOVÉM SÁLE MOBILNÍ</t>
  </si>
  <si>
    <t>89145</t>
  </si>
  <si>
    <t>RTG JÍCNU</t>
  </si>
  <si>
    <t xml:space="preserve">RTG JÍCNU                                         </t>
  </si>
  <si>
    <t>89115</t>
  </si>
  <si>
    <t>RTG LEBKY, PŘEHLEDNÉ SNÍMKY</t>
  </si>
  <si>
    <t xml:space="preserve">RTG LEBKY, PŘEHLEDNÉ SNÍMKY                       </t>
  </si>
  <si>
    <t>89161</t>
  </si>
  <si>
    <t>CHOLANGIOGRAFIE PEROPERAČNÍ NEBO T-DRÉNEM</t>
  </si>
  <si>
    <t xml:space="preserve">CHOLANGIOGRAFIE PEROPERAČNÍ NEBO T-DRÉNEM         </t>
  </si>
  <si>
    <t>89611</t>
  </si>
  <si>
    <t>CT VYŠETŘENÍ HLAVY NEBO TĚLA NATIVNÍ A KONTRASTNÍ</t>
  </si>
  <si>
    <t xml:space="preserve">CT VYŠETŘENÍ HLAVY NEBO TĚLA NATIVNÍ A KONTRASTNÍ </t>
  </si>
  <si>
    <t>89415</t>
  </si>
  <si>
    <t>89155</t>
  </si>
  <si>
    <t xml:space="preserve">RTG VYŠETŘENÍ TLUSTÉHO STŘEVA                     </t>
  </si>
  <si>
    <t>RTG VYŠETŘENÍ TLUSTÉHO STŘEVA</t>
  </si>
  <si>
    <t>89411</t>
  </si>
  <si>
    <t>PŘEHLEDNÁ  ČI SELEKTIVNÍ ANGIOGRAFIE</t>
  </si>
  <si>
    <t xml:space="preserve">PŘEHLEDNÁ  ČI SELEKTIVNÍ ANGIOGRAFIE              </t>
  </si>
  <si>
    <t>89325</t>
  </si>
  <si>
    <t>PERKUTÁNNÍ DRENÁŽ ABSCESU, CYSTY EV. JINÉ DUTINY R</t>
  </si>
  <si>
    <t>89441</t>
  </si>
  <si>
    <t xml:space="preserve">KATETRIZACE JATERNÍCH ŽIL                         </t>
  </si>
  <si>
    <t>89421</t>
  </si>
  <si>
    <t xml:space="preserve">MĚŘENÍ TLAKU PŘI ANGIOGRAFII                      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</si>
  <si>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</si>
  <si>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</si>
  <si>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</si>
  <si>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</si>
  <si>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</si>
  <si>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</si>
  <si>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</si>
  <si>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</si>
  <si>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</si>
  <si>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</si>
  <si>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</si>
  <si>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</si>
  <si>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</si>
  <si>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</si>
  <si>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</si>
  <si>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</si>
  <si>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 xml:space="preserve">TITRACE ANTIERYTROCYTÁRNÍCH PROTILÁTEK            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</si>
  <si>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</si>
  <si>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</si>
  <si>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</si>
  <si>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</si>
  <si>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</si>
  <si>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</si>
  <si>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</si>
  <si>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</si>
  <si>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</si>
  <si>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</si>
  <si>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</si>
  <si>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</si>
  <si>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 xml:space="preserve">VYŠETŘENÍ KREVNÍ SKUPINY ABO, RH (D) V SÉRII      </t>
  </si>
  <si>
    <t>22117</t>
  </si>
  <si>
    <t>22131</t>
  </si>
  <si>
    <t xml:space="preserve">VYŠETŘENÍ CHLADOVÝCH AGLUTININŮ                   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</si>
  <si>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</si>
  <si>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</si>
  <si>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</si>
  <si>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</si>
  <si>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</si>
  <si>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</si>
  <si>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</si>
  <si>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</si>
  <si>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</si>
  <si>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</si>
  <si>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</si>
  <si>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</si>
  <si>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</si>
  <si>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</si>
  <si>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</si>
  <si>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</si>
  <si>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</si>
  <si>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</si>
  <si>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</si>
  <si>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</si>
  <si>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</si>
  <si>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</si>
  <si>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</si>
  <si>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</si>
  <si>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</si>
  <si>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</si>
  <si>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</si>
  <si>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</si>
  <si>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</si>
  <si>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 xml:space="preserve">IMUNOHISTOCHEMIE (ZA KAŽDÝ MARKER Z 1 BLOKU)      </t>
  </si>
  <si>
    <t>87233</t>
  </si>
  <si>
    <t xml:space="preserve">METODA POLOTENKÝCH ŘEZŮ Z UMĚL. PRYSKYŘIC         </t>
  </si>
  <si>
    <t>87413</t>
  </si>
  <si>
    <t>CYTOLOGICKÉ OTISKY A STĚRY -  ZA 1-3 PREPARÁTY</t>
  </si>
  <si>
    <t xml:space="preserve">CYTOLOGICKÉ OTISKY A STĚRY -  ZA 1-3 PREPARÁTY    </t>
  </si>
  <si>
    <t>87431</t>
  </si>
  <si>
    <t xml:space="preserve">PREPARÁTY METODOU CYTOBLOKU - ZA KAŽDÝ PREPARÁT   </t>
  </si>
  <si>
    <t>PREPARÁTY METODOU CYTOBLOKU - ZA KAŽDÝ PREPARÁT</t>
  </si>
  <si>
    <t>87433</t>
  </si>
  <si>
    <t xml:space="preserve">STANDARDNÍ CYTOLOGICKÉ BARVENÍ,  ZA 1-3 PREPARÁTY </t>
  </si>
  <si>
    <t>STANDARDNÍ CYTOLOGICKÉ BARVENÍ,  ZA 1-3 PREPARÁTY</t>
  </si>
  <si>
    <t>87447</t>
  </si>
  <si>
    <t xml:space="preserve">CYTOLOGICKÉ PREPARÁTY ZHOTOVENÉ CYTOCENTRIFUGOU   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</si>
  <si>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</si>
  <si>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</si>
  <si>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</si>
  <si>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</si>
  <si>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</si>
  <si>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</si>
  <si>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</si>
  <si>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</si>
  <si>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 xml:space="preserve">FOTOGRAFIE GELU                                  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</si>
  <si>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</si>
  <si>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</si>
  <si>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</si>
  <si>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</si>
  <si>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</si>
  <si>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 xml:space="preserve">STANOVENÍ BIOPTICKÉ DIAGNÓZY I. STUPNĚ OBTÍŽNOSTI 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</si>
  <si>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</si>
  <si>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</si>
  <si>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</si>
  <si>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</si>
  <si>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</si>
  <si>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</si>
  <si>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</si>
  <si>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</si>
  <si>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</si>
  <si>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</si>
  <si>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</si>
  <si>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</si>
  <si>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</si>
  <si>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</si>
  <si>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 xml:space="preserve">CYTOLOGICKÉ OTISKY A STĚRY -  ZA 4-10 PREPARÁTŮ   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</si>
  <si>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</si>
  <si>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</si>
  <si>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</si>
  <si>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</si>
  <si>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</si>
  <si>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</si>
  <si>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</si>
  <si>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</si>
  <si>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</si>
  <si>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</si>
  <si>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</si>
  <si>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</si>
  <si>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</si>
  <si>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</si>
  <si>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</si>
  <si>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</si>
  <si>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 xml:space="preserve">HISTOTOPOGRAM (5 X 5 CM A VĚTŠÍ)                  </t>
  </si>
  <si>
    <t>87011</t>
  </si>
  <si>
    <t>KONZULTACE NÁLEZU PATOLOGEM CÍLENÁ NA ŽÁDOST OŠETŘ</t>
  </si>
  <si>
    <t>99790</t>
  </si>
  <si>
    <t xml:space="preserve">(VZP) EXPRESE HER2-IHC                            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</si>
  <si>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</si>
  <si>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</si>
  <si>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</si>
  <si>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</si>
  <si>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</si>
  <si>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</si>
  <si>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</si>
  <si>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</si>
  <si>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</si>
  <si>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</si>
  <si>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</si>
  <si>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</si>
  <si>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</si>
  <si>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</si>
  <si>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</si>
  <si>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82087</t>
  </si>
  <si>
    <t>STANOVENÍ PROTILÁTEK AGLUTINACÍ</t>
  </si>
  <si>
    <t xml:space="preserve">STANOVENÍ PROTILÁTEK AGLUTINACÍ                   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</si>
  <si>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</si>
  <si>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</si>
  <si>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</si>
  <si>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</si>
  <si>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</si>
  <si>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</si>
  <si>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</si>
  <si>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</si>
  <si>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</si>
  <si>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 xml:space="preserve">KULTIVAČNÍ VYŠETŘENÍ NA MYKOBAKTERIA              </t>
  </si>
  <si>
    <t>82221</t>
  </si>
  <si>
    <t>KULTIVAČNÍ VYŠETŘENÍ NA MYKOBAKTERIA RYCHLOU KULTI</t>
  </si>
  <si>
    <t>98111</t>
  </si>
  <si>
    <t>MYKOLOGICKÉ VYŠETŘENÍ KULTIVAČNÍ</t>
  </si>
  <si>
    <t xml:space="preserve">MYKOLOGICKÉ VYŠETŘENÍ KULTIVAČNÍ                  </t>
  </si>
  <si>
    <t>98117</t>
  </si>
  <si>
    <t xml:space="preserve">CÍLENÁ IDENTIFIKACE CANDIDA ALBICANS              </t>
  </si>
  <si>
    <t>CÍLENÁ IDENTIFIKACE CANDIDA ALBICANS</t>
  </si>
  <si>
    <t>82065</t>
  </si>
  <si>
    <t xml:space="preserve">STANOVENÍ CITLIVOSTI NA ATB KVANTITATIVNÍ METODOU </t>
  </si>
  <si>
    <t>82003</t>
  </si>
  <si>
    <t>TELEFONICKÁ KONZULTACE K MIKROBIOLOGICKÉMU, PARAZI</t>
  </si>
  <si>
    <t>82025</t>
  </si>
  <si>
    <t>KULTIVAČNÍ VYŠETŘENÍ NA GO</t>
  </si>
  <si>
    <t xml:space="preserve">KULTIVAČNÍ VYŠETŘENÍ NA GO                        </t>
  </si>
  <si>
    <t>82069</t>
  </si>
  <si>
    <t xml:space="preserve">STANOVENÍ PRODUKCE BETA-LAKTAMÁZY                 </t>
  </si>
  <si>
    <t>STANOVENÍ PRODUKCE BETA-LAKTAMÁZY</t>
  </si>
  <si>
    <t>82079</t>
  </si>
  <si>
    <t>STANOVENÍ PROTILÁTEK PROTI ANTIGENŮM VIRŮ (KROMĚ H</t>
  </si>
  <si>
    <t>82063</t>
  </si>
  <si>
    <t xml:space="preserve">STANOVENÍ CITLIVOSTI NA ATB KVALITATIVNÍ METODOU  </t>
  </si>
  <si>
    <t>STANOVENÍ CITLIVOSTI NA ATB KVALITATIVNÍ METODOU</t>
  </si>
  <si>
    <t>98119</t>
  </si>
  <si>
    <t xml:space="preserve">IDENTIFIKACE VLÁKNITÝCH HUB                       </t>
  </si>
  <si>
    <t>IDENTIFIKACE VLÁKNITÝCH HUB</t>
  </si>
  <si>
    <t>82083</t>
  </si>
  <si>
    <t xml:space="preserve">PRŮKAZ BAKTERIÁLNÍHO TOXINU NEBO ANTIGENU         </t>
  </si>
  <si>
    <t>PRŮKAZ BAKTERIÁLNÍHO TOXINU NEBO ANTIGENU</t>
  </si>
  <si>
    <t>82123</t>
  </si>
  <si>
    <t>PRŮKAZ BAKTERIÁLNÍHO, VIROVÉHO, PARAZITÁRNÍHO, EVE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</si>
  <si>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</si>
  <si>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</si>
  <si>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</si>
  <si>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</si>
  <si>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</si>
  <si>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 xml:space="preserve">IZOLACE DNA PRO VYŠETŘENÍ EXTRAHUMÁNNÍHO GENOMU   </t>
  </si>
  <si>
    <t>82040</t>
  </si>
  <si>
    <t>IZOLACE RNA A TRANSKRIPCE PRO VYŠETŘENÍ EXTRAHUMÁN</t>
  </si>
  <si>
    <t>82060</t>
  </si>
  <si>
    <t xml:space="preserve">ANALÝZA HMOTOVÉHO SPEKTRA                         </t>
  </si>
  <si>
    <t>82066</t>
  </si>
  <si>
    <t xml:space="preserve">STANOVENÍ CITLIVOSTI NA ATB E-TESTEM              </t>
  </si>
  <si>
    <t>41</t>
  </si>
  <si>
    <t>86413</t>
  </si>
  <si>
    <t xml:space="preserve">SCREENING PROTILÁTEK NA PANELU 30TI DÁRCŮ         </t>
  </si>
  <si>
    <t>91131</t>
  </si>
  <si>
    <t xml:space="preserve">STANOVENÍ IgA                                     </t>
  </si>
  <si>
    <t>STANOVENÍ IgA</t>
  </si>
  <si>
    <t>91161</t>
  </si>
  <si>
    <t xml:space="preserve">STANOVENÍ C4 SLOŽKY KOMPLEMENTU                   </t>
  </si>
  <si>
    <t>STANOVENÍ C4 SLOŽKY KOMPLEMENTU</t>
  </si>
  <si>
    <t>91285</t>
  </si>
  <si>
    <t xml:space="preserve">STANOVENÍ REVMATOIDNÍHO FAKTORU IgM ELISA         </t>
  </si>
  <si>
    <t>91287</t>
  </si>
  <si>
    <t xml:space="preserve">STANOVENÍ REVMATOIDNÍHO FAKTORU IgG ELISA         </t>
  </si>
  <si>
    <t>91355</t>
  </si>
  <si>
    <t xml:space="preserve">STANOVENÍ CIK METODOU PEG-IKEM                    </t>
  </si>
  <si>
    <t>STANOVENÍ CIK METODOU PEG-IKEM</t>
  </si>
  <si>
    <t>STANOVENÍ IgG</t>
  </si>
  <si>
    <t>91189</t>
  </si>
  <si>
    <t xml:space="preserve">STANOVENÍ IgE                                     </t>
  </si>
  <si>
    <t>STANOVENÍ IgM</t>
  </si>
  <si>
    <t>91289</t>
  </si>
  <si>
    <t xml:space="preserve">STANOVENÍ REVMATOIDNÍHO FAKTORU IgA ELISA         </t>
  </si>
  <si>
    <t>91159</t>
  </si>
  <si>
    <t xml:space="preserve">STANOVENÍ C3 SLOŽKY KOMPLEMENTU                   </t>
  </si>
  <si>
    <t>STANOVENÍ C3 SLOŽKY KOMPLEMENTU</t>
  </si>
  <si>
    <t>22217</t>
  </si>
  <si>
    <t xml:space="preserve">SCREENINGOVÉ VYŠETŘENÍ TROMBOCYTÁRNÍCH PROTILÁTEK </t>
  </si>
  <si>
    <t>86415</t>
  </si>
  <si>
    <t>SCREENING PROTILÁTEK NA PANELU 100 DÁRCŮ POMOCÍ DT</t>
  </si>
  <si>
    <t>44</t>
  </si>
  <si>
    <t>816</t>
  </si>
  <si>
    <t>94211</t>
  </si>
  <si>
    <t>DLOUHODOBÁ KULTIVACE BUNĚK RŮZNÝCH TKÁNÍ Z PRENATÁ</t>
  </si>
  <si>
    <t>94115</t>
  </si>
  <si>
    <t xml:space="preserve">IN SITU HYBRIDIZACE LIDSKÉ DNA SE ZNAČENOU SONDOU </t>
  </si>
  <si>
    <t>94123</t>
  </si>
  <si>
    <t xml:space="preserve">PCR ANALÝZA LIDSKÉ DNA                            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</si>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</sst>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876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0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7" xfId="26" applyNumberFormat="1" applyFont="1" applyFill="1" applyBorder="1"/>
    <xf numFmtId="167" fontId="31" fillId="7" borderId="104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8" xfId="0" applyNumberFormat="1" applyFont="1" applyBorder="1" applyAlignment="1">
      <alignment horizontal="right" vertical="center"/>
    </xf>
    <xf numFmtId="173" fontId="41" fillId="0" borderId="108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108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4" fontId="41" fillId="0" borderId="111" xfId="0" applyNumberFormat="1" applyFont="1" applyBorder="1" applyAlignment="1">
      <alignment vertical="center"/>
    </xf>
    <xf numFmtId="174" fontId="41" fillId="0" borderId="108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1" xfId="0" applyNumberFormat="1" applyFont="1" applyBorder="1" applyAlignment="1">
      <alignment vertical="center"/>
    </xf>
    <xf numFmtId="0" fontId="34" fillId="0" borderId="109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7" xfId="0" applyNumberFormat="1" applyFont="1" applyFill="1" applyBorder="1"/>
    <xf numFmtId="3" fontId="0" fillId="8" borderId="75" xfId="0" applyNumberFormat="1" applyFont="1" applyFill="1" applyBorder="1"/>
    <xf numFmtId="0" fontId="0" fillId="0" borderId="118" xfId="0" applyNumberFormat="1" applyFont="1" applyBorder="1"/>
    <xf numFmtId="3" fontId="0" fillId="0" borderId="119" xfId="0" applyNumberFormat="1" applyFont="1" applyBorder="1"/>
    <xf numFmtId="0" fontId="0" fillId="8" borderId="118" xfId="0" applyNumberFormat="1" applyFont="1" applyFill="1" applyBorder="1"/>
    <xf numFmtId="3" fontId="0" fillId="8" borderId="119" xfId="0" applyNumberFormat="1" applyFont="1" applyFill="1" applyBorder="1"/>
    <xf numFmtId="0" fontId="59" fillId="9" borderId="118" xfId="0" applyNumberFormat="1" applyFont="1" applyFill="1" applyBorder="1"/>
    <xf numFmtId="3" fontId="59" fillId="9" borderId="119" xfId="0" applyNumberFormat="1" applyFont="1" applyFill="1" applyBorder="1"/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8" xfId="81" applyFont="1" applyFill="1" applyBorder="1" applyAlignment="1">
      <alignment horizontal="center"/>
    </xf>
    <xf numFmtId="0" fontId="33" fillId="2" borderId="99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6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6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7" xfId="0" applyNumberFormat="1" applyFont="1" applyFill="1" applyBorder="1" applyAlignment="1">
      <alignment horizontal="center" vertical="center" wrapText="1"/>
    </xf>
    <xf numFmtId="0" fontId="41" fillId="2" borderId="114" xfId="0" applyFont="1" applyFill="1" applyBorder="1" applyAlignment="1">
      <alignment horizontal="center" vertical="center" wrapText="1"/>
    </xf>
    <xf numFmtId="0" fontId="41" fillId="2" borderId="95" xfId="0" applyFont="1" applyFill="1" applyBorder="1" applyAlignment="1">
      <alignment horizontal="center" vertical="center" wrapText="1"/>
    </xf>
    <xf numFmtId="0" fontId="61" fillId="11" borderId="116" xfId="0" applyFont="1" applyFill="1" applyBorder="1" applyAlignment="1">
      <alignment horizontal="center"/>
    </xf>
    <xf numFmtId="0" fontId="61" fillId="11" borderId="115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41" fillId="4" borderId="101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8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61" fillId="4" borderId="105" xfId="0" applyFont="1" applyFill="1" applyBorder="1" applyAlignment="1">
      <alignment horizontal="center" vertical="center" wrapText="1"/>
    </xf>
    <xf numFmtId="0" fontId="61" fillId="4" borderId="113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5" xfId="0" applyNumberFormat="1" applyFont="1" applyFill="1" applyBorder="1" applyAlignment="1">
      <alignment horizontal="center" vertical="center" wrapText="1"/>
    </xf>
    <xf numFmtId="168" fontId="61" fillId="2" borderId="113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6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6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48" xfId="26" applyNumberFormat="1" applyFont="1" applyFill="1" applyBorder="1" applyAlignment="1">
      <alignment horizontal="right" vertical="top"/>
    </xf>
    <xf numFmtId="0" fontId="34" fillId="0" borderId="48" xfId="0" applyFont="1" applyFill="1" applyBorder="1" applyAlignment="1">
      <alignment horizontal="right" vertical="top"/>
    </xf>
    <xf numFmtId="0" fontId="34" fillId="0" borderId="96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6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6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96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6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21" xfId="0" applyNumberFormat="1" applyFont="1" applyFill="1" applyBorder="1" applyAlignment="1">
      <alignment horizontal="right" vertical="top"/>
    </xf>
    <xf numFmtId="3" fontId="35" fillId="12" borderId="122" xfId="0" applyNumberFormat="1" applyFont="1" applyFill="1" applyBorder="1" applyAlignment="1">
      <alignment horizontal="right" vertical="top"/>
    </xf>
    <xf numFmtId="177" fontId="35" fillId="12" borderId="123" xfId="0" applyNumberFormat="1" applyFont="1" applyFill="1" applyBorder="1" applyAlignment="1">
      <alignment horizontal="right" vertical="top"/>
    </xf>
    <xf numFmtId="3" fontId="35" fillId="0" borderId="121" xfId="0" applyNumberFormat="1" applyFont="1" applyBorder="1" applyAlignment="1">
      <alignment horizontal="right" vertical="top"/>
    </xf>
    <xf numFmtId="177" fontId="35" fillId="12" borderId="124" xfId="0" applyNumberFormat="1" applyFont="1" applyFill="1" applyBorder="1" applyAlignment="1">
      <alignment horizontal="right" vertical="top"/>
    </xf>
    <xf numFmtId="3" fontId="37" fillId="12" borderId="126" xfId="0" applyNumberFormat="1" applyFont="1" applyFill="1" applyBorder="1" applyAlignment="1">
      <alignment horizontal="right" vertical="top"/>
    </xf>
    <xf numFmtId="3" fontId="37" fillId="12" borderId="127" xfId="0" applyNumberFormat="1" applyFont="1" applyFill="1" applyBorder="1" applyAlignment="1">
      <alignment horizontal="right" vertical="top"/>
    </xf>
    <xf numFmtId="0" fontId="37" fillId="12" borderId="128" xfId="0" applyFont="1" applyFill="1" applyBorder="1" applyAlignment="1">
      <alignment horizontal="right" vertical="top"/>
    </xf>
    <xf numFmtId="3" fontId="37" fillId="0" borderId="126" xfId="0" applyNumberFormat="1" applyFont="1" applyBorder="1" applyAlignment="1">
      <alignment horizontal="right" vertical="top"/>
    </xf>
    <xf numFmtId="0" fontId="37" fillId="12" borderId="129" xfId="0" applyFont="1" applyFill="1" applyBorder="1" applyAlignment="1">
      <alignment horizontal="right" vertical="top"/>
    </xf>
    <xf numFmtId="0" fontId="35" fillId="12" borderId="123" xfId="0" applyFont="1" applyFill="1" applyBorder="1" applyAlignment="1">
      <alignment horizontal="right" vertical="top"/>
    </xf>
    <xf numFmtId="0" fontId="35" fillId="12" borderId="124" xfId="0" applyFont="1" applyFill="1" applyBorder="1" applyAlignment="1">
      <alignment horizontal="right" vertical="top"/>
    </xf>
    <xf numFmtId="177" fontId="37" fillId="12" borderId="128" xfId="0" applyNumberFormat="1" applyFont="1" applyFill="1" applyBorder="1" applyAlignment="1">
      <alignment horizontal="right" vertical="top"/>
    </xf>
    <xf numFmtId="177" fontId="37" fillId="12" borderId="129" xfId="0" applyNumberFormat="1" applyFont="1" applyFill="1" applyBorder="1" applyAlignment="1">
      <alignment horizontal="right" vertical="top"/>
    </xf>
    <xf numFmtId="177" fontId="35" fillId="12" borderId="124" xfId="0" quotePrefix="1" applyNumberFormat="1" applyFont="1" applyFill="1" applyBorder="1" applyAlignment="1">
      <alignment horizontal="right" vertical="top"/>
    </xf>
    <xf numFmtId="3" fontId="37" fillId="0" borderId="130" xfId="0" applyNumberFormat="1" applyFont="1" applyBorder="1" applyAlignment="1">
      <alignment horizontal="right" vertical="top"/>
    </xf>
    <xf numFmtId="3" fontId="37" fillId="0" borderId="131" xfId="0" applyNumberFormat="1" applyFont="1" applyBorder="1" applyAlignment="1">
      <alignment horizontal="right" vertical="top"/>
    </xf>
    <xf numFmtId="3" fontId="37" fillId="0" borderId="132" xfId="0" applyNumberFormat="1" applyFont="1" applyBorder="1" applyAlignment="1">
      <alignment horizontal="right" vertical="top"/>
    </xf>
    <xf numFmtId="177" fontId="37" fillId="12" borderId="133" xfId="0" applyNumberFormat="1" applyFont="1" applyFill="1" applyBorder="1" applyAlignment="1">
      <alignment horizontal="right" vertical="top"/>
    </xf>
    <xf numFmtId="0" fontId="39" fillId="13" borderId="120" xfId="0" applyFont="1" applyFill="1" applyBorder="1" applyAlignment="1">
      <alignment vertical="top"/>
    </xf>
    <xf numFmtId="0" fontId="39" fillId="13" borderId="120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4"/>
    </xf>
    <xf numFmtId="0" fontId="40" fillId="13" borderId="125" xfId="0" applyFont="1" applyFill="1" applyBorder="1" applyAlignment="1">
      <alignment vertical="top" indent="6"/>
    </xf>
    <xf numFmtId="0" fontId="39" fillId="13" borderId="120" xfId="0" applyFont="1" applyFill="1" applyBorder="1" applyAlignment="1">
      <alignment vertical="top" indent="8"/>
    </xf>
    <xf numFmtId="0" fontId="40" fillId="13" borderId="125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6"/>
    </xf>
    <xf numFmtId="0" fontId="40" fillId="13" borderId="125" xfId="0" applyFont="1" applyFill="1" applyBorder="1" applyAlignment="1">
      <alignment vertical="top" indent="4"/>
    </xf>
    <xf numFmtId="0" fontId="34" fillId="13" borderId="12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10" xfId="53" applyNumberFormat="1" applyFont="1" applyFill="1" applyBorder="1" applyAlignment="1">
      <alignment horizontal="left"/>
    </xf>
    <xf numFmtId="164" fontId="33" fillId="2" borderId="134" xfId="53" applyNumberFormat="1" applyFont="1" applyFill="1" applyBorder="1" applyAlignment="1">
      <alignment horizontal="left"/>
    </xf>
    <xf numFmtId="0" fontId="33" fillId="2" borderId="134" xfId="53" applyNumberFormat="1" applyFont="1" applyFill="1" applyBorder="1" applyAlignment="1">
      <alignment horizontal="left"/>
    </xf>
    <xf numFmtId="164" fontId="33" fillId="2" borderId="108" xfId="53" applyNumberFormat="1" applyFont="1" applyFill="1" applyBorder="1" applyAlignment="1">
      <alignment horizontal="left"/>
    </xf>
    <xf numFmtId="3" fontId="33" fillId="2" borderId="108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34" xfId="0" applyNumberFormat="1" applyFont="1" applyFill="1" applyBorder="1"/>
    <xf numFmtId="3" fontId="34" fillId="0" borderId="109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0" xfId="0" applyFont="1" applyFill="1" applyBorder="1"/>
    <xf numFmtId="3" fontId="41" fillId="2" borderId="111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34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0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5" xfId="0" applyFont="1" applyFill="1" applyBorder="1"/>
    <xf numFmtId="0" fontId="41" fillId="2" borderId="13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37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0" xfId="0" applyFont="1" applyFill="1" applyBorder="1"/>
    <xf numFmtId="0" fontId="41" fillId="0" borderId="99" xfId="0" applyFont="1" applyFill="1" applyBorder="1" applyAlignment="1">
      <alignment horizontal="left" indent="1"/>
    </xf>
    <xf numFmtId="9" fontId="34" fillId="0" borderId="138" xfId="0" applyNumberFormat="1" applyFont="1" applyFill="1" applyBorder="1"/>
    <xf numFmtId="9" fontId="34" fillId="0" borderId="94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9" xfId="0" applyNumberFormat="1" applyFont="1" applyFill="1" applyBorder="1"/>
    <xf numFmtId="9" fontId="34" fillId="0" borderId="112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0" fontId="33" fillId="2" borderId="19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0" fontId="33" fillId="2" borderId="34" xfId="0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3" fontId="67" fillId="0" borderId="136" xfId="0" applyNumberFormat="1" applyFont="1" applyBorder="1"/>
    <xf numFmtId="166" fontId="67" fillId="0" borderId="136" xfId="0" applyNumberFormat="1" applyFont="1" applyBorder="1"/>
    <xf numFmtId="166" fontId="67" fillId="0" borderId="140" xfId="0" applyNumberFormat="1" applyFont="1" applyBorder="1"/>
    <xf numFmtId="166" fontId="5" fillId="0" borderId="136" xfId="0" applyNumberFormat="1" applyFont="1" applyBorder="1" applyAlignment="1">
      <alignment horizontal="right"/>
    </xf>
    <xf numFmtId="166" fontId="5" fillId="0" borderId="140" xfId="0" applyNumberFormat="1" applyFont="1" applyBorder="1" applyAlignment="1">
      <alignment horizontal="right"/>
    </xf>
    <xf numFmtId="3" fontId="5" fillId="0" borderId="136" xfId="0" applyNumberFormat="1" applyFont="1" applyBorder="1" applyAlignment="1">
      <alignment horizontal="right"/>
    </xf>
    <xf numFmtId="178" fontId="5" fillId="0" borderId="136" xfId="0" applyNumberFormat="1" applyFont="1" applyBorder="1" applyAlignment="1">
      <alignment horizontal="right"/>
    </xf>
    <xf numFmtId="4" fontId="5" fillId="0" borderId="136" xfId="0" applyNumberFormat="1" applyFont="1" applyBorder="1" applyAlignment="1">
      <alignment horizontal="right"/>
    </xf>
    <xf numFmtId="3" fontId="5" fillId="0" borderId="136" xfId="0" applyNumberFormat="1" applyFont="1" applyBorder="1"/>
    <xf numFmtId="3" fontId="67" fillId="0" borderId="136" xfId="0" applyNumberFormat="1" applyFont="1" applyBorder="1" applyAlignment="1">
      <alignment horizontal="right"/>
    </xf>
    <xf numFmtId="166" fontId="67" fillId="0" borderId="136" xfId="0" applyNumberFormat="1" applyFont="1" applyBorder="1" applyAlignment="1">
      <alignment horizontal="right"/>
    </xf>
    <xf numFmtId="166" fontId="67" fillId="0" borderId="140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67" fillId="0" borderId="19" xfId="0" applyNumberFormat="1" applyFont="1" applyBorder="1" applyAlignment="1">
      <alignment horizontal="right"/>
    </xf>
    <xf numFmtId="166" fontId="67" fillId="0" borderId="19" xfId="0" applyNumberFormat="1" applyFont="1" applyBorder="1"/>
    <xf numFmtId="166" fontId="68" fillId="0" borderId="140" xfId="0" applyNumberFormat="1" applyFont="1" applyBorder="1" applyAlignment="1">
      <alignment horizontal="right"/>
    </xf>
    <xf numFmtId="166" fontId="68" fillId="0" borderId="19" xfId="0" applyNumberFormat="1" applyFont="1" applyBorder="1" applyAlignment="1">
      <alignment horizontal="right"/>
    </xf>
    <xf numFmtId="3" fontId="34" fillId="0" borderId="136" xfId="0" applyNumberFormat="1" applyFont="1" applyBorder="1" applyAlignment="1">
      <alignment horizontal="right"/>
    </xf>
    <xf numFmtId="0" fontId="5" fillId="0" borderId="136" xfId="0" applyFont="1" applyBorder="1"/>
    <xf numFmtId="3" fontId="34" fillId="0" borderId="136" xfId="0" applyNumberFormat="1" applyFont="1" applyBorder="1"/>
    <xf numFmtId="166" fontId="34" fillId="0" borderId="136" xfId="0" applyNumberFormat="1" applyFont="1" applyBorder="1"/>
    <xf numFmtId="166" fontId="34" fillId="0" borderId="140" xfId="0" applyNumberFormat="1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7" fillId="0" borderId="0" xfId="0" applyNumberFormat="1" applyFont="1" applyBorder="1" applyAlignment="1">
      <alignment horizontal="right"/>
    </xf>
    <xf numFmtId="166" fontId="67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7" fillId="0" borderId="0" xfId="0" applyNumberFormat="1" applyFont="1" applyBorder="1"/>
    <xf numFmtId="166" fontId="67" fillId="0" borderId="0" xfId="0" applyNumberFormat="1" applyFont="1" applyBorder="1"/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67" fillId="0" borderId="96" xfId="0" applyNumberFormat="1" applyFont="1" applyBorder="1"/>
    <xf numFmtId="166" fontId="67" fillId="0" borderId="96" xfId="0" applyNumberFormat="1" applyFont="1" applyBorder="1"/>
    <xf numFmtId="166" fontId="67" fillId="0" borderId="77" xfId="0" applyNumberFormat="1" applyFont="1" applyBorder="1"/>
    <xf numFmtId="3" fontId="34" fillId="0" borderId="96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5" fillId="0" borderId="96" xfId="0" applyNumberFormat="1" applyFont="1" applyBorder="1" applyAlignment="1">
      <alignment horizontal="right"/>
    </xf>
    <xf numFmtId="178" fontId="5" fillId="0" borderId="96" xfId="0" applyNumberFormat="1" applyFont="1" applyBorder="1" applyAlignment="1">
      <alignment horizontal="right"/>
    </xf>
    <xf numFmtId="4" fontId="5" fillId="0" borderId="96" xfId="0" applyNumberFormat="1" applyFont="1" applyBorder="1" applyAlignment="1">
      <alignment horizontal="right"/>
    </xf>
    <xf numFmtId="0" fontId="5" fillId="0" borderId="96" xfId="0" applyFont="1" applyBorder="1"/>
    <xf numFmtId="3" fontId="5" fillId="0" borderId="96" xfId="0" applyNumberFormat="1" applyFont="1" applyBorder="1"/>
    <xf numFmtId="49" fontId="3" fillId="0" borderId="59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67" fillId="0" borderId="2" xfId="0" applyNumberFormat="1" applyFont="1" applyBorder="1" applyAlignment="1">
      <alignment horizontal="right"/>
    </xf>
    <xf numFmtId="166" fontId="67" fillId="0" borderId="2" xfId="0" applyNumberFormat="1" applyFont="1" applyBorder="1" applyAlignment="1">
      <alignment horizontal="right"/>
    </xf>
    <xf numFmtId="166" fontId="67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77" xfId="0" applyNumberFormat="1" applyFont="1" applyBorder="1"/>
    <xf numFmtId="3" fontId="5" fillId="0" borderId="140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6" xfId="0" applyNumberFormat="1" applyFont="1" applyBorder="1"/>
    <xf numFmtId="9" fontId="34" fillId="0" borderId="0" xfId="0" applyNumberFormat="1" applyFont="1" applyBorder="1"/>
    <xf numFmtId="3" fontId="34" fillId="0" borderId="135" xfId="0" applyNumberFormat="1" applyFont="1" applyBorder="1"/>
    <xf numFmtId="3" fontId="34" fillId="0" borderId="18" xfId="0" applyNumberFormat="1" applyFont="1" applyBorder="1"/>
    <xf numFmtId="3" fontId="34" fillId="0" borderId="101" xfId="0" applyNumberFormat="1" applyFont="1" applyBorder="1"/>
    <xf numFmtId="3" fontId="34" fillId="0" borderId="96" xfId="0" applyNumberFormat="1" applyFont="1" applyBorder="1"/>
    <xf numFmtId="9" fontId="34" fillId="0" borderId="96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59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8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9" xfId="76" applyFont="1" applyFill="1" applyBorder="1"/>
    <xf numFmtId="0" fontId="31" fillId="0" borderId="97" xfId="76" applyFont="1" applyFill="1" applyBorder="1"/>
    <xf numFmtId="0" fontId="31" fillId="0" borderId="112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41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9" xfId="76" applyNumberFormat="1" applyFont="1" applyFill="1" applyBorder="1"/>
    <xf numFmtId="9" fontId="31" fillId="0" borderId="97" xfId="76" applyNumberFormat="1" applyFont="1" applyFill="1" applyBorder="1"/>
    <xf numFmtId="9" fontId="31" fillId="0" borderId="112" xfId="76" applyNumberFormat="1" applyFont="1" applyFill="1" applyBorder="1"/>
    <xf numFmtId="0" fontId="33" fillId="2" borderId="137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  <tableStyle name="TableStyleMedium2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0.15167223418464723</c:v>
                </c:pt>
                <c:pt idx="1">
                  <c:v>0.33239241914419204</c:v>
                </c:pt>
                <c:pt idx="2">
                  <c:v>0.25897470425111141</c:v>
                </c:pt>
                <c:pt idx="3">
                  <c:v>0.31240954106063057</c:v>
                </c:pt>
                <c:pt idx="4">
                  <c:v>0.2780507711529504</c:v>
                </c:pt>
                <c:pt idx="5">
                  <c:v>0.27738042918349015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11312"/>
        <c:axId val="1237118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0.23670161738602158</c:v>
                </c:pt>
                <c:pt idx="1">
                  <c:v>0.23670161738602158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12400"/>
        <c:axId val="123713488"/>
      </c:scatterChart>
      <c:catAx>
        <c:axId val="123711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71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11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3711312"/>
        <c:crosses val="autoZero"/>
        <c:crossBetween val="between"/>
      </c:valAx>
      <c:valAx>
        <c:axId val="123712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713488"/>
        <c:crosses val="max"/>
        <c:crossBetween val="midCat"/>
      </c:valAx>
      <c:valAx>
        <c:axId val="1237134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7124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0.53846153846153844</c:v>
                </c:pt>
                <c:pt idx="1">
                  <c:v>0.6063492063492063</c:v>
                </c:pt>
                <c:pt idx="2">
                  <c:v>0.63920454545454541</c:v>
                </c:pt>
                <c:pt idx="3">
                  <c:v>0.6763565891472868</c:v>
                </c:pt>
                <c:pt idx="4">
                  <c:v>0.66118421052631582</c:v>
                </c:pt>
                <c:pt idx="5">
                  <c:v>0.67822468793342583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113536"/>
        <c:axId val="88411952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114080"/>
        <c:axId val="884122240"/>
      </c:scatterChart>
      <c:catAx>
        <c:axId val="88411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411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411952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84113536"/>
        <c:crosses val="autoZero"/>
        <c:crossBetween val="between"/>
      </c:valAx>
      <c:valAx>
        <c:axId val="8841140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84122240"/>
        <c:crosses val="max"/>
        <c:crossBetween val="midCat"/>
      </c:valAx>
      <c:valAx>
        <c:axId val="88412224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88411408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96" tableBorderDxfId="95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94"/>
    <tableColumn id="2" name="popis" dataDxfId="93"/>
    <tableColumn id="3" name="01 uv_sk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7">
      <calculatedColumnFormula>IF(Tabulka[[#This Row],[15_vzpl]]=0,"",Tabulka[[#This Row],[14_vzsk]]/Tabulka[[#This Row],[15_vzpl]])</calculatedColumnFormula>
    </tableColumn>
    <tableColumn id="20" name="17_vzroz" dataDxfId="7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81" totalsRowShown="0">
  <autoFilter ref="C3:S8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1" bestFit="1" customWidth="1"/>
    <col min="2" max="2" width="102.21875" style="231" bestFit="1" customWidth="1"/>
    <col min="3" max="3" width="16.109375" style="51" hidden="1" customWidth="1"/>
    <col min="4" max="16384" width="8.88671875" style="231"/>
  </cols>
  <sheetData>
    <row r="1" spans="1:3" ht="18.600000000000001" customHeight="1" thickBot="1" x14ac:dyDescent="0.4">
      <c r="A1" s="482" t="s">
        <v>118</v>
      </c>
      <c r="B1" s="482"/>
    </row>
    <row r="2" spans="1:3" ht="14.4" customHeight="1" thickBot="1" x14ac:dyDescent="0.35">
      <c r="A2" s="348" t="s">
        <v>297</v>
      </c>
      <c r="B2" s="50"/>
    </row>
    <row r="3" spans="1:3" ht="14.4" customHeight="1" thickBot="1" x14ac:dyDescent="0.35">
      <c r="A3" s="478" t="s">
        <v>162</v>
      </c>
      <c r="B3" s="479"/>
    </row>
    <row r="4" spans="1:3" ht="14.4" customHeight="1" x14ac:dyDescent="0.3">
      <c r="A4" s="246" t="str">
        <f t="shared" ref="A4:A8" si="0">HYPERLINK("#'"&amp;C4&amp;"'!A1",C4)</f>
        <v>Motivace</v>
      </c>
      <c r="B4" s="163" t="s">
        <v>135</v>
      </c>
      <c r="C4" s="51" t="s">
        <v>136</v>
      </c>
    </row>
    <row r="5" spans="1:3" ht="14.4" customHeight="1" x14ac:dyDescent="0.3">
      <c r="A5" s="247" t="str">
        <f t="shared" si="0"/>
        <v>HI</v>
      </c>
      <c r="B5" s="164" t="s">
        <v>156</v>
      </c>
      <c r="C5" s="51" t="s">
        <v>122</v>
      </c>
    </row>
    <row r="6" spans="1:3" ht="14.4" customHeight="1" x14ac:dyDescent="0.3">
      <c r="A6" s="248" t="str">
        <f t="shared" si="0"/>
        <v>HI Graf</v>
      </c>
      <c r="B6" s="165" t="s">
        <v>114</v>
      </c>
      <c r="C6" s="51" t="s">
        <v>123</v>
      </c>
    </row>
    <row r="7" spans="1:3" ht="14.4" customHeight="1" x14ac:dyDescent="0.3">
      <c r="A7" s="248" t="str">
        <f t="shared" si="0"/>
        <v>Man Tab</v>
      </c>
      <c r="B7" s="165" t="s">
        <v>299</v>
      </c>
      <c r="C7" s="51" t="s">
        <v>124</v>
      </c>
    </row>
    <row r="8" spans="1:3" ht="14.4" customHeight="1" thickBot="1" x14ac:dyDescent="0.35">
      <c r="A8" s="249" t="str">
        <f t="shared" si="0"/>
        <v>HV</v>
      </c>
      <c r="B8" s="166" t="s">
        <v>48</v>
      </c>
      <c r="C8" s="51" t="s">
        <v>53</v>
      </c>
    </row>
    <row r="9" spans="1:3" ht="14.4" customHeight="1" thickBot="1" x14ac:dyDescent="0.35">
      <c r="A9" s="167"/>
      <c r="B9" s="167"/>
    </row>
    <row r="10" spans="1:3" ht="14.4" customHeight="1" thickBot="1" x14ac:dyDescent="0.35">
      <c r="A10" s="480" t="s">
        <v>119</v>
      </c>
      <c r="B10" s="479"/>
    </row>
    <row r="11" spans="1:3" ht="14.4" customHeight="1" x14ac:dyDescent="0.3">
      <c r="A11" s="250" t="str">
        <f t="shared" ref="A11" si="1">HYPERLINK("#'"&amp;C11&amp;"'!A1",C11)</f>
        <v>Léky Žádanky</v>
      </c>
      <c r="B11" s="164" t="s">
        <v>157</v>
      </c>
      <c r="C11" s="51" t="s">
        <v>125</v>
      </c>
    </row>
    <row r="12" spans="1:3" ht="14.4" customHeight="1" x14ac:dyDescent="0.3">
      <c r="A12" s="248" t="str">
        <f t="shared" ref="A12:A18" si="2">HYPERLINK("#'"&amp;C12&amp;"'!A1",C12)</f>
        <v>LŽ Detail</v>
      </c>
      <c r="B12" s="165" t="s">
        <v>179</v>
      </c>
      <c r="C12" s="51" t="s">
        <v>126</v>
      </c>
    </row>
    <row r="13" spans="1:3" ht="28.8" customHeight="1" x14ac:dyDescent="0.3">
      <c r="A13" s="248" t="str">
        <f t="shared" si="2"/>
        <v>LŽ PL</v>
      </c>
      <c r="B13" s="723" t="s">
        <v>180</v>
      </c>
      <c r="C13" s="51" t="s">
        <v>166</v>
      </c>
    </row>
    <row r="14" spans="1:3" ht="14.4" customHeight="1" x14ac:dyDescent="0.3">
      <c r="A14" s="248" t="str">
        <f t="shared" si="2"/>
        <v>LŽ PL Detail</v>
      </c>
      <c r="B14" s="165" t="s">
        <v>1528</v>
      </c>
      <c r="C14" s="51" t="s">
        <v>167</v>
      </c>
    </row>
    <row r="15" spans="1:3" ht="14.4" customHeight="1" x14ac:dyDescent="0.3">
      <c r="A15" s="248" t="str">
        <f t="shared" si="2"/>
        <v>LŽ Statim</v>
      </c>
      <c r="B15" s="375" t="s">
        <v>215</v>
      </c>
      <c r="C15" s="51" t="s">
        <v>225</v>
      </c>
    </row>
    <row r="16" spans="1:3" ht="14.4" customHeight="1" x14ac:dyDescent="0.3">
      <c r="A16" s="250" t="str">
        <f t="shared" ref="A16" si="3">HYPERLINK("#'"&amp;C16&amp;"'!A1",C16)</f>
        <v>Materiál Žádanky</v>
      </c>
      <c r="B16" s="165" t="s">
        <v>158</v>
      </c>
      <c r="C16" s="51" t="s">
        <v>127</v>
      </c>
    </row>
    <row r="17" spans="1:3" ht="14.4" customHeight="1" x14ac:dyDescent="0.3">
      <c r="A17" s="248" t="str">
        <f t="shared" si="2"/>
        <v>MŽ Detail</v>
      </c>
      <c r="B17" s="165" t="s">
        <v>2157</v>
      </c>
      <c r="C17" s="51" t="s">
        <v>128</v>
      </c>
    </row>
    <row r="18" spans="1:3" ht="14.4" customHeight="1" thickBot="1" x14ac:dyDescent="0.35">
      <c r="A18" s="250" t="str">
        <f t="shared" si="2"/>
        <v>Osobní náklady</v>
      </c>
      <c r="B18" s="165" t="s">
        <v>116</v>
      </c>
      <c r="C18" s="51" t="s">
        <v>129</v>
      </c>
    </row>
    <row r="19" spans="1:3" ht="14.4" customHeight="1" thickBot="1" x14ac:dyDescent="0.35">
      <c r="A19" s="168"/>
      <c r="B19" s="168"/>
    </row>
    <row r="20" spans="1:3" ht="14.4" customHeight="1" thickBot="1" x14ac:dyDescent="0.35">
      <c r="A20" s="481" t="s">
        <v>120</v>
      </c>
      <c r="B20" s="479"/>
    </row>
    <row r="21" spans="1:3" ht="14.4" customHeight="1" x14ac:dyDescent="0.3">
      <c r="A21" s="248" t="str">
        <f t="shared" ref="A21:A28" si="4">HYPERLINK("#'"&amp;C21&amp;"'!A1",C21)</f>
        <v>ZV Vykáz.-H</v>
      </c>
      <c r="B21" s="165" t="s">
        <v>139</v>
      </c>
      <c r="C21" s="51" t="s">
        <v>137</v>
      </c>
    </row>
    <row r="22" spans="1:3" ht="14.4" customHeight="1" x14ac:dyDescent="0.3">
      <c r="A22" s="248" t="str">
        <f t="shared" si="4"/>
        <v>ZV Vykáz.-H Detail</v>
      </c>
      <c r="B22" s="165" t="s">
        <v>3113</v>
      </c>
      <c r="C22" s="51" t="s">
        <v>138</v>
      </c>
    </row>
    <row r="23" spans="1:3" ht="14.4" customHeight="1" x14ac:dyDescent="0.3">
      <c r="A23" s="251" t="str">
        <f t="shared" si="4"/>
        <v>CaseMix</v>
      </c>
      <c r="B23" s="165" t="s">
        <v>121</v>
      </c>
      <c r="C23" s="51" t="s">
        <v>130</v>
      </c>
    </row>
    <row r="24" spans="1:3" ht="14.4" customHeight="1" x14ac:dyDescent="0.3">
      <c r="A24" s="248" t="str">
        <f t="shared" si="4"/>
        <v>ALOS</v>
      </c>
      <c r="B24" s="165" t="s">
        <v>101</v>
      </c>
      <c r="C24" s="51" t="s">
        <v>72</v>
      </c>
    </row>
    <row r="25" spans="1:3" ht="14.4" customHeight="1" x14ac:dyDescent="0.3">
      <c r="A25" s="248" t="str">
        <f t="shared" si="4"/>
        <v>Total</v>
      </c>
      <c r="B25" s="165" t="s">
        <v>3226</v>
      </c>
      <c r="C25" s="51" t="s">
        <v>131</v>
      </c>
    </row>
    <row r="26" spans="1:3" ht="14.4" customHeight="1" x14ac:dyDescent="0.3">
      <c r="A26" s="248" t="str">
        <f t="shared" si="4"/>
        <v>ZV Vyžád.</v>
      </c>
      <c r="B26" s="165" t="s">
        <v>140</v>
      </c>
      <c r="C26" s="51" t="s">
        <v>134</v>
      </c>
    </row>
    <row r="27" spans="1:3" ht="14.4" customHeight="1" x14ac:dyDescent="0.3">
      <c r="A27" s="248" t="str">
        <f t="shared" si="4"/>
        <v>ZV Vyžád. Detail</v>
      </c>
      <c r="B27" s="165" t="s">
        <v>4022</v>
      </c>
      <c r="C27" s="51" t="s">
        <v>133</v>
      </c>
    </row>
    <row r="28" spans="1:3" ht="14.4" customHeight="1" x14ac:dyDescent="0.3">
      <c r="A28" s="248" t="str">
        <f t="shared" si="4"/>
        <v>OD TISS</v>
      </c>
      <c r="B28" s="165" t="s">
        <v>161</v>
      </c>
      <c r="C28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1" bestFit="1" customWidth="1"/>
    <col min="2" max="2" width="8.88671875" style="231" bestFit="1" customWidth="1"/>
    <col min="3" max="3" width="7" style="231" bestFit="1" customWidth="1"/>
    <col min="4" max="4" width="53.44140625" style="231" bestFit="1" customWidth="1"/>
    <col min="5" max="5" width="28.44140625" style="231" bestFit="1" customWidth="1"/>
    <col min="6" max="6" width="6.6640625" style="310" customWidth="1"/>
    <col min="7" max="7" width="10" style="310" customWidth="1"/>
    <col min="8" max="8" width="6.77734375" style="313" bestFit="1" customWidth="1"/>
    <col min="9" max="9" width="6.6640625" style="310" customWidth="1"/>
    <col min="10" max="10" width="10.88671875" style="310" customWidth="1"/>
    <col min="11" max="11" width="6.77734375" style="313" bestFit="1" customWidth="1"/>
    <col min="12" max="12" width="6.6640625" style="310" customWidth="1"/>
    <col min="13" max="13" width="10.88671875" style="310" customWidth="1"/>
    <col min="14" max="16384" width="8.88671875" style="231"/>
  </cols>
  <sheetData>
    <row r="1" spans="1:13" ht="18.600000000000001" customHeight="1" thickBot="1" x14ac:dyDescent="0.4">
      <c r="A1" s="521" t="s">
        <v>1528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482"/>
      <c r="M1" s="482"/>
    </row>
    <row r="2" spans="1:13" ht="14.4" customHeight="1" thickBot="1" x14ac:dyDescent="0.35">
      <c r="A2" s="348" t="s">
        <v>297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" customHeight="1" thickBot="1" x14ac:dyDescent="0.35">
      <c r="E3" s="95" t="s">
        <v>141</v>
      </c>
      <c r="F3" s="47">
        <f>SUBTOTAL(9,F6:F1048576)</f>
        <v>578.1</v>
      </c>
      <c r="G3" s="47">
        <f>SUBTOTAL(9,G6:G1048576)</f>
        <v>164652.98500000004</v>
      </c>
      <c r="H3" s="48">
        <f>IF(M3=0,0,G3/M3)</f>
        <v>0.12103431582663765</v>
      </c>
      <c r="I3" s="47">
        <f>SUBTOTAL(9,I6:I1048576)</f>
        <v>3881.9</v>
      </c>
      <c r="J3" s="47">
        <f>SUBTOTAL(9,J6:J1048576)</f>
        <v>1195729.6790028203</v>
      </c>
      <c r="K3" s="48">
        <f>IF(M3=0,0,J3/M3)</f>
        <v>0.87896568417336229</v>
      </c>
      <c r="L3" s="47">
        <f>SUBTOTAL(9,L6:L1048576)</f>
        <v>4460</v>
      </c>
      <c r="M3" s="49">
        <f>SUBTOTAL(9,M6:M1048576)</f>
        <v>1360382.6640028204</v>
      </c>
    </row>
    <row r="4" spans="1:13" ht="14.4" customHeight="1" thickBot="1" x14ac:dyDescent="0.35">
      <c r="A4" s="45"/>
      <c r="B4" s="45"/>
      <c r="C4" s="45"/>
      <c r="D4" s="45"/>
      <c r="E4" s="46"/>
      <c r="F4" s="525" t="s">
        <v>143</v>
      </c>
      <c r="G4" s="526"/>
      <c r="H4" s="527"/>
      <c r="I4" s="528" t="s">
        <v>142</v>
      </c>
      <c r="J4" s="526"/>
      <c r="K4" s="527"/>
      <c r="L4" s="529" t="s">
        <v>3</v>
      </c>
      <c r="M4" s="530"/>
    </row>
    <row r="5" spans="1:13" ht="14.4" customHeight="1" thickBot="1" x14ac:dyDescent="0.35">
      <c r="A5" s="711" t="s">
        <v>144</v>
      </c>
      <c r="B5" s="731" t="s">
        <v>145</v>
      </c>
      <c r="C5" s="731" t="s">
        <v>76</v>
      </c>
      <c r="D5" s="731" t="s">
        <v>146</v>
      </c>
      <c r="E5" s="731" t="s">
        <v>147</v>
      </c>
      <c r="F5" s="732" t="s">
        <v>15</v>
      </c>
      <c r="G5" s="732" t="s">
        <v>14</v>
      </c>
      <c r="H5" s="713" t="s">
        <v>148</v>
      </c>
      <c r="I5" s="712" t="s">
        <v>15</v>
      </c>
      <c r="J5" s="732" t="s">
        <v>14</v>
      </c>
      <c r="K5" s="713" t="s">
        <v>148</v>
      </c>
      <c r="L5" s="712" t="s">
        <v>15</v>
      </c>
      <c r="M5" s="733" t="s">
        <v>14</v>
      </c>
    </row>
    <row r="6" spans="1:13" ht="14.4" customHeight="1" x14ac:dyDescent="0.3">
      <c r="A6" s="690" t="s">
        <v>513</v>
      </c>
      <c r="B6" s="691" t="s">
        <v>1250</v>
      </c>
      <c r="C6" s="691" t="s">
        <v>1251</v>
      </c>
      <c r="D6" s="691" t="s">
        <v>621</v>
      </c>
      <c r="E6" s="691" t="s">
        <v>1252</v>
      </c>
      <c r="F6" s="695"/>
      <c r="G6" s="695"/>
      <c r="H6" s="716">
        <v>0</v>
      </c>
      <c r="I6" s="695">
        <v>1430</v>
      </c>
      <c r="J6" s="695">
        <v>23727.94</v>
      </c>
      <c r="K6" s="716">
        <v>1</v>
      </c>
      <c r="L6" s="695">
        <v>1430</v>
      </c>
      <c r="M6" s="696">
        <v>23727.94</v>
      </c>
    </row>
    <row r="7" spans="1:13" ht="14.4" customHeight="1" x14ac:dyDescent="0.3">
      <c r="A7" s="697" t="s">
        <v>513</v>
      </c>
      <c r="B7" s="698" t="s">
        <v>1250</v>
      </c>
      <c r="C7" s="698" t="s">
        <v>1253</v>
      </c>
      <c r="D7" s="698" t="s">
        <v>1254</v>
      </c>
      <c r="E7" s="698" t="s">
        <v>1255</v>
      </c>
      <c r="F7" s="702"/>
      <c r="G7" s="702"/>
      <c r="H7" s="724">
        <v>0</v>
      </c>
      <c r="I7" s="702">
        <v>2</v>
      </c>
      <c r="J7" s="702">
        <v>86.140000000000015</v>
      </c>
      <c r="K7" s="724">
        <v>1</v>
      </c>
      <c r="L7" s="702">
        <v>2</v>
      </c>
      <c r="M7" s="703">
        <v>86.140000000000015</v>
      </c>
    </row>
    <row r="8" spans="1:13" ht="14.4" customHeight="1" x14ac:dyDescent="0.3">
      <c r="A8" s="697" t="s">
        <v>513</v>
      </c>
      <c r="B8" s="698" t="s">
        <v>1256</v>
      </c>
      <c r="C8" s="698" t="s">
        <v>1257</v>
      </c>
      <c r="D8" s="698" t="s">
        <v>1258</v>
      </c>
      <c r="E8" s="698" t="s">
        <v>1259</v>
      </c>
      <c r="F8" s="702"/>
      <c r="G8" s="702"/>
      <c r="H8" s="724">
        <v>0</v>
      </c>
      <c r="I8" s="702">
        <v>1</v>
      </c>
      <c r="J8" s="702">
        <v>123.30999999999999</v>
      </c>
      <c r="K8" s="724">
        <v>1</v>
      </c>
      <c r="L8" s="702">
        <v>1</v>
      </c>
      <c r="M8" s="703">
        <v>123.30999999999999</v>
      </c>
    </row>
    <row r="9" spans="1:13" ht="14.4" customHeight="1" x14ac:dyDescent="0.3">
      <c r="A9" s="697" t="s">
        <v>513</v>
      </c>
      <c r="B9" s="698" t="s">
        <v>1256</v>
      </c>
      <c r="C9" s="698" t="s">
        <v>1260</v>
      </c>
      <c r="D9" s="698" t="s">
        <v>1258</v>
      </c>
      <c r="E9" s="698" t="s">
        <v>1261</v>
      </c>
      <c r="F9" s="702"/>
      <c r="G9" s="702"/>
      <c r="H9" s="724">
        <v>0</v>
      </c>
      <c r="I9" s="702">
        <v>1</v>
      </c>
      <c r="J9" s="702">
        <v>312.47000000000014</v>
      </c>
      <c r="K9" s="724">
        <v>1</v>
      </c>
      <c r="L9" s="702">
        <v>1</v>
      </c>
      <c r="M9" s="703">
        <v>312.47000000000014</v>
      </c>
    </row>
    <row r="10" spans="1:13" ht="14.4" customHeight="1" x14ac:dyDescent="0.3">
      <c r="A10" s="697" t="s">
        <v>513</v>
      </c>
      <c r="B10" s="698" t="s">
        <v>1262</v>
      </c>
      <c r="C10" s="698" t="s">
        <v>1263</v>
      </c>
      <c r="D10" s="698" t="s">
        <v>1264</v>
      </c>
      <c r="E10" s="698" t="s">
        <v>1265</v>
      </c>
      <c r="F10" s="702"/>
      <c r="G10" s="702"/>
      <c r="H10" s="724">
        <v>0</v>
      </c>
      <c r="I10" s="702">
        <v>1</v>
      </c>
      <c r="J10" s="702">
        <v>339.56000000000006</v>
      </c>
      <c r="K10" s="724">
        <v>1</v>
      </c>
      <c r="L10" s="702">
        <v>1</v>
      </c>
      <c r="M10" s="703">
        <v>339.56000000000006</v>
      </c>
    </row>
    <row r="11" spans="1:13" ht="14.4" customHeight="1" x14ac:dyDescent="0.3">
      <c r="A11" s="697" t="s">
        <v>513</v>
      </c>
      <c r="B11" s="698" t="s">
        <v>1262</v>
      </c>
      <c r="C11" s="698" t="s">
        <v>1266</v>
      </c>
      <c r="D11" s="698" t="s">
        <v>1267</v>
      </c>
      <c r="E11" s="698" t="s">
        <v>1268</v>
      </c>
      <c r="F11" s="702"/>
      <c r="G11" s="702"/>
      <c r="H11" s="724">
        <v>0</v>
      </c>
      <c r="I11" s="702">
        <v>8</v>
      </c>
      <c r="J11" s="702">
        <v>2191.1999999999998</v>
      </c>
      <c r="K11" s="724">
        <v>1</v>
      </c>
      <c r="L11" s="702">
        <v>8</v>
      </c>
      <c r="M11" s="703">
        <v>2191.1999999999998</v>
      </c>
    </row>
    <row r="12" spans="1:13" ht="14.4" customHeight="1" x14ac:dyDescent="0.3">
      <c r="A12" s="697" t="s">
        <v>513</v>
      </c>
      <c r="B12" s="698" t="s">
        <v>1269</v>
      </c>
      <c r="C12" s="698" t="s">
        <v>1270</v>
      </c>
      <c r="D12" s="698" t="s">
        <v>661</v>
      </c>
      <c r="E12" s="698" t="s">
        <v>1271</v>
      </c>
      <c r="F12" s="702"/>
      <c r="G12" s="702"/>
      <c r="H12" s="724">
        <v>0</v>
      </c>
      <c r="I12" s="702">
        <v>8</v>
      </c>
      <c r="J12" s="702">
        <v>530.72</v>
      </c>
      <c r="K12" s="724">
        <v>1</v>
      </c>
      <c r="L12" s="702">
        <v>8</v>
      </c>
      <c r="M12" s="703">
        <v>530.72</v>
      </c>
    </row>
    <row r="13" spans="1:13" ht="14.4" customHeight="1" x14ac:dyDescent="0.3">
      <c r="A13" s="697" t="s">
        <v>513</v>
      </c>
      <c r="B13" s="698" t="s">
        <v>1272</v>
      </c>
      <c r="C13" s="698" t="s">
        <v>1273</v>
      </c>
      <c r="D13" s="698" t="s">
        <v>1274</v>
      </c>
      <c r="E13" s="698" t="s">
        <v>1275</v>
      </c>
      <c r="F13" s="702"/>
      <c r="G13" s="702"/>
      <c r="H13" s="724">
        <v>0</v>
      </c>
      <c r="I13" s="702">
        <v>44</v>
      </c>
      <c r="J13" s="702">
        <v>17888.34</v>
      </c>
      <c r="K13" s="724">
        <v>1</v>
      </c>
      <c r="L13" s="702">
        <v>44</v>
      </c>
      <c r="M13" s="703">
        <v>17888.34</v>
      </c>
    </row>
    <row r="14" spans="1:13" ht="14.4" customHeight="1" x14ac:dyDescent="0.3">
      <c r="A14" s="697" t="s">
        <v>513</v>
      </c>
      <c r="B14" s="698" t="s">
        <v>1276</v>
      </c>
      <c r="C14" s="698" t="s">
        <v>1277</v>
      </c>
      <c r="D14" s="698" t="s">
        <v>696</v>
      </c>
      <c r="E14" s="698" t="s">
        <v>1278</v>
      </c>
      <c r="F14" s="702"/>
      <c r="G14" s="702"/>
      <c r="H14" s="724">
        <v>0</v>
      </c>
      <c r="I14" s="702">
        <v>20</v>
      </c>
      <c r="J14" s="702">
        <v>66000</v>
      </c>
      <c r="K14" s="724">
        <v>1</v>
      </c>
      <c r="L14" s="702">
        <v>20</v>
      </c>
      <c r="M14" s="703">
        <v>66000</v>
      </c>
    </row>
    <row r="15" spans="1:13" ht="14.4" customHeight="1" x14ac:dyDescent="0.3">
      <c r="A15" s="697" t="s">
        <v>513</v>
      </c>
      <c r="B15" s="698" t="s">
        <v>1276</v>
      </c>
      <c r="C15" s="698" t="s">
        <v>1279</v>
      </c>
      <c r="D15" s="698" t="s">
        <v>698</v>
      </c>
      <c r="E15" s="698" t="s">
        <v>1280</v>
      </c>
      <c r="F15" s="702"/>
      <c r="G15" s="702"/>
      <c r="H15" s="724">
        <v>0</v>
      </c>
      <c r="I15" s="702">
        <v>2</v>
      </c>
      <c r="J15" s="702">
        <v>817.9</v>
      </c>
      <c r="K15" s="724">
        <v>1</v>
      </c>
      <c r="L15" s="702">
        <v>2</v>
      </c>
      <c r="M15" s="703">
        <v>817.9</v>
      </c>
    </row>
    <row r="16" spans="1:13" ht="14.4" customHeight="1" x14ac:dyDescent="0.3">
      <c r="A16" s="697" t="s">
        <v>513</v>
      </c>
      <c r="B16" s="698" t="s">
        <v>1281</v>
      </c>
      <c r="C16" s="698" t="s">
        <v>1282</v>
      </c>
      <c r="D16" s="698" t="s">
        <v>1283</v>
      </c>
      <c r="E16" s="698" t="s">
        <v>1284</v>
      </c>
      <c r="F16" s="702"/>
      <c r="G16" s="702"/>
      <c r="H16" s="724">
        <v>0</v>
      </c>
      <c r="I16" s="702">
        <v>1</v>
      </c>
      <c r="J16" s="702">
        <v>69.55000000000004</v>
      </c>
      <c r="K16" s="724">
        <v>1</v>
      </c>
      <c r="L16" s="702">
        <v>1</v>
      </c>
      <c r="M16" s="703">
        <v>69.55000000000004</v>
      </c>
    </row>
    <row r="17" spans="1:13" ht="14.4" customHeight="1" x14ac:dyDescent="0.3">
      <c r="A17" s="697" t="s">
        <v>513</v>
      </c>
      <c r="B17" s="698" t="s">
        <v>1281</v>
      </c>
      <c r="C17" s="698" t="s">
        <v>1285</v>
      </c>
      <c r="D17" s="698" t="s">
        <v>1000</v>
      </c>
      <c r="E17" s="698" t="s">
        <v>1001</v>
      </c>
      <c r="F17" s="702">
        <v>1</v>
      </c>
      <c r="G17" s="702">
        <v>227.24999999999989</v>
      </c>
      <c r="H17" s="724">
        <v>1</v>
      </c>
      <c r="I17" s="702"/>
      <c r="J17" s="702"/>
      <c r="K17" s="724">
        <v>0</v>
      </c>
      <c r="L17" s="702">
        <v>1</v>
      </c>
      <c r="M17" s="703">
        <v>227.24999999999989</v>
      </c>
    </row>
    <row r="18" spans="1:13" ht="14.4" customHeight="1" x14ac:dyDescent="0.3">
      <c r="A18" s="697" t="s">
        <v>513</v>
      </c>
      <c r="B18" s="698" t="s">
        <v>1286</v>
      </c>
      <c r="C18" s="698" t="s">
        <v>1287</v>
      </c>
      <c r="D18" s="698" t="s">
        <v>1288</v>
      </c>
      <c r="E18" s="698" t="s">
        <v>1289</v>
      </c>
      <c r="F18" s="702"/>
      <c r="G18" s="702"/>
      <c r="H18" s="724">
        <v>0</v>
      </c>
      <c r="I18" s="702">
        <v>1</v>
      </c>
      <c r="J18" s="702">
        <v>119.20000000000003</v>
      </c>
      <c r="K18" s="724">
        <v>1</v>
      </c>
      <c r="L18" s="702">
        <v>1</v>
      </c>
      <c r="M18" s="703">
        <v>119.20000000000003</v>
      </c>
    </row>
    <row r="19" spans="1:13" ht="14.4" customHeight="1" x14ac:dyDescent="0.3">
      <c r="A19" s="697" t="s">
        <v>513</v>
      </c>
      <c r="B19" s="698" t="s">
        <v>1290</v>
      </c>
      <c r="C19" s="698" t="s">
        <v>1291</v>
      </c>
      <c r="D19" s="698" t="s">
        <v>623</v>
      </c>
      <c r="E19" s="698" t="s">
        <v>1292</v>
      </c>
      <c r="F19" s="702"/>
      <c r="G19" s="702"/>
      <c r="H19" s="724">
        <v>0</v>
      </c>
      <c r="I19" s="702">
        <v>108</v>
      </c>
      <c r="J19" s="702">
        <v>13873.9</v>
      </c>
      <c r="K19" s="724">
        <v>1</v>
      </c>
      <c r="L19" s="702">
        <v>108</v>
      </c>
      <c r="M19" s="703">
        <v>13873.9</v>
      </c>
    </row>
    <row r="20" spans="1:13" ht="14.4" customHeight="1" x14ac:dyDescent="0.3">
      <c r="A20" s="697" t="s">
        <v>513</v>
      </c>
      <c r="B20" s="698" t="s">
        <v>1290</v>
      </c>
      <c r="C20" s="698" t="s">
        <v>1293</v>
      </c>
      <c r="D20" s="698" t="s">
        <v>623</v>
      </c>
      <c r="E20" s="698" t="s">
        <v>1294</v>
      </c>
      <c r="F20" s="702"/>
      <c r="G20" s="702"/>
      <c r="H20" s="724">
        <v>0</v>
      </c>
      <c r="I20" s="702">
        <v>1</v>
      </c>
      <c r="J20" s="702">
        <v>44.66</v>
      </c>
      <c r="K20" s="724">
        <v>1</v>
      </c>
      <c r="L20" s="702">
        <v>1</v>
      </c>
      <c r="M20" s="703">
        <v>44.66</v>
      </c>
    </row>
    <row r="21" spans="1:13" ht="14.4" customHeight="1" x14ac:dyDescent="0.3">
      <c r="A21" s="697" t="s">
        <v>513</v>
      </c>
      <c r="B21" s="698" t="s">
        <v>1290</v>
      </c>
      <c r="C21" s="698" t="s">
        <v>1295</v>
      </c>
      <c r="D21" s="698" t="s">
        <v>623</v>
      </c>
      <c r="E21" s="698" t="s">
        <v>1296</v>
      </c>
      <c r="F21" s="702"/>
      <c r="G21" s="702"/>
      <c r="H21" s="724">
        <v>0</v>
      </c>
      <c r="I21" s="702">
        <v>3</v>
      </c>
      <c r="J21" s="702">
        <v>267.93</v>
      </c>
      <c r="K21" s="724">
        <v>1</v>
      </c>
      <c r="L21" s="702">
        <v>3</v>
      </c>
      <c r="M21" s="703">
        <v>267.93</v>
      </c>
    </row>
    <row r="22" spans="1:13" ht="14.4" customHeight="1" x14ac:dyDescent="0.3">
      <c r="A22" s="697" t="s">
        <v>513</v>
      </c>
      <c r="B22" s="698" t="s">
        <v>1297</v>
      </c>
      <c r="C22" s="698" t="s">
        <v>1298</v>
      </c>
      <c r="D22" s="698" t="s">
        <v>702</v>
      </c>
      <c r="E22" s="698" t="s">
        <v>703</v>
      </c>
      <c r="F22" s="702"/>
      <c r="G22" s="702"/>
      <c r="H22" s="724">
        <v>0</v>
      </c>
      <c r="I22" s="702">
        <v>310</v>
      </c>
      <c r="J22" s="702">
        <v>12520.9</v>
      </c>
      <c r="K22" s="724">
        <v>1</v>
      </c>
      <c r="L22" s="702">
        <v>310</v>
      </c>
      <c r="M22" s="703">
        <v>12520.9</v>
      </c>
    </row>
    <row r="23" spans="1:13" ht="14.4" customHeight="1" x14ac:dyDescent="0.3">
      <c r="A23" s="697" t="s">
        <v>513</v>
      </c>
      <c r="B23" s="698" t="s">
        <v>1297</v>
      </c>
      <c r="C23" s="698" t="s">
        <v>1299</v>
      </c>
      <c r="D23" s="698" t="s">
        <v>700</v>
      </c>
      <c r="E23" s="698" t="s">
        <v>1300</v>
      </c>
      <c r="F23" s="702">
        <v>2</v>
      </c>
      <c r="G23" s="702">
        <v>118.6</v>
      </c>
      <c r="H23" s="724">
        <v>1</v>
      </c>
      <c r="I23" s="702"/>
      <c r="J23" s="702"/>
      <c r="K23" s="724">
        <v>0</v>
      </c>
      <c r="L23" s="702">
        <v>2</v>
      </c>
      <c r="M23" s="703">
        <v>118.6</v>
      </c>
    </row>
    <row r="24" spans="1:13" ht="14.4" customHeight="1" x14ac:dyDescent="0.3">
      <c r="A24" s="697" t="s">
        <v>513</v>
      </c>
      <c r="B24" s="698" t="s">
        <v>1301</v>
      </c>
      <c r="C24" s="698" t="s">
        <v>1302</v>
      </c>
      <c r="D24" s="698" t="s">
        <v>1303</v>
      </c>
      <c r="E24" s="698" t="s">
        <v>1304</v>
      </c>
      <c r="F24" s="702">
        <v>28</v>
      </c>
      <c r="G24" s="702">
        <v>1855.63</v>
      </c>
      <c r="H24" s="724">
        <v>1</v>
      </c>
      <c r="I24" s="702"/>
      <c r="J24" s="702"/>
      <c r="K24" s="724">
        <v>0</v>
      </c>
      <c r="L24" s="702">
        <v>28</v>
      </c>
      <c r="M24" s="703">
        <v>1855.63</v>
      </c>
    </row>
    <row r="25" spans="1:13" ht="14.4" customHeight="1" x14ac:dyDescent="0.3">
      <c r="A25" s="697" t="s">
        <v>513</v>
      </c>
      <c r="B25" s="698" t="s">
        <v>1305</v>
      </c>
      <c r="C25" s="698" t="s">
        <v>1306</v>
      </c>
      <c r="D25" s="698" t="s">
        <v>581</v>
      </c>
      <c r="E25" s="698" t="s">
        <v>1307</v>
      </c>
      <c r="F25" s="702"/>
      <c r="G25" s="702"/>
      <c r="H25" s="724">
        <v>0</v>
      </c>
      <c r="I25" s="702">
        <v>32</v>
      </c>
      <c r="J25" s="702">
        <v>2830.5299999999997</v>
      </c>
      <c r="K25" s="724">
        <v>1</v>
      </c>
      <c r="L25" s="702">
        <v>32</v>
      </c>
      <c r="M25" s="703">
        <v>2830.5299999999997</v>
      </c>
    </row>
    <row r="26" spans="1:13" ht="14.4" customHeight="1" x14ac:dyDescent="0.3">
      <c r="A26" s="697" t="s">
        <v>513</v>
      </c>
      <c r="B26" s="698" t="s">
        <v>1308</v>
      </c>
      <c r="C26" s="698" t="s">
        <v>1309</v>
      </c>
      <c r="D26" s="698" t="s">
        <v>1310</v>
      </c>
      <c r="E26" s="698" t="s">
        <v>1311</v>
      </c>
      <c r="F26" s="702"/>
      <c r="G26" s="702"/>
      <c r="H26" s="724">
        <v>0</v>
      </c>
      <c r="I26" s="702">
        <v>2</v>
      </c>
      <c r="J26" s="702">
        <v>55.55</v>
      </c>
      <c r="K26" s="724">
        <v>1</v>
      </c>
      <c r="L26" s="702">
        <v>2</v>
      </c>
      <c r="M26" s="703">
        <v>55.55</v>
      </c>
    </row>
    <row r="27" spans="1:13" ht="14.4" customHeight="1" x14ac:dyDescent="0.3">
      <c r="A27" s="697" t="s">
        <v>513</v>
      </c>
      <c r="B27" s="698" t="s">
        <v>1312</v>
      </c>
      <c r="C27" s="698" t="s">
        <v>1313</v>
      </c>
      <c r="D27" s="698" t="s">
        <v>1314</v>
      </c>
      <c r="E27" s="698" t="s">
        <v>1315</v>
      </c>
      <c r="F27" s="702"/>
      <c r="G27" s="702"/>
      <c r="H27" s="724">
        <v>0</v>
      </c>
      <c r="I27" s="702">
        <v>2</v>
      </c>
      <c r="J27" s="702">
        <v>174.26</v>
      </c>
      <c r="K27" s="724">
        <v>1</v>
      </c>
      <c r="L27" s="702">
        <v>2</v>
      </c>
      <c r="M27" s="703">
        <v>174.26</v>
      </c>
    </row>
    <row r="28" spans="1:13" ht="14.4" customHeight="1" x14ac:dyDescent="0.3">
      <c r="A28" s="697" t="s">
        <v>513</v>
      </c>
      <c r="B28" s="698" t="s">
        <v>1312</v>
      </c>
      <c r="C28" s="698" t="s">
        <v>1316</v>
      </c>
      <c r="D28" s="698" t="s">
        <v>1317</v>
      </c>
      <c r="E28" s="698" t="s">
        <v>1318</v>
      </c>
      <c r="F28" s="702">
        <v>1</v>
      </c>
      <c r="G28" s="702">
        <v>102.30000000000003</v>
      </c>
      <c r="H28" s="724">
        <v>1</v>
      </c>
      <c r="I28" s="702"/>
      <c r="J28" s="702"/>
      <c r="K28" s="724">
        <v>0</v>
      </c>
      <c r="L28" s="702">
        <v>1</v>
      </c>
      <c r="M28" s="703">
        <v>102.30000000000003</v>
      </c>
    </row>
    <row r="29" spans="1:13" ht="14.4" customHeight="1" x14ac:dyDescent="0.3">
      <c r="A29" s="697" t="s">
        <v>513</v>
      </c>
      <c r="B29" s="698" t="s">
        <v>1319</v>
      </c>
      <c r="C29" s="698" t="s">
        <v>1320</v>
      </c>
      <c r="D29" s="698" t="s">
        <v>1321</v>
      </c>
      <c r="E29" s="698" t="s">
        <v>1322</v>
      </c>
      <c r="F29" s="702"/>
      <c r="G29" s="702"/>
      <c r="H29" s="724">
        <v>0</v>
      </c>
      <c r="I29" s="702">
        <v>3</v>
      </c>
      <c r="J29" s="702">
        <v>26.009999999999994</v>
      </c>
      <c r="K29" s="724">
        <v>1</v>
      </c>
      <c r="L29" s="702">
        <v>3</v>
      </c>
      <c r="M29" s="703">
        <v>26.009999999999994</v>
      </c>
    </row>
    <row r="30" spans="1:13" ht="14.4" customHeight="1" x14ac:dyDescent="0.3">
      <c r="A30" s="697" t="s">
        <v>513</v>
      </c>
      <c r="B30" s="698" t="s">
        <v>1323</v>
      </c>
      <c r="C30" s="698" t="s">
        <v>1324</v>
      </c>
      <c r="D30" s="698" t="s">
        <v>917</v>
      </c>
      <c r="E30" s="698" t="s">
        <v>1318</v>
      </c>
      <c r="F30" s="702"/>
      <c r="G30" s="702"/>
      <c r="H30" s="724">
        <v>0</v>
      </c>
      <c r="I30" s="702">
        <v>1</v>
      </c>
      <c r="J30" s="702">
        <v>86.080000000000055</v>
      </c>
      <c r="K30" s="724">
        <v>1</v>
      </c>
      <c r="L30" s="702">
        <v>1</v>
      </c>
      <c r="M30" s="703">
        <v>86.080000000000055</v>
      </c>
    </row>
    <row r="31" spans="1:13" ht="14.4" customHeight="1" x14ac:dyDescent="0.3">
      <c r="A31" s="697" t="s">
        <v>513</v>
      </c>
      <c r="B31" s="698" t="s">
        <v>1323</v>
      </c>
      <c r="C31" s="698" t="s">
        <v>1325</v>
      </c>
      <c r="D31" s="698" t="s">
        <v>918</v>
      </c>
      <c r="E31" s="698" t="s">
        <v>1326</v>
      </c>
      <c r="F31" s="702"/>
      <c r="G31" s="702"/>
      <c r="H31" s="724">
        <v>0</v>
      </c>
      <c r="I31" s="702">
        <v>3</v>
      </c>
      <c r="J31" s="702">
        <v>488.36999999999989</v>
      </c>
      <c r="K31" s="724">
        <v>1</v>
      </c>
      <c r="L31" s="702">
        <v>3</v>
      </c>
      <c r="M31" s="703">
        <v>488.36999999999989</v>
      </c>
    </row>
    <row r="32" spans="1:13" ht="14.4" customHeight="1" x14ac:dyDescent="0.3">
      <c r="A32" s="697" t="s">
        <v>513</v>
      </c>
      <c r="B32" s="698" t="s">
        <v>1327</v>
      </c>
      <c r="C32" s="698" t="s">
        <v>1328</v>
      </c>
      <c r="D32" s="698" t="s">
        <v>1329</v>
      </c>
      <c r="E32" s="698" t="s">
        <v>1330</v>
      </c>
      <c r="F32" s="702"/>
      <c r="G32" s="702"/>
      <c r="H32" s="724">
        <v>0</v>
      </c>
      <c r="I32" s="702">
        <v>1</v>
      </c>
      <c r="J32" s="702">
        <v>201.21999999999994</v>
      </c>
      <c r="K32" s="724">
        <v>1</v>
      </c>
      <c r="L32" s="702">
        <v>1</v>
      </c>
      <c r="M32" s="703">
        <v>201.21999999999994</v>
      </c>
    </row>
    <row r="33" spans="1:13" ht="14.4" customHeight="1" x14ac:dyDescent="0.3">
      <c r="A33" s="697" t="s">
        <v>513</v>
      </c>
      <c r="B33" s="698" t="s">
        <v>1327</v>
      </c>
      <c r="C33" s="698" t="s">
        <v>1331</v>
      </c>
      <c r="D33" s="698" t="s">
        <v>1329</v>
      </c>
      <c r="E33" s="698" t="s">
        <v>1332</v>
      </c>
      <c r="F33" s="702"/>
      <c r="G33" s="702"/>
      <c r="H33" s="724">
        <v>0</v>
      </c>
      <c r="I33" s="702">
        <v>1</v>
      </c>
      <c r="J33" s="702">
        <v>11.839999999999996</v>
      </c>
      <c r="K33" s="724">
        <v>1</v>
      </c>
      <c r="L33" s="702">
        <v>1</v>
      </c>
      <c r="M33" s="703">
        <v>11.839999999999996</v>
      </c>
    </row>
    <row r="34" spans="1:13" ht="14.4" customHeight="1" x14ac:dyDescent="0.3">
      <c r="A34" s="697" t="s">
        <v>513</v>
      </c>
      <c r="B34" s="698" t="s">
        <v>1333</v>
      </c>
      <c r="C34" s="698" t="s">
        <v>1334</v>
      </c>
      <c r="D34" s="698" t="s">
        <v>1335</v>
      </c>
      <c r="E34" s="698" t="s">
        <v>1336</v>
      </c>
      <c r="F34" s="702"/>
      <c r="G34" s="702"/>
      <c r="H34" s="724">
        <v>0</v>
      </c>
      <c r="I34" s="702">
        <v>1</v>
      </c>
      <c r="J34" s="702">
        <v>387.13</v>
      </c>
      <c r="K34" s="724">
        <v>1</v>
      </c>
      <c r="L34" s="702">
        <v>1</v>
      </c>
      <c r="M34" s="703">
        <v>387.13</v>
      </c>
    </row>
    <row r="35" spans="1:13" ht="14.4" customHeight="1" x14ac:dyDescent="0.3">
      <c r="A35" s="697" t="s">
        <v>513</v>
      </c>
      <c r="B35" s="698" t="s">
        <v>1337</v>
      </c>
      <c r="C35" s="698" t="s">
        <v>1338</v>
      </c>
      <c r="D35" s="698" t="s">
        <v>1339</v>
      </c>
      <c r="E35" s="698" t="s">
        <v>1340</v>
      </c>
      <c r="F35" s="702"/>
      <c r="G35" s="702"/>
      <c r="H35" s="724">
        <v>0</v>
      </c>
      <c r="I35" s="702">
        <v>128</v>
      </c>
      <c r="J35" s="702">
        <v>176000</v>
      </c>
      <c r="K35" s="724">
        <v>1</v>
      </c>
      <c r="L35" s="702">
        <v>128</v>
      </c>
      <c r="M35" s="703">
        <v>176000</v>
      </c>
    </row>
    <row r="36" spans="1:13" ht="14.4" customHeight="1" x14ac:dyDescent="0.3">
      <c r="A36" s="697" t="s">
        <v>513</v>
      </c>
      <c r="B36" s="698" t="s">
        <v>1341</v>
      </c>
      <c r="C36" s="698" t="s">
        <v>1342</v>
      </c>
      <c r="D36" s="698" t="s">
        <v>945</v>
      </c>
      <c r="E36" s="698" t="s">
        <v>1343</v>
      </c>
      <c r="F36" s="702"/>
      <c r="G36" s="702"/>
      <c r="H36" s="724">
        <v>0</v>
      </c>
      <c r="I36" s="702">
        <v>26</v>
      </c>
      <c r="J36" s="702">
        <v>2233.1799999999998</v>
      </c>
      <c r="K36" s="724">
        <v>1</v>
      </c>
      <c r="L36" s="702">
        <v>26</v>
      </c>
      <c r="M36" s="703">
        <v>2233.1799999999998</v>
      </c>
    </row>
    <row r="37" spans="1:13" ht="14.4" customHeight="1" x14ac:dyDescent="0.3">
      <c r="A37" s="697" t="s">
        <v>513</v>
      </c>
      <c r="B37" s="698" t="s">
        <v>1344</v>
      </c>
      <c r="C37" s="698" t="s">
        <v>1345</v>
      </c>
      <c r="D37" s="698" t="s">
        <v>1346</v>
      </c>
      <c r="E37" s="698" t="s">
        <v>1347</v>
      </c>
      <c r="F37" s="702"/>
      <c r="G37" s="702"/>
      <c r="H37" s="724">
        <v>0</v>
      </c>
      <c r="I37" s="702">
        <v>1</v>
      </c>
      <c r="J37" s="702">
        <v>98.11999999999999</v>
      </c>
      <c r="K37" s="724">
        <v>1</v>
      </c>
      <c r="L37" s="702">
        <v>1</v>
      </c>
      <c r="M37" s="703">
        <v>98.11999999999999</v>
      </c>
    </row>
    <row r="38" spans="1:13" ht="14.4" customHeight="1" x14ac:dyDescent="0.3">
      <c r="A38" s="697" t="s">
        <v>513</v>
      </c>
      <c r="B38" s="698" t="s">
        <v>1344</v>
      </c>
      <c r="C38" s="698" t="s">
        <v>1348</v>
      </c>
      <c r="D38" s="698" t="s">
        <v>1346</v>
      </c>
      <c r="E38" s="698" t="s">
        <v>1349</v>
      </c>
      <c r="F38" s="702"/>
      <c r="G38" s="702"/>
      <c r="H38" s="724">
        <v>0</v>
      </c>
      <c r="I38" s="702">
        <v>1</v>
      </c>
      <c r="J38" s="702">
        <v>92.77000000000001</v>
      </c>
      <c r="K38" s="724">
        <v>1</v>
      </c>
      <c r="L38" s="702">
        <v>1</v>
      </c>
      <c r="M38" s="703">
        <v>92.77000000000001</v>
      </c>
    </row>
    <row r="39" spans="1:13" ht="14.4" customHeight="1" x14ac:dyDescent="0.3">
      <c r="A39" s="697" t="s">
        <v>513</v>
      </c>
      <c r="B39" s="698" t="s">
        <v>1344</v>
      </c>
      <c r="C39" s="698" t="s">
        <v>1350</v>
      </c>
      <c r="D39" s="698" t="s">
        <v>1346</v>
      </c>
      <c r="E39" s="698" t="s">
        <v>1351</v>
      </c>
      <c r="F39" s="702"/>
      <c r="G39" s="702"/>
      <c r="H39" s="724">
        <v>0</v>
      </c>
      <c r="I39" s="702">
        <v>1</v>
      </c>
      <c r="J39" s="702">
        <v>49.380000000000017</v>
      </c>
      <c r="K39" s="724">
        <v>1</v>
      </c>
      <c r="L39" s="702">
        <v>1</v>
      </c>
      <c r="M39" s="703">
        <v>49.380000000000017</v>
      </c>
    </row>
    <row r="40" spans="1:13" ht="14.4" customHeight="1" x14ac:dyDescent="0.3">
      <c r="A40" s="697" t="s">
        <v>513</v>
      </c>
      <c r="B40" s="698" t="s">
        <v>1344</v>
      </c>
      <c r="C40" s="698" t="s">
        <v>1352</v>
      </c>
      <c r="D40" s="698" t="s">
        <v>1346</v>
      </c>
      <c r="E40" s="698" t="s">
        <v>1353</v>
      </c>
      <c r="F40" s="702"/>
      <c r="G40" s="702"/>
      <c r="H40" s="724">
        <v>0</v>
      </c>
      <c r="I40" s="702">
        <v>3</v>
      </c>
      <c r="J40" s="702">
        <v>188.01000000000002</v>
      </c>
      <c r="K40" s="724">
        <v>1</v>
      </c>
      <c r="L40" s="702">
        <v>3</v>
      </c>
      <c r="M40" s="703">
        <v>188.01000000000002</v>
      </c>
    </row>
    <row r="41" spans="1:13" ht="14.4" customHeight="1" x14ac:dyDescent="0.3">
      <c r="A41" s="697" t="s">
        <v>513</v>
      </c>
      <c r="B41" s="698" t="s">
        <v>1354</v>
      </c>
      <c r="C41" s="698" t="s">
        <v>1355</v>
      </c>
      <c r="D41" s="698" t="s">
        <v>1356</v>
      </c>
      <c r="E41" s="698" t="s">
        <v>1357</v>
      </c>
      <c r="F41" s="702"/>
      <c r="G41" s="702"/>
      <c r="H41" s="724">
        <v>0</v>
      </c>
      <c r="I41" s="702">
        <v>39</v>
      </c>
      <c r="J41" s="702">
        <v>474945.11999999994</v>
      </c>
      <c r="K41" s="724">
        <v>1</v>
      </c>
      <c r="L41" s="702">
        <v>39</v>
      </c>
      <c r="M41" s="703">
        <v>474945.11999999994</v>
      </c>
    </row>
    <row r="42" spans="1:13" ht="14.4" customHeight="1" x14ac:dyDescent="0.3">
      <c r="A42" s="697" t="s">
        <v>513</v>
      </c>
      <c r="B42" s="698" t="s">
        <v>1358</v>
      </c>
      <c r="C42" s="698" t="s">
        <v>1359</v>
      </c>
      <c r="D42" s="698" t="s">
        <v>1360</v>
      </c>
      <c r="E42" s="698" t="s">
        <v>1361</v>
      </c>
      <c r="F42" s="702"/>
      <c r="G42" s="702"/>
      <c r="H42" s="724">
        <v>0</v>
      </c>
      <c r="I42" s="702">
        <v>1</v>
      </c>
      <c r="J42" s="702">
        <v>114.92000000000003</v>
      </c>
      <c r="K42" s="724">
        <v>1</v>
      </c>
      <c r="L42" s="702">
        <v>1</v>
      </c>
      <c r="M42" s="703">
        <v>114.92000000000003</v>
      </c>
    </row>
    <row r="43" spans="1:13" ht="14.4" customHeight="1" x14ac:dyDescent="0.3">
      <c r="A43" s="697" t="s">
        <v>513</v>
      </c>
      <c r="B43" s="698" t="s">
        <v>1362</v>
      </c>
      <c r="C43" s="698" t="s">
        <v>1363</v>
      </c>
      <c r="D43" s="698" t="s">
        <v>1364</v>
      </c>
      <c r="E43" s="698" t="s">
        <v>1365</v>
      </c>
      <c r="F43" s="702"/>
      <c r="G43" s="702"/>
      <c r="H43" s="724">
        <v>0</v>
      </c>
      <c r="I43" s="702">
        <v>88</v>
      </c>
      <c r="J43" s="702">
        <v>40365.599999999999</v>
      </c>
      <c r="K43" s="724">
        <v>1</v>
      </c>
      <c r="L43" s="702">
        <v>88</v>
      </c>
      <c r="M43" s="703">
        <v>40365.599999999999</v>
      </c>
    </row>
    <row r="44" spans="1:13" ht="14.4" customHeight="1" x14ac:dyDescent="0.3">
      <c r="A44" s="697" t="s">
        <v>513</v>
      </c>
      <c r="B44" s="698" t="s">
        <v>1362</v>
      </c>
      <c r="C44" s="698" t="s">
        <v>1366</v>
      </c>
      <c r="D44" s="698" t="s">
        <v>1164</v>
      </c>
      <c r="E44" s="698" t="s">
        <v>1367</v>
      </c>
      <c r="F44" s="702">
        <v>180</v>
      </c>
      <c r="G44" s="702">
        <v>29100.600000000009</v>
      </c>
      <c r="H44" s="724">
        <v>1</v>
      </c>
      <c r="I44" s="702"/>
      <c r="J44" s="702"/>
      <c r="K44" s="724">
        <v>0</v>
      </c>
      <c r="L44" s="702">
        <v>180</v>
      </c>
      <c r="M44" s="703">
        <v>29100.600000000009</v>
      </c>
    </row>
    <row r="45" spans="1:13" ht="14.4" customHeight="1" x14ac:dyDescent="0.3">
      <c r="A45" s="697" t="s">
        <v>513</v>
      </c>
      <c r="B45" s="698" t="s">
        <v>1368</v>
      </c>
      <c r="C45" s="698" t="s">
        <v>1369</v>
      </c>
      <c r="D45" s="698" t="s">
        <v>1370</v>
      </c>
      <c r="E45" s="698" t="s">
        <v>1371</v>
      </c>
      <c r="F45" s="702">
        <v>132</v>
      </c>
      <c r="G45" s="702">
        <v>3512.5200000000004</v>
      </c>
      <c r="H45" s="724">
        <v>1</v>
      </c>
      <c r="I45" s="702"/>
      <c r="J45" s="702"/>
      <c r="K45" s="724">
        <v>0</v>
      </c>
      <c r="L45" s="702">
        <v>132</v>
      </c>
      <c r="M45" s="703">
        <v>3512.5200000000004</v>
      </c>
    </row>
    <row r="46" spans="1:13" ht="14.4" customHeight="1" x14ac:dyDescent="0.3">
      <c r="A46" s="697" t="s">
        <v>513</v>
      </c>
      <c r="B46" s="698" t="s">
        <v>1372</v>
      </c>
      <c r="C46" s="698" t="s">
        <v>1373</v>
      </c>
      <c r="D46" s="698" t="s">
        <v>1374</v>
      </c>
      <c r="E46" s="698" t="s">
        <v>1375</v>
      </c>
      <c r="F46" s="702"/>
      <c r="G46" s="702"/>
      <c r="H46" s="724">
        <v>0</v>
      </c>
      <c r="I46" s="702">
        <v>96.5</v>
      </c>
      <c r="J46" s="702">
        <v>88635.25</v>
      </c>
      <c r="K46" s="724">
        <v>1</v>
      </c>
      <c r="L46" s="702">
        <v>96.5</v>
      </c>
      <c r="M46" s="703">
        <v>88635.25</v>
      </c>
    </row>
    <row r="47" spans="1:13" ht="14.4" customHeight="1" x14ac:dyDescent="0.3">
      <c r="A47" s="697" t="s">
        <v>513</v>
      </c>
      <c r="B47" s="698" t="s">
        <v>1376</v>
      </c>
      <c r="C47" s="698" t="s">
        <v>1377</v>
      </c>
      <c r="D47" s="698" t="s">
        <v>1378</v>
      </c>
      <c r="E47" s="698" t="s">
        <v>1379</v>
      </c>
      <c r="F47" s="702"/>
      <c r="G47" s="702"/>
      <c r="H47" s="724">
        <v>0</v>
      </c>
      <c r="I47" s="702">
        <v>11</v>
      </c>
      <c r="J47" s="702">
        <v>1694</v>
      </c>
      <c r="K47" s="724">
        <v>1</v>
      </c>
      <c r="L47" s="702">
        <v>11</v>
      </c>
      <c r="M47" s="703">
        <v>1694</v>
      </c>
    </row>
    <row r="48" spans="1:13" ht="14.4" customHeight="1" x14ac:dyDescent="0.3">
      <c r="A48" s="697" t="s">
        <v>513</v>
      </c>
      <c r="B48" s="698" t="s">
        <v>1376</v>
      </c>
      <c r="C48" s="698" t="s">
        <v>1380</v>
      </c>
      <c r="D48" s="698" t="s">
        <v>1378</v>
      </c>
      <c r="E48" s="698" t="s">
        <v>1381</v>
      </c>
      <c r="F48" s="702"/>
      <c r="G48" s="702"/>
      <c r="H48" s="724">
        <v>0</v>
      </c>
      <c r="I48" s="702">
        <v>23.6</v>
      </c>
      <c r="J48" s="702">
        <v>6204.4400000000005</v>
      </c>
      <c r="K48" s="724">
        <v>1</v>
      </c>
      <c r="L48" s="702">
        <v>23.6</v>
      </c>
      <c r="M48" s="703">
        <v>6204.4400000000005</v>
      </c>
    </row>
    <row r="49" spans="1:13" ht="14.4" customHeight="1" x14ac:dyDescent="0.3">
      <c r="A49" s="697" t="s">
        <v>513</v>
      </c>
      <c r="B49" s="698" t="s">
        <v>1382</v>
      </c>
      <c r="C49" s="698" t="s">
        <v>1383</v>
      </c>
      <c r="D49" s="698" t="s">
        <v>1384</v>
      </c>
      <c r="E49" s="698" t="s">
        <v>1385</v>
      </c>
      <c r="F49" s="702">
        <v>2</v>
      </c>
      <c r="G49" s="702">
        <v>1469.9</v>
      </c>
      <c r="H49" s="724">
        <v>1</v>
      </c>
      <c r="I49" s="702"/>
      <c r="J49" s="702"/>
      <c r="K49" s="724">
        <v>0</v>
      </c>
      <c r="L49" s="702">
        <v>2</v>
      </c>
      <c r="M49" s="703">
        <v>1469.9</v>
      </c>
    </row>
    <row r="50" spans="1:13" ht="14.4" customHeight="1" x14ac:dyDescent="0.3">
      <c r="A50" s="697" t="s">
        <v>513</v>
      </c>
      <c r="B50" s="698" t="s">
        <v>1382</v>
      </c>
      <c r="C50" s="698" t="s">
        <v>1386</v>
      </c>
      <c r="D50" s="698" t="s">
        <v>1387</v>
      </c>
      <c r="E50" s="698" t="s">
        <v>1388</v>
      </c>
      <c r="F50" s="702"/>
      <c r="G50" s="702"/>
      <c r="H50" s="724">
        <v>0</v>
      </c>
      <c r="I50" s="702">
        <v>9.9</v>
      </c>
      <c r="J50" s="702">
        <v>5558.9490000000005</v>
      </c>
      <c r="K50" s="724">
        <v>1</v>
      </c>
      <c r="L50" s="702">
        <v>9.9</v>
      </c>
      <c r="M50" s="703">
        <v>5558.9490000000005</v>
      </c>
    </row>
    <row r="51" spans="1:13" ht="14.4" customHeight="1" x14ac:dyDescent="0.3">
      <c r="A51" s="697" t="s">
        <v>513</v>
      </c>
      <c r="B51" s="698" t="s">
        <v>1389</v>
      </c>
      <c r="C51" s="698" t="s">
        <v>1390</v>
      </c>
      <c r="D51" s="698" t="s">
        <v>1108</v>
      </c>
      <c r="E51" s="698" t="s">
        <v>1391</v>
      </c>
      <c r="F51" s="702"/>
      <c r="G51" s="702"/>
      <c r="H51" s="724">
        <v>0</v>
      </c>
      <c r="I51" s="702">
        <v>7.1</v>
      </c>
      <c r="J51" s="702">
        <v>2278.0219999999999</v>
      </c>
      <c r="K51" s="724">
        <v>1</v>
      </c>
      <c r="L51" s="702">
        <v>7.1</v>
      </c>
      <c r="M51" s="703">
        <v>2278.0219999999999</v>
      </c>
    </row>
    <row r="52" spans="1:13" ht="14.4" customHeight="1" x14ac:dyDescent="0.3">
      <c r="A52" s="697" t="s">
        <v>513</v>
      </c>
      <c r="B52" s="698" t="s">
        <v>1392</v>
      </c>
      <c r="C52" s="698" t="s">
        <v>1393</v>
      </c>
      <c r="D52" s="698" t="s">
        <v>1394</v>
      </c>
      <c r="E52" s="698" t="s">
        <v>1395</v>
      </c>
      <c r="F52" s="702"/>
      <c r="G52" s="702"/>
      <c r="H52" s="724">
        <v>0</v>
      </c>
      <c r="I52" s="702">
        <v>30</v>
      </c>
      <c r="J52" s="702">
        <v>1001.7</v>
      </c>
      <c r="K52" s="724">
        <v>1</v>
      </c>
      <c r="L52" s="702">
        <v>30</v>
      </c>
      <c r="M52" s="703">
        <v>1001.7</v>
      </c>
    </row>
    <row r="53" spans="1:13" ht="14.4" customHeight="1" x14ac:dyDescent="0.3">
      <c r="A53" s="697" t="s">
        <v>513</v>
      </c>
      <c r="B53" s="698" t="s">
        <v>1392</v>
      </c>
      <c r="C53" s="698" t="s">
        <v>1396</v>
      </c>
      <c r="D53" s="698" t="s">
        <v>1394</v>
      </c>
      <c r="E53" s="698" t="s">
        <v>1397</v>
      </c>
      <c r="F53" s="702"/>
      <c r="G53" s="702"/>
      <c r="H53" s="724">
        <v>0</v>
      </c>
      <c r="I53" s="702">
        <v>227</v>
      </c>
      <c r="J53" s="702">
        <v>12003.76</v>
      </c>
      <c r="K53" s="724">
        <v>1</v>
      </c>
      <c r="L53" s="702">
        <v>227</v>
      </c>
      <c r="M53" s="703">
        <v>12003.76</v>
      </c>
    </row>
    <row r="54" spans="1:13" ht="14.4" customHeight="1" x14ac:dyDescent="0.3">
      <c r="A54" s="697" t="s">
        <v>513</v>
      </c>
      <c r="B54" s="698" t="s">
        <v>1398</v>
      </c>
      <c r="C54" s="698" t="s">
        <v>1399</v>
      </c>
      <c r="D54" s="698" t="s">
        <v>1400</v>
      </c>
      <c r="E54" s="698" t="s">
        <v>1385</v>
      </c>
      <c r="F54" s="702"/>
      <c r="G54" s="702"/>
      <c r="H54" s="724">
        <v>0</v>
      </c>
      <c r="I54" s="702">
        <v>135</v>
      </c>
      <c r="J54" s="702">
        <v>51622.904999999999</v>
      </c>
      <c r="K54" s="724">
        <v>1</v>
      </c>
      <c r="L54" s="702">
        <v>135</v>
      </c>
      <c r="M54" s="703">
        <v>51622.904999999999</v>
      </c>
    </row>
    <row r="55" spans="1:13" ht="14.4" customHeight="1" x14ac:dyDescent="0.3">
      <c r="A55" s="697" t="s">
        <v>513</v>
      </c>
      <c r="B55" s="698" t="s">
        <v>1398</v>
      </c>
      <c r="C55" s="698" t="s">
        <v>1401</v>
      </c>
      <c r="D55" s="698" t="s">
        <v>1402</v>
      </c>
      <c r="E55" s="698" t="s">
        <v>1403</v>
      </c>
      <c r="F55" s="702"/>
      <c r="G55" s="702"/>
      <c r="H55" s="724">
        <v>0</v>
      </c>
      <c r="I55" s="702">
        <v>95</v>
      </c>
      <c r="J55" s="702">
        <v>1801.2</v>
      </c>
      <c r="K55" s="724">
        <v>1</v>
      </c>
      <c r="L55" s="702">
        <v>95</v>
      </c>
      <c r="M55" s="703">
        <v>1801.2</v>
      </c>
    </row>
    <row r="56" spans="1:13" ht="14.4" customHeight="1" x14ac:dyDescent="0.3">
      <c r="A56" s="697" t="s">
        <v>513</v>
      </c>
      <c r="B56" s="698" t="s">
        <v>1404</v>
      </c>
      <c r="C56" s="698" t="s">
        <v>1405</v>
      </c>
      <c r="D56" s="698" t="s">
        <v>1406</v>
      </c>
      <c r="E56" s="698" t="s">
        <v>1407</v>
      </c>
      <c r="F56" s="702">
        <v>2.1</v>
      </c>
      <c r="G56" s="702">
        <v>13199.275</v>
      </c>
      <c r="H56" s="724">
        <v>1</v>
      </c>
      <c r="I56" s="702"/>
      <c r="J56" s="702"/>
      <c r="K56" s="724">
        <v>0</v>
      </c>
      <c r="L56" s="702">
        <v>2.1</v>
      </c>
      <c r="M56" s="703">
        <v>13199.275</v>
      </c>
    </row>
    <row r="57" spans="1:13" ht="14.4" customHeight="1" x14ac:dyDescent="0.3">
      <c r="A57" s="697" t="s">
        <v>513</v>
      </c>
      <c r="B57" s="698" t="s">
        <v>1404</v>
      </c>
      <c r="C57" s="698" t="s">
        <v>1408</v>
      </c>
      <c r="D57" s="698" t="s">
        <v>1180</v>
      </c>
      <c r="E57" s="698" t="s">
        <v>1409</v>
      </c>
      <c r="F57" s="702"/>
      <c r="G57" s="702"/>
      <c r="H57" s="724">
        <v>0</v>
      </c>
      <c r="I57" s="702">
        <v>2.1</v>
      </c>
      <c r="J57" s="702">
        <v>2370.3330000000001</v>
      </c>
      <c r="K57" s="724">
        <v>1</v>
      </c>
      <c r="L57" s="702">
        <v>2.1</v>
      </c>
      <c r="M57" s="703">
        <v>2370.3330000000001</v>
      </c>
    </row>
    <row r="58" spans="1:13" ht="14.4" customHeight="1" x14ac:dyDescent="0.3">
      <c r="A58" s="697" t="s">
        <v>513</v>
      </c>
      <c r="B58" s="698" t="s">
        <v>1410</v>
      </c>
      <c r="C58" s="698" t="s">
        <v>1411</v>
      </c>
      <c r="D58" s="698" t="s">
        <v>1412</v>
      </c>
      <c r="E58" s="698" t="s">
        <v>1413</v>
      </c>
      <c r="F58" s="702"/>
      <c r="G58" s="702"/>
      <c r="H58" s="724">
        <v>0</v>
      </c>
      <c r="I58" s="702">
        <v>22.799999999999997</v>
      </c>
      <c r="J58" s="702">
        <v>3385.8</v>
      </c>
      <c r="K58" s="724">
        <v>1</v>
      </c>
      <c r="L58" s="702">
        <v>22.799999999999997</v>
      </c>
      <c r="M58" s="703">
        <v>3385.8</v>
      </c>
    </row>
    <row r="59" spans="1:13" ht="14.4" customHeight="1" x14ac:dyDescent="0.3">
      <c r="A59" s="697" t="s">
        <v>513</v>
      </c>
      <c r="B59" s="698" t="s">
        <v>1410</v>
      </c>
      <c r="C59" s="698" t="s">
        <v>1414</v>
      </c>
      <c r="D59" s="698" t="s">
        <v>1412</v>
      </c>
      <c r="E59" s="698" t="s">
        <v>1415</v>
      </c>
      <c r="F59" s="702"/>
      <c r="G59" s="702"/>
      <c r="H59" s="724">
        <v>0</v>
      </c>
      <c r="I59" s="702">
        <v>29.9</v>
      </c>
      <c r="J59" s="702">
        <v>8814.52</v>
      </c>
      <c r="K59" s="724">
        <v>1</v>
      </c>
      <c r="L59" s="702">
        <v>29.9</v>
      </c>
      <c r="M59" s="703">
        <v>8814.52</v>
      </c>
    </row>
    <row r="60" spans="1:13" ht="14.4" customHeight="1" x14ac:dyDescent="0.3">
      <c r="A60" s="697" t="s">
        <v>513</v>
      </c>
      <c r="B60" s="698" t="s">
        <v>1410</v>
      </c>
      <c r="C60" s="698" t="s">
        <v>1416</v>
      </c>
      <c r="D60" s="698" t="s">
        <v>1417</v>
      </c>
      <c r="E60" s="698" t="s">
        <v>1418</v>
      </c>
      <c r="F60" s="702"/>
      <c r="G60" s="702"/>
      <c r="H60" s="724">
        <v>0</v>
      </c>
      <c r="I60" s="702">
        <v>1</v>
      </c>
      <c r="J60" s="702">
        <v>2113.7500000000005</v>
      </c>
      <c r="K60" s="724">
        <v>1</v>
      </c>
      <c r="L60" s="702">
        <v>1</v>
      </c>
      <c r="M60" s="703">
        <v>2113.7500000000005</v>
      </c>
    </row>
    <row r="61" spans="1:13" ht="14.4" customHeight="1" x14ac:dyDescent="0.3">
      <c r="A61" s="697" t="s">
        <v>513</v>
      </c>
      <c r="B61" s="698" t="s">
        <v>1419</v>
      </c>
      <c r="C61" s="698" t="s">
        <v>1420</v>
      </c>
      <c r="D61" s="698" t="s">
        <v>1192</v>
      </c>
      <c r="E61" s="698" t="s">
        <v>1421</v>
      </c>
      <c r="F61" s="702"/>
      <c r="G61" s="702"/>
      <c r="H61" s="724">
        <v>0</v>
      </c>
      <c r="I61" s="702">
        <v>112</v>
      </c>
      <c r="J61" s="702">
        <v>13194.720000000001</v>
      </c>
      <c r="K61" s="724">
        <v>1</v>
      </c>
      <c r="L61" s="702">
        <v>112</v>
      </c>
      <c r="M61" s="703">
        <v>13194.720000000001</v>
      </c>
    </row>
    <row r="62" spans="1:13" ht="14.4" customHeight="1" x14ac:dyDescent="0.3">
      <c r="A62" s="697" t="s">
        <v>513</v>
      </c>
      <c r="B62" s="698" t="s">
        <v>1422</v>
      </c>
      <c r="C62" s="698" t="s">
        <v>1423</v>
      </c>
      <c r="D62" s="698" t="s">
        <v>1424</v>
      </c>
      <c r="E62" s="698" t="s">
        <v>1425</v>
      </c>
      <c r="F62" s="702"/>
      <c r="G62" s="702"/>
      <c r="H62" s="724">
        <v>0</v>
      </c>
      <c r="I62" s="702">
        <v>8</v>
      </c>
      <c r="J62" s="702">
        <v>8385.76</v>
      </c>
      <c r="K62" s="724">
        <v>1</v>
      </c>
      <c r="L62" s="702">
        <v>8</v>
      </c>
      <c r="M62" s="703">
        <v>8385.76</v>
      </c>
    </row>
    <row r="63" spans="1:13" ht="14.4" customHeight="1" x14ac:dyDescent="0.3">
      <c r="A63" s="697" t="s">
        <v>513</v>
      </c>
      <c r="B63" s="698" t="s">
        <v>1426</v>
      </c>
      <c r="C63" s="698" t="s">
        <v>1427</v>
      </c>
      <c r="D63" s="698" t="s">
        <v>571</v>
      </c>
      <c r="E63" s="698" t="s">
        <v>544</v>
      </c>
      <c r="F63" s="702"/>
      <c r="G63" s="702"/>
      <c r="H63" s="724">
        <v>0</v>
      </c>
      <c r="I63" s="702">
        <v>2</v>
      </c>
      <c r="J63" s="702">
        <v>208.69000282038934</v>
      </c>
      <c r="K63" s="724">
        <v>1</v>
      </c>
      <c r="L63" s="702">
        <v>2</v>
      </c>
      <c r="M63" s="703">
        <v>208.69000282038934</v>
      </c>
    </row>
    <row r="64" spans="1:13" ht="14.4" customHeight="1" x14ac:dyDescent="0.3">
      <c r="A64" s="697" t="s">
        <v>513</v>
      </c>
      <c r="B64" s="698" t="s">
        <v>1428</v>
      </c>
      <c r="C64" s="698" t="s">
        <v>1429</v>
      </c>
      <c r="D64" s="698" t="s">
        <v>543</v>
      </c>
      <c r="E64" s="698" t="s">
        <v>544</v>
      </c>
      <c r="F64" s="702"/>
      <c r="G64" s="702"/>
      <c r="H64" s="724">
        <v>0</v>
      </c>
      <c r="I64" s="702">
        <v>2</v>
      </c>
      <c r="J64" s="702">
        <v>32.399999999999991</v>
      </c>
      <c r="K64" s="724">
        <v>1</v>
      </c>
      <c r="L64" s="702">
        <v>2</v>
      </c>
      <c r="M64" s="703">
        <v>32.399999999999991</v>
      </c>
    </row>
    <row r="65" spans="1:13" ht="14.4" customHeight="1" x14ac:dyDescent="0.3">
      <c r="A65" s="697" t="s">
        <v>513</v>
      </c>
      <c r="B65" s="698" t="s">
        <v>1430</v>
      </c>
      <c r="C65" s="698" t="s">
        <v>1431</v>
      </c>
      <c r="D65" s="698" t="s">
        <v>974</v>
      </c>
      <c r="E65" s="698" t="s">
        <v>1432</v>
      </c>
      <c r="F65" s="702">
        <v>2</v>
      </c>
      <c r="G65" s="702">
        <v>117.96000000000002</v>
      </c>
      <c r="H65" s="724">
        <v>1</v>
      </c>
      <c r="I65" s="702"/>
      <c r="J65" s="702"/>
      <c r="K65" s="724">
        <v>0</v>
      </c>
      <c r="L65" s="702">
        <v>2</v>
      </c>
      <c r="M65" s="703">
        <v>117.96000000000002</v>
      </c>
    </row>
    <row r="66" spans="1:13" ht="14.4" customHeight="1" x14ac:dyDescent="0.3">
      <c r="A66" s="697" t="s">
        <v>513</v>
      </c>
      <c r="B66" s="698" t="s">
        <v>1430</v>
      </c>
      <c r="C66" s="698" t="s">
        <v>1433</v>
      </c>
      <c r="D66" s="698" t="s">
        <v>976</v>
      </c>
      <c r="E66" s="698" t="s">
        <v>1434</v>
      </c>
      <c r="F66" s="702">
        <v>2</v>
      </c>
      <c r="G66" s="702">
        <v>136.56000000000003</v>
      </c>
      <c r="H66" s="724">
        <v>1</v>
      </c>
      <c r="I66" s="702"/>
      <c r="J66" s="702"/>
      <c r="K66" s="724">
        <v>0</v>
      </c>
      <c r="L66" s="702">
        <v>2</v>
      </c>
      <c r="M66" s="703">
        <v>136.56000000000003</v>
      </c>
    </row>
    <row r="67" spans="1:13" ht="14.4" customHeight="1" x14ac:dyDescent="0.3">
      <c r="A67" s="697" t="s">
        <v>513</v>
      </c>
      <c r="B67" s="698" t="s">
        <v>1435</v>
      </c>
      <c r="C67" s="698" t="s">
        <v>1436</v>
      </c>
      <c r="D67" s="698" t="s">
        <v>1437</v>
      </c>
      <c r="E67" s="698" t="s">
        <v>1438</v>
      </c>
      <c r="F67" s="702"/>
      <c r="G67" s="702"/>
      <c r="H67" s="724">
        <v>0</v>
      </c>
      <c r="I67" s="702">
        <v>110</v>
      </c>
      <c r="J67" s="702">
        <v>75394</v>
      </c>
      <c r="K67" s="724">
        <v>1</v>
      </c>
      <c r="L67" s="702">
        <v>110</v>
      </c>
      <c r="M67" s="703">
        <v>75394</v>
      </c>
    </row>
    <row r="68" spans="1:13" ht="14.4" customHeight="1" x14ac:dyDescent="0.3">
      <c r="A68" s="697" t="s">
        <v>513</v>
      </c>
      <c r="B68" s="698" t="s">
        <v>1435</v>
      </c>
      <c r="C68" s="698" t="s">
        <v>1439</v>
      </c>
      <c r="D68" s="698" t="s">
        <v>1440</v>
      </c>
      <c r="E68" s="698" t="s">
        <v>1441</v>
      </c>
      <c r="F68" s="702">
        <v>100</v>
      </c>
      <c r="G68" s="702">
        <v>14369</v>
      </c>
      <c r="H68" s="724">
        <v>1</v>
      </c>
      <c r="I68" s="702"/>
      <c r="J68" s="702"/>
      <c r="K68" s="724">
        <v>0</v>
      </c>
      <c r="L68" s="702">
        <v>100</v>
      </c>
      <c r="M68" s="703">
        <v>14369</v>
      </c>
    </row>
    <row r="69" spans="1:13" ht="14.4" customHeight="1" x14ac:dyDescent="0.3">
      <c r="A69" s="697" t="s">
        <v>513</v>
      </c>
      <c r="B69" s="698" t="s">
        <v>1442</v>
      </c>
      <c r="C69" s="698" t="s">
        <v>1443</v>
      </c>
      <c r="D69" s="698" t="s">
        <v>921</v>
      </c>
      <c r="E69" s="698" t="s">
        <v>1444</v>
      </c>
      <c r="F69" s="702">
        <v>113</v>
      </c>
      <c r="G69" s="702">
        <v>98710.96</v>
      </c>
      <c r="H69" s="724">
        <v>1</v>
      </c>
      <c r="I69" s="702"/>
      <c r="J69" s="702"/>
      <c r="K69" s="724">
        <v>0</v>
      </c>
      <c r="L69" s="702">
        <v>113</v>
      </c>
      <c r="M69" s="703">
        <v>98710.96</v>
      </c>
    </row>
    <row r="70" spans="1:13" ht="14.4" customHeight="1" x14ac:dyDescent="0.3">
      <c r="A70" s="697" t="s">
        <v>513</v>
      </c>
      <c r="B70" s="698" t="s">
        <v>1445</v>
      </c>
      <c r="C70" s="698" t="s">
        <v>1446</v>
      </c>
      <c r="D70" s="698" t="s">
        <v>1447</v>
      </c>
      <c r="E70" s="698" t="s">
        <v>1448</v>
      </c>
      <c r="F70" s="702"/>
      <c r="G70" s="702"/>
      <c r="H70" s="724">
        <v>0</v>
      </c>
      <c r="I70" s="702">
        <v>11</v>
      </c>
      <c r="J70" s="702">
        <v>1210</v>
      </c>
      <c r="K70" s="724">
        <v>1</v>
      </c>
      <c r="L70" s="702">
        <v>11</v>
      </c>
      <c r="M70" s="703">
        <v>1210</v>
      </c>
    </row>
    <row r="71" spans="1:13" ht="14.4" customHeight="1" x14ac:dyDescent="0.3">
      <c r="A71" s="697" t="s">
        <v>513</v>
      </c>
      <c r="B71" s="698" t="s">
        <v>1449</v>
      </c>
      <c r="C71" s="698" t="s">
        <v>1450</v>
      </c>
      <c r="D71" s="698" t="s">
        <v>1002</v>
      </c>
      <c r="E71" s="698" t="s">
        <v>1451</v>
      </c>
      <c r="F71" s="702"/>
      <c r="G71" s="702"/>
      <c r="H71" s="724">
        <v>0</v>
      </c>
      <c r="I71" s="702">
        <v>2</v>
      </c>
      <c r="J71" s="702">
        <v>161.47999999999999</v>
      </c>
      <c r="K71" s="724">
        <v>1</v>
      </c>
      <c r="L71" s="702">
        <v>2</v>
      </c>
      <c r="M71" s="703">
        <v>161.47999999999999</v>
      </c>
    </row>
    <row r="72" spans="1:13" ht="14.4" customHeight="1" x14ac:dyDescent="0.3">
      <c r="A72" s="697" t="s">
        <v>513</v>
      </c>
      <c r="B72" s="698" t="s">
        <v>1452</v>
      </c>
      <c r="C72" s="698" t="s">
        <v>1453</v>
      </c>
      <c r="D72" s="698" t="s">
        <v>1454</v>
      </c>
      <c r="E72" s="698" t="s">
        <v>1455</v>
      </c>
      <c r="F72" s="702"/>
      <c r="G72" s="702"/>
      <c r="H72" s="724">
        <v>0</v>
      </c>
      <c r="I72" s="702">
        <v>12</v>
      </c>
      <c r="J72" s="702">
        <v>401.71999999999997</v>
      </c>
      <c r="K72" s="724">
        <v>1</v>
      </c>
      <c r="L72" s="702">
        <v>12</v>
      </c>
      <c r="M72" s="703">
        <v>401.71999999999997</v>
      </c>
    </row>
    <row r="73" spans="1:13" ht="14.4" customHeight="1" x14ac:dyDescent="0.3">
      <c r="A73" s="697" t="s">
        <v>513</v>
      </c>
      <c r="B73" s="698" t="s">
        <v>1452</v>
      </c>
      <c r="C73" s="698" t="s">
        <v>1456</v>
      </c>
      <c r="D73" s="698" t="s">
        <v>1457</v>
      </c>
      <c r="E73" s="698" t="s">
        <v>1458</v>
      </c>
      <c r="F73" s="702"/>
      <c r="G73" s="702"/>
      <c r="H73" s="724">
        <v>0</v>
      </c>
      <c r="I73" s="702">
        <v>257</v>
      </c>
      <c r="J73" s="702">
        <v>13016.28</v>
      </c>
      <c r="K73" s="724">
        <v>1</v>
      </c>
      <c r="L73" s="702">
        <v>257</v>
      </c>
      <c r="M73" s="703">
        <v>13016.28</v>
      </c>
    </row>
    <row r="74" spans="1:13" ht="14.4" customHeight="1" x14ac:dyDescent="0.3">
      <c r="A74" s="697" t="s">
        <v>513</v>
      </c>
      <c r="B74" s="698" t="s">
        <v>1459</v>
      </c>
      <c r="C74" s="698" t="s">
        <v>1460</v>
      </c>
      <c r="D74" s="698" t="s">
        <v>1461</v>
      </c>
      <c r="E74" s="698" t="s">
        <v>1462</v>
      </c>
      <c r="F74" s="702"/>
      <c r="G74" s="702"/>
      <c r="H74" s="724">
        <v>0</v>
      </c>
      <c r="I74" s="702">
        <v>42</v>
      </c>
      <c r="J74" s="702">
        <v>9471</v>
      </c>
      <c r="K74" s="724">
        <v>1</v>
      </c>
      <c r="L74" s="702">
        <v>42</v>
      </c>
      <c r="M74" s="703">
        <v>9471</v>
      </c>
    </row>
    <row r="75" spans="1:13" ht="14.4" customHeight="1" x14ac:dyDescent="0.3">
      <c r="A75" s="697" t="s">
        <v>513</v>
      </c>
      <c r="B75" s="698" t="s">
        <v>1463</v>
      </c>
      <c r="C75" s="698" t="s">
        <v>1464</v>
      </c>
      <c r="D75" s="698" t="s">
        <v>631</v>
      </c>
      <c r="E75" s="698" t="s">
        <v>1465</v>
      </c>
      <c r="F75" s="702"/>
      <c r="G75" s="702"/>
      <c r="H75" s="724">
        <v>0</v>
      </c>
      <c r="I75" s="702">
        <v>30</v>
      </c>
      <c r="J75" s="702">
        <v>15082.119999999999</v>
      </c>
      <c r="K75" s="724">
        <v>1</v>
      </c>
      <c r="L75" s="702">
        <v>30</v>
      </c>
      <c r="M75" s="703">
        <v>15082.119999999999</v>
      </c>
    </row>
    <row r="76" spans="1:13" ht="14.4" customHeight="1" x14ac:dyDescent="0.3">
      <c r="A76" s="697" t="s">
        <v>513</v>
      </c>
      <c r="B76" s="698" t="s">
        <v>1466</v>
      </c>
      <c r="C76" s="698" t="s">
        <v>1467</v>
      </c>
      <c r="D76" s="698" t="s">
        <v>1468</v>
      </c>
      <c r="E76" s="698" t="s">
        <v>1469</v>
      </c>
      <c r="F76" s="702">
        <v>1</v>
      </c>
      <c r="G76" s="702">
        <v>575.14000000000021</v>
      </c>
      <c r="H76" s="724">
        <v>1</v>
      </c>
      <c r="I76" s="702"/>
      <c r="J76" s="702"/>
      <c r="K76" s="724">
        <v>0</v>
      </c>
      <c r="L76" s="702">
        <v>1</v>
      </c>
      <c r="M76" s="703">
        <v>575.14000000000021</v>
      </c>
    </row>
    <row r="77" spans="1:13" ht="14.4" customHeight="1" x14ac:dyDescent="0.3">
      <c r="A77" s="697" t="s">
        <v>513</v>
      </c>
      <c r="B77" s="698" t="s">
        <v>1470</v>
      </c>
      <c r="C77" s="698" t="s">
        <v>1471</v>
      </c>
      <c r="D77" s="698" t="s">
        <v>1472</v>
      </c>
      <c r="E77" s="698" t="s">
        <v>1473</v>
      </c>
      <c r="F77" s="702"/>
      <c r="G77" s="702"/>
      <c r="H77" s="724">
        <v>0</v>
      </c>
      <c r="I77" s="702">
        <v>27</v>
      </c>
      <c r="J77" s="702">
        <v>529.79</v>
      </c>
      <c r="K77" s="724">
        <v>1</v>
      </c>
      <c r="L77" s="702">
        <v>27</v>
      </c>
      <c r="M77" s="703">
        <v>529.79</v>
      </c>
    </row>
    <row r="78" spans="1:13" ht="14.4" customHeight="1" x14ac:dyDescent="0.3">
      <c r="A78" s="697" t="s">
        <v>513</v>
      </c>
      <c r="B78" s="698" t="s">
        <v>1470</v>
      </c>
      <c r="C78" s="698" t="s">
        <v>1474</v>
      </c>
      <c r="D78" s="698" t="s">
        <v>1475</v>
      </c>
      <c r="E78" s="698" t="s">
        <v>1476</v>
      </c>
      <c r="F78" s="702"/>
      <c r="G78" s="702"/>
      <c r="H78" s="724">
        <v>0</v>
      </c>
      <c r="I78" s="702">
        <v>1</v>
      </c>
      <c r="J78" s="702">
        <v>9.1199999999999992</v>
      </c>
      <c r="K78" s="724">
        <v>1</v>
      </c>
      <c r="L78" s="702">
        <v>1</v>
      </c>
      <c r="M78" s="703">
        <v>9.1199999999999992</v>
      </c>
    </row>
    <row r="79" spans="1:13" ht="14.4" customHeight="1" x14ac:dyDescent="0.3">
      <c r="A79" s="697" t="s">
        <v>513</v>
      </c>
      <c r="B79" s="698" t="s">
        <v>1477</v>
      </c>
      <c r="C79" s="698" t="s">
        <v>1478</v>
      </c>
      <c r="D79" s="698" t="s">
        <v>1479</v>
      </c>
      <c r="E79" s="698" t="s">
        <v>1480</v>
      </c>
      <c r="F79" s="702"/>
      <c r="G79" s="702"/>
      <c r="H79" s="724">
        <v>0</v>
      </c>
      <c r="I79" s="702">
        <v>6</v>
      </c>
      <c r="J79" s="702">
        <v>296.21999999999991</v>
      </c>
      <c r="K79" s="724">
        <v>1</v>
      </c>
      <c r="L79" s="702">
        <v>6</v>
      </c>
      <c r="M79" s="703">
        <v>296.21999999999991</v>
      </c>
    </row>
    <row r="80" spans="1:13" ht="14.4" customHeight="1" x14ac:dyDescent="0.3">
      <c r="A80" s="697" t="s">
        <v>513</v>
      </c>
      <c r="B80" s="698" t="s">
        <v>1477</v>
      </c>
      <c r="C80" s="698" t="s">
        <v>1481</v>
      </c>
      <c r="D80" s="698" t="s">
        <v>1479</v>
      </c>
      <c r="E80" s="698" t="s">
        <v>1482</v>
      </c>
      <c r="F80" s="702"/>
      <c r="G80" s="702"/>
      <c r="H80" s="724">
        <v>0</v>
      </c>
      <c r="I80" s="702">
        <v>2</v>
      </c>
      <c r="J80" s="702">
        <v>134.64000000000001</v>
      </c>
      <c r="K80" s="724">
        <v>1</v>
      </c>
      <c r="L80" s="702">
        <v>2</v>
      </c>
      <c r="M80" s="703">
        <v>134.64000000000001</v>
      </c>
    </row>
    <row r="81" spans="1:13" ht="14.4" customHeight="1" x14ac:dyDescent="0.3">
      <c r="A81" s="697" t="s">
        <v>513</v>
      </c>
      <c r="B81" s="698" t="s">
        <v>1477</v>
      </c>
      <c r="C81" s="698" t="s">
        <v>1483</v>
      </c>
      <c r="D81" s="698" t="s">
        <v>1479</v>
      </c>
      <c r="E81" s="698" t="s">
        <v>1484</v>
      </c>
      <c r="F81" s="702"/>
      <c r="G81" s="702"/>
      <c r="H81" s="724">
        <v>0</v>
      </c>
      <c r="I81" s="702">
        <v>1</v>
      </c>
      <c r="J81" s="702">
        <v>95.370000000000019</v>
      </c>
      <c r="K81" s="724">
        <v>1</v>
      </c>
      <c r="L81" s="702">
        <v>1</v>
      </c>
      <c r="M81" s="703">
        <v>95.370000000000019</v>
      </c>
    </row>
    <row r="82" spans="1:13" ht="14.4" customHeight="1" x14ac:dyDescent="0.3">
      <c r="A82" s="697" t="s">
        <v>513</v>
      </c>
      <c r="B82" s="698" t="s">
        <v>1477</v>
      </c>
      <c r="C82" s="698" t="s">
        <v>1485</v>
      </c>
      <c r="D82" s="698" t="s">
        <v>1479</v>
      </c>
      <c r="E82" s="698" t="s">
        <v>1486</v>
      </c>
      <c r="F82" s="702"/>
      <c r="G82" s="702"/>
      <c r="H82" s="724">
        <v>0</v>
      </c>
      <c r="I82" s="702">
        <v>58</v>
      </c>
      <c r="J82" s="702">
        <v>16301.240000000002</v>
      </c>
      <c r="K82" s="724">
        <v>1</v>
      </c>
      <c r="L82" s="702">
        <v>58</v>
      </c>
      <c r="M82" s="703">
        <v>16301.240000000002</v>
      </c>
    </row>
    <row r="83" spans="1:13" ht="14.4" customHeight="1" x14ac:dyDescent="0.3">
      <c r="A83" s="697" t="s">
        <v>513</v>
      </c>
      <c r="B83" s="698" t="s">
        <v>1487</v>
      </c>
      <c r="C83" s="698" t="s">
        <v>1488</v>
      </c>
      <c r="D83" s="698" t="s">
        <v>1019</v>
      </c>
      <c r="E83" s="698" t="s">
        <v>1489</v>
      </c>
      <c r="F83" s="702"/>
      <c r="G83" s="702"/>
      <c r="H83" s="724">
        <v>0</v>
      </c>
      <c r="I83" s="702">
        <v>5</v>
      </c>
      <c r="J83" s="702">
        <v>109.93</v>
      </c>
      <c r="K83" s="724">
        <v>1</v>
      </c>
      <c r="L83" s="702">
        <v>5</v>
      </c>
      <c r="M83" s="703">
        <v>109.93</v>
      </c>
    </row>
    <row r="84" spans="1:13" ht="14.4" customHeight="1" x14ac:dyDescent="0.3">
      <c r="A84" s="697" t="s">
        <v>513</v>
      </c>
      <c r="B84" s="698" t="s">
        <v>1487</v>
      </c>
      <c r="C84" s="698" t="s">
        <v>1490</v>
      </c>
      <c r="D84" s="698" t="s">
        <v>1491</v>
      </c>
      <c r="E84" s="698" t="s">
        <v>1489</v>
      </c>
      <c r="F84" s="702">
        <v>1</v>
      </c>
      <c r="G84" s="702">
        <v>40.260000000000005</v>
      </c>
      <c r="H84" s="724">
        <v>1</v>
      </c>
      <c r="I84" s="702"/>
      <c r="J84" s="702"/>
      <c r="K84" s="724">
        <v>0</v>
      </c>
      <c r="L84" s="702">
        <v>1</v>
      </c>
      <c r="M84" s="703">
        <v>40.260000000000005</v>
      </c>
    </row>
    <row r="85" spans="1:13" ht="14.4" customHeight="1" x14ac:dyDescent="0.3">
      <c r="A85" s="697" t="s">
        <v>513</v>
      </c>
      <c r="B85" s="698" t="s">
        <v>1492</v>
      </c>
      <c r="C85" s="698" t="s">
        <v>1493</v>
      </c>
      <c r="D85" s="698" t="s">
        <v>614</v>
      </c>
      <c r="E85" s="698" t="s">
        <v>1494</v>
      </c>
      <c r="F85" s="702"/>
      <c r="G85" s="702"/>
      <c r="H85" s="724">
        <v>0</v>
      </c>
      <c r="I85" s="702">
        <v>19</v>
      </c>
      <c r="J85" s="702">
        <v>516.22</v>
      </c>
      <c r="K85" s="724">
        <v>1</v>
      </c>
      <c r="L85" s="702">
        <v>19</v>
      </c>
      <c r="M85" s="703">
        <v>516.22</v>
      </c>
    </row>
    <row r="86" spans="1:13" ht="14.4" customHeight="1" x14ac:dyDescent="0.3">
      <c r="A86" s="697" t="s">
        <v>513</v>
      </c>
      <c r="B86" s="698" t="s">
        <v>1495</v>
      </c>
      <c r="C86" s="698" t="s">
        <v>1496</v>
      </c>
      <c r="D86" s="698" t="s">
        <v>1497</v>
      </c>
      <c r="E86" s="698" t="s">
        <v>1498</v>
      </c>
      <c r="F86" s="702"/>
      <c r="G86" s="702"/>
      <c r="H86" s="724">
        <v>0</v>
      </c>
      <c r="I86" s="702">
        <v>15</v>
      </c>
      <c r="J86" s="702">
        <v>1218.0800000000004</v>
      </c>
      <c r="K86" s="724">
        <v>1</v>
      </c>
      <c r="L86" s="702">
        <v>15</v>
      </c>
      <c r="M86" s="703">
        <v>1218.0800000000004</v>
      </c>
    </row>
    <row r="87" spans="1:13" ht="14.4" customHeight="1" x14ac:dyDescent="0.3">
      <c r="A87" s="697" t="s">
        <v>513</v>
      </c>
      <c r="B87" s="698" t="s">
        <v>1499</v>
      </c>
      <c r="C87" s="698" t="s">
        <v>1500</v>
      </c>
      <c r="D87" s="698" t="s">
        <v>852</v>
      </c>
      <c r="E87" s="698" t="s">
        <v>853</v>
      </c>
      <c r="F87" s="702">
        <v>10</v>
      </c>
      <c r="G87" s="702">
        <v>976</v>
      </c>
      <c r="H87" s="724">
        <v>1</v>
      </c>
      <c r="I87" s="702"/>
      <c r="J87" s="702"/>
      <c r="K87" s="724">
        <v>0</v>
      </c>
      <c r="L87" s="702">
        <v>10</v>
      </c>
      <c r="M87" s="703">
        <v>976</v>
      </c>
    </row>
    <row r="88" spans="1:13" ht="14.4" customHeight="1" x14ac:dyDescent="0.3">
      <c r="A88" s="697" t="s">
        <v>513</v>
      </c>
      <c r="B88" s="698" t="s">
        <v>1501</v>
      </c>
      <c r="C88" s="698" t="s">
        <v>1502</v>
      </c>
      <c r="D88" s="698" t="s">
        <v>1022</v>
      </c>
      <c r="E88" s="698" t="s">
        <v>1503</v>
      </c>
      <c r="F88" s="702">
        <v>1</v>
      </c>
      <c r="G88" s="702">
        <v>141.03</v>
      </c>
      <c r="H88" s="724">
        <v>1</v>
      </c>
      <c r="I88" s="702"/>
      <c r="J88" s="702"/>
      <c r="K88" s="724">
        <v>0</v>
      </c>
      <c r="L88" s="702">
        <v>1</v>
      </c>
      <c r="M88" s="703">
        <v>141.03</v>
      </c>
    </row>
    <row r="89" spans="1:13" ht="14.4" customHeight="1" x14ac:dyDescent="0.3">
      <c r="A89" s="697" t="s">
        <v>513</v>
      </c>
      <c r="B89" s="698" t="s">
        <v>1501</v>
      </c>
      <c r="C89" s="698" t="s">
        <v>1504</v>
      </c>
      <c r="D89" s="698" t="s">
        <v>1017</v>
      </c>
      <c r="E89" s="698" t="s">
        <v>1326</v>
      </c>
      <c r="F89" s="702"/>
      <c r="G89" s="702"/>
      <c r="H89" s="724">
        <v>0</v>
      </c>
      <c r="I89" s="702">
        <v>1</v>
      </c>
      <c r="J89" s="702">
        <v>29.87</v>
      </c>
      <c r="K89" s="724">
        <v>1</v>
      </c>
      <c r="L89" s="702">
        <v>1</v>
      </c>
      <c r="M89" s="703">
        <v>29.87</v>
      </c>
    </row>
    <row r="90" spans="1:13" ht="14.4" customHeight="1" x14ac:dyDescent="0.3">
      <c r="A90" s="697" t="s">
        <v>513</v>
      </c>
      <c r="B90" s="698" t="s">
        <v>1505</v>
      </c>
      <c r="C90" s="698" t="s">
        <v>1506</v>
      </c>
      <c r="D90" s="698" t="s">
        <v>1507</v>
      </c>
      <c r="E90" s="698" t="s">
        <v>1508</v>
      </c>
      <c r="F90" s="702"/>
      <c r="G90" s="702"/>
      <c r="H90" s="724">
        <v>0</v>
      </c>
      <c r="I90" s="702">
        <v>2</v>
      </c>
      <c r="J90" s="702">
        <v>87.519999999999982</v>
      </c>
      <c r="K90" s="724">
        <v>1</v>
      </c>
      <c r="L90" s="702">
        <v>2</v>
      </c>
      <c r="M90" s="703">
        <v>87.519999999999982</v>
      </c>
    </row>
    <row r="91" spans="1:13" ht="14.4" customHeight="1" x14ac:dyDescent="0.3">
      <c r="A91" s="697" t="s">
        <v>513</v>
      </c>
      <c r="B91" s="698" t="s">
        <v>1509</v>
      </c>
      <c r="C91" s="698" t="s">
        <v>1510</v>
      </c>
      <c r="D91" s="698" t="s">
        <v>1054</v>
      </c>
      <c r="E91" s="698" t="s">
        <v>1055</v>
      </c>
      <c r="F91" s="702"/>
      <c r="G91" s="702"/>
      <c r="H91" s="724">
        <v>0</v>
      </c>
      <c r="I91" s="702">
        <v>3</v>
      </c>
      <c r="J91" s="702">
        <v>494.18999999999994</v>
      </c>
      <c r="K91" s="724">
        <v>1</v>
      </c>
      <c r="L91" s="702">
        <v>3</v>
      </c>
      <c r="M91" s="703">
        <v>494.18999999999994</v>
      </c>
    </row>
    <row r="92" spans="1:13" ht="14.4" customHeight="1" x14ac:dyDescent="0.3">
      <c r="A92" s="697" t="s">
        <v>513</v>
      </c>
      <c r="B92" s="698" t="s">
        <v>1509</v>
      </c>
      <c r="C92" s="698" t="s">
        <v>1511</v>
      </c>
      <c r="D92" s="698" t="s">
        <v>1056</v>
      </c>
      <c r="E92" s="698" t="s">
        <v>1055</v>
      </c>
      <c r="F92" s="702"/>
      <c r="G92" s="702"/>
      <c r="H92" s="724">
        <v>0</v>
      </c>
      <c r="I92" s="702">
        <v>9</v>
      </c>
      <c r="J92" s="702">
        <v>1482.57</v>
      </c>
      <c r="K92" s="724">
        <v>1</v>
      </c>
      <c r="L92" s="702">
        <v>9</v>
      </c>
      <c r="M92" s="703">
        <v>1482.57</v>
      </c>
    </row>
    <row r="93" spans="1:13" ht="14.4" customHeight="1" x14ac:dyDescent="0.3">
      <c r="A93" s="697" t="s">
        <v>513</v>
      </c>
      <c r="B93" s="698" t="s">
        <v>1509</v>
      </c>
      <c r="C93" s="698" t="s">
        <v>1512</v>
      </c>
      <c r="D93" s="698" t="s">
        <v>1084</v>
      </c>
      <c r="E93" s="698" t="s">
        <v>1513</v>
      </c>
      <c r="F93" s="702"/>
      <c r="G93" s="702"/>
      <c r="H93" s="724">
        <v>0</v>
      </c>
      <c r="I93" s="702">
        <v>1</v>
      </c>
      <c r="J93" s="702">
        <v>195.99000000000015</v>
      </c>
      <c r="K93" s="724">
        <v>1</v>
      </c>
      <c r="L93" s="702">
        <v>1</v>
      </c>
      <c r="M93" s="703">
        <v>195.99000000000015</v>
      </c>
    </row>
    <row r="94" spans="1:13" ht="14.4" customHeight="1" x14ac:dyDescent="0.3">
      <c r="A94" s="697" t="s">
        <v>513</v>
      </c>
      <c r="B94" s="698" t="s">
        <v>1509</v>
      </c>
      <c r="C94" s="698" t="s">
        <v>1514</v>
      </c>
      <c r="D94" s="698" t="s">
        <v>1058</v>
      </c>
      <c r="E94" s="698" t="s">
        <v>1059</v>
      </c>
      <c r="F94" s="702"/>
      <c r="G94" s="702"/>
      <c r="H94" s="724">
        <v>0</v>
      </c>
      <c r="I94" s="702">
        <v>45</v>
      </c>
      <c r="J94" s="702">
        <v>1891.96</v>
      </c>
      <c r="K94" s="724">
        <v>1</v>
      </c>
      <c r="L94" s="702">
        <v>45</v>
      </c>
      <c r="M94" s="703">
        <v>1891.96</v>
      </c>
    </row>
    <row r="95" spans="1:13" ht="14.4" customHeight="1" x14ac:dyDescent="0.3">
      <c r="A95" s="697" t="s">
        <v>513</v>
      </c>
      <c r="B95" s="698" t="s">
        <v>1509</v>
      </c>
      <c r="C95" s="698" t="s">
        <v>1515</v>
      </c>
      <c r="D95" s="698" t="s">
        <v>1060</v>
      </c>
      <c r="E95" s="698" t="s">
        <v>1059</v>
      </c>
      <c r="F95" s="702"/>
      <c r="G95" s="702"/>
      <c r="H95" s="724">
        <v>0</v>
      </c>
      <c r="I95" s="702">
        <v>50</v>
      </c>
      <c r="J95" s="702">
        <v>2048.1600000000003</v>
      </c>
      <c r="K95" s="724">
        <v>1</v>
      </c>
      <c r="L95" s="702">
        <v>50</v>
      </c>
      <c r="M95" s="703">
        <v>2048.1600000000003</v>
      </c>
    </row>
    <row r="96" spans="1:13" ht="14.4" customHeight="1" x14ac:dyDescent="0.3">
      <c r="A96" s="697" t="s">
        <v>513</v>
      </c>
      <c r="B96" s="698" t="s">
        <v>1509</v>
      </c>
      <c r="C96" s="698" t="s">
        <v>1516</v>
      </c>
      <c r="D96" s="698" t="s">
        <v>1075</v>
      </c>
      <c r="E96" s="698" t="s">
        <v>1077</v>
      </c>
      <c r="F96" s="702"/>
      <c r="G96" s="702"/>
      <c r="H96" s="724">
        <v>0</v>
      </c>
      <c r="I96" s="702">
        <v>16</v>
      </c>
      <c r="J96" s="702">
        <v>870.07999999999993</v>
      </c>
      <c r="K96" s="724">
        <v>1</v>
      </c>
      <c r="L96" s="702">
        <v>16</v>
      </c>
      <c r="M96" s="703">
        <v>870.07999999999993</v>
      </c>
    </row>
    <row r="97" spans="1:13" ht="14.4" customHeight="1" x14ac:dyDescent="0.3">
      <c r="A97" s="697" t="s">
        <v>513</v>
      </c>
      <c r="B97" s="698" t="s">
        <v>1509</v>
      </c>
      <c r="C97" s="698" t="s">
        <v>1517</v>
      </c>
      <c r="D97" s="698" t="s">
        <v>1065</v>
      </c>
      <c r="E97" s="698" t="s">
        <v>1518</v>
      </c>
      <c r="F97" s="702"/>
      <c r="G97" s="702"/>
      <c r="H97" s="724">
        <v>0</v>
      </c>
      <c r="I97" s="702">
        <v>5</v>
      </c>
      <c r="J97" s="702">
        <v>559.75000000000011</v>
      </c>
      <c r="K97" s="724">
        <v>1</v>
      </c>
      <c r="L97" s="702">
        <v>5</v>
      </c>
      <c r="M97" s="703">
        <v>559.75000000000011</v>
      </c>
    </row>
    <row r="98" spans="1:13" ht="14.4" customHeight="1" x14ac:dyDescent="0.3">
      <c r="A98" s="697" t="s">
        <v>513</v>
      </c>
      <c r="B98" s="698" t="s">
        <v>1509</v>
      </c>
      <c r="C98" s="698" t="s">
        <v>1519</v>
      </c>
      <c r="D98" s="698" t="s">
        <v>1070</v>
      </c>
      <c r="E98" s="698" t="s">
        <v>1518</v>
      </c>
      <c r="F98" s="702"/>
      <c r="G98" s="702"/>
      <c r="H98" s="724">
        <v>0</v>
      </c>
      <c r="I98" s="702">
        <v>11</v>
      </c>
      <c r="J98" s="702">
        <v>1231.45</v>
      </c>
      <c r="K98" s="724">
        <v>1</v>
      </c>
      <c r="L98" s="702">
        <v>11</v>
      </c>
      <c r="M98" s="703">
        <v>1231.45</v>
      </c>
    </row>
    <row r="99" spans="1:13" ht="14.4" customHeight="1" x14ac:dyDescent="0.3">
      <c r="A99" s="697" t="s">
        <v>513</v>
      </c>
      <c r="B99" s="698" t="s">
        <v>1509</v>
      </c>
      <c r="C99" s="698" t="s">
        <v>1520</v>
      </c>
      <c r="D99" s="698" t="s">
        <v>1067</v>
      </c>
      <c r="E99" s="698" t="s">
        <v>1518</v>
      </c>
      <c r="F99" s="702"/>
      <c r="G99" s="702"/>
      <c r="H99" s="724">
        <v>0</v>
      </c>
      <c r="I99" s="702">
        <v>7</v>
      </c>
      <c r="J99" s="702">
        <v>783.65</v>
      </c>
      <c r="K99" s="724">
        <v>1</v>
      </c>
      <c r="L99" s="702">
        <v>7</v>
      </c>
      <c r="M99" s="703">
        <v>783.65</v>
      </c>
    </row>
    <row r="100" spans="1:13" ht="14.4" customHeight="1" x14ac:dyDescent="0.3">
      <c r="A100" s="697" t="s">
        <v>513</v>
      </c>
      <c r="B100" s="698" t="s">
        <v>1509</v>
      </c>
      <c r="C100" s="698" t="s">
        <v>1521</v>
      </c>
      <c r="D100" s="698" t="s">
        <v>1522</v>
      </c>
      <c r="E100" s="698" t="s">
        <v>1518</v>
      </c>
      <c r="F100" s="702"/>
      <c r="G100" s="702"/>
      <c r="H100" s="724">
        <v>0</v>
      </c>
      <c r="I100" s="702">
        <v>6</v>
      </c>
      <c r="J100" s="702">
        <v>673.23</v>
      </c>
      <c r="K100" s="724">
        <v>1</v>
      </c>
      <c r="L100" s="702">
        <v>6</v>
      </c>
      <c r="M100" s="703">
        <v>673.23</v>
      </c>
    </row>
    <row r="101" spans="1:13" ht="14.4" customHeight="1" x14ac:dyDescent="0.3">
      <c r="A101" s="697" t="s">
        <v>513</v>
      </c>
      <c r="B101" s="698" t="s">
        <v>1509</v>
      </c>
      <c r="C101" s="698" t="s">
        <v>1523</v>
      </c>
      <c r="D101" s="698" t="s">
        <v>1057</v>
      </c>
      <c r="E101" s="698" t="s">
        <v>1055</v>
      </c>
      <c r="F101" s="702"/>
      <c r="G101" s="702"/>
      <c r="H101" s="724">
        <v>0</v>
      </c>
      <c r="I101" s="702">
        <v>1</v>
      </c>
      <c r="J101" s="702">
        <v>163.66999999999999</v>
      </c>
      <c r="K101" s="724">
        <v>1</v>
      </c>
      <c r="L101" s="702">
        <v>1</v>
      </c>
      <c r="M101" s="703">
        <v>163.66999999999999</v>
      </c>
    </row>
    <row r="102" spans="1:13" ht="14.4" customHeight="1" x14ac:dyDescent="0.3">
      <c r="A102" s="697" t="s">
        <v>513</v>
      </c>
      <c r="B102" s="698" t="s">
        <v>1509</v>
      </c>
      <c r="C102" s="698" t="s">
        <v>1524</v>
      </c>
      <c r="D102" s="698" t="s">
        <v>1074</v>
      </c>
      <c r="E102" s="698" t="s">
        <v>1055</v>
      </c>
      <c r="F102" s="702"/>
      <c r="G102" s="702"/>
      <c r="H102" s="724">
        <v>0</v>
      </c>
      <c r="I102" s="702">
        <v>7</v>
      </c>
      <c r="J102" s="702">
        <v>858.82999999999993</v>
      </c>
      <c r="K102" s="724">
        <v>1</v>
      </c>
      <c r="L102" s="702">
        <v>7</v>
      </c>
      <c r="M102" s="703">
        <v>858.82999999999993</v>
      </c>
    </row>
    <row r="103" spans="1:13" ht="14.4" customHeight="1" x14ac:dyDescent="0.3">
      <c r="A103" s="697" t="s">
        <v>513</v>
      </c>
      <c r="B103" s="698" t="s">
        <v>1509</v>
      </c>
      <c r="C103" s="698" t="s">
        <v>1525</v>
      </c>
      <c r="D103" s="698" t="s">
        <v>1073</v>
      </c>
      <c r="E103" s="698" t="s">
        <v>1055</v>
      </c>
      <c r="F103" s="702"/>
      <c r="G103" s="702"/>
      <c r="H103" s="724">
        <v>0</v>
      </c>
      <c r="I103" s="702">
        <v>8</v>
      </c>
      <c r="J103" s="702">
        <v>984.19999999999982</v>
      </c>
      <c r="K103" s="724">
        <v>1</v>
      </c>
      <c r="L103" s="702">
        <v>8</v>
      </c>
      <c r="M103" s="703">
        <v>984.19999999999982</v>
      </c>
    </row>
    <row r="104" spans="1:13" ht="14.4" customHeight="1" x14ac:dyDescent="0.3">
      <c r="A104" s="697" t="s">
        <v>513</v>
      </c>
      <c r="B104" s="698" t="s">
        <v>1509</v>
      </c>
      <c r="C104" s="698" t="s">
        <v>1526</v>
      </c>
      <c r="D104" s="698" t="s">
        <v>1072</v>
      </c>
      <c r="E104" s="698" t="s">
        <v>1055</v>
      </c>
      <c r="F104" s="702"/>
      <c r="G104" s="702"/>
      <c r="H104" s="724">
        <v>0</v>
      </c>
      <c r="I104" s="702">
        <v>8</v>
      </c>
      <c r="J104" s="702">
        <v>1039.76</v>
      </c>
      <c r="K104" s="724">
        <v>1</v>
      </c>
      <c r="L104" s="702">
        <v>8</v>
      </c>
      <c r="M104" s="703">
        <v>1039.76</v>
      </c>
    </row>
    <row r="105" spans="1:13" ht="14.4" customHeight="1" thickBot="1" x14ac:dyDescent="0.35">
      <c r="A105" s="704" t="s">
        <v>513</v>
      </c>
      <c r="B105" s="705" t="s">
        <v>1509</v>
      </c>
      <c r="C105" s="705" t="s">
        <v>1527</v>
      </c>
      <c r="D105" s="705" t="s">
        <v>1071</v>
      </c>
      <c r="E105" s="705" t="s">
        <v>1055</v>
      </c>
      <c r="F105" s="709"/>
      <c r="G105" s="709"/>
      <c r="H105" s="717">
        <v>0</v>
      </c>
      <c r="I105" s="709">
        <v>14</v>
      </c>
      <c r="J105" s="709">
        <v>1819.5800000000002</v>
      </c>
      <c r="K105" s="717">
        <v>1</v>
      </c>
      <c r="L105" s="709">
        <v>14</v>
      </c>
      <c r="M105" s="710">
        <v>1819.5800000000002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79" customWidth="1"/>
    <col min="2" max="2" width="5.44140625" style="310" bestFit="1" customWidth="1"/>
    <col min="3" max="3" width="6.109375" style="310" bestFit="1" customWidth="1"/>
    <col min="4" max="4" width="7.44140625" style="310" bestFit="1" customWidth="1"/>
    <col min="5" max="5" width="6.21875" style="310" bestFit="1" customWidth="1"/>
    <col min="6" max="6" width="6.33203125" style="313" bestFit="1" customWidth="1"/>
    <col min="7" max="7" width="6.109375" style="313" bestFit="1" customWidth="1"/>
    <col min="8" max="8" width="7.44140625" style="313" bestFit="1" customWidth="1"/>
    <col min="9" max="9" width="6.21875" style="313" bestFit="1" customWidth="1"/>
    <col min="10" max="10" width="5.44140625" style="310" bestFit="1" customWidth="1"/>
    <col min="11" max="11" width="6.109375" style="310" bestFit="1" customWidth="1"/>
    <col min="12" max="12" width="7.44140625" style="310" bestFit="1" customWidth="1"/>
    <col min="13" max="13" width="6.21875" style="310" bestFit="1" customWidth="1"/>
    <col min="14" max="14" width="5.33203125" style="313" bestFit="1" customWidth="1"/>
    <col min="15" max="15" width="6.109375" style="313" bestFit="1" customWidth="1"/>
    <col min="16" max="16" width="7.44140625" style="313" bestFit="1" customWidth="1"/>
    <col min="17" max="17" width="6.21875" style="313" bestFit="1" customWidth="1"/>
    <col min="18" max="16384" width="8.88671875" style="231"/>
  </cols>
  <sheetData>
    <row r="1" spans="1:17" ht="18.600000000000001" customHeight="1" thickBot="1" x14ac:dyDescent="0.4">
      <c r="A1" s="521" t="s">
        <v>215</v>
      </c>
      <c r="B1" s="521"/>
      <c r="C1" s="521"/>
      <c r="D1" s="521"/>
      <c r="E1" s="521"/>
      <c r="F1" s="483"/>
      <c r="G1" s="483"/>
      <c r="H1" s="483"/>
      <c r="I1" s="483"/>
      <c r="J1" s="514"/>
      <c r="K1" s="514"/>
      <c r="L1" s="514"/>
      <c r="M1" s="514"/>
      <c r="N1" s="514"/>
      <c r="O1" s="514"/>
      <c r="P1" s="514"/>
      <c r="Q1" s="514"/>
    </row>
    <row r="2" spans="1:17" ht="14.4" customHeight="1" thickBot="1" x14ac:dyDescent="0.35">
      <c r="A2" s="348" t="s">
        <v>297</v>
      </c>
      <c r="B2" s="317"/>
      <c r="C2" s="317"/>
      <c r="D2" s="317"/>
      <c r="E2" s="317"/>
    </row>
    <row r="3" spans="1:17" ht="14.4" customHeight="1" thickBot="1" x14ac:dyDescent="0.35">
      <c r="A3" s="368" t="s">
        <v>3</v>
      </c>
      <c r="B3" s="372">
        <f>SUM(B6:B1048576)</f>
        <v>1760</v>
      </c>
      <c r="C3" s="373">
        <f>SUM(C6:C1048576)</f>
        <v>574</v>
      </c>
      <c r="D3" s="373">
        <f>SUM(D6:D1048576)</f>
        <v>937</v>
      </c>
      <c r="E3" s="374">
        <f>SUM(E6:E1048576)</f>
        <v>0</v>
      </c>
      <c r="F3" s="371">
        <f>IF(SUM($B3:$E3)=0,"",B3/SUM($B3:$E3))</f>
        <v>0.53806175481504126</v>
      </c>
      <c r="G3" s="369">
        <f t="shared" ref="G3:I3" si="0">IF(SUM($B3:$E3)=0,"",C3/SUM($B3:$E3))</f>
        <v>0.17548150412717822</v>
      </c>
      <c r="H3" s="369">
        <f t="shared" si="0"/>
        <v>0.28645674105778052</v>
      </c>
      <c r="I3" s="370">
        <f t="shared" si="0"/>
        <v>0</v>
      </c>
      <c r="J3" s="373">
        <f>SUM(J6:J1048576)</f>
        <v>91</v>
      </c>
      <c r="K3" s="373">
        <f>SUM(K6:K1048576)</f>
        <v>211</v>
      </c>
      <c r="L3" s="373">
        <f>SUM(L6:L1048576)</f>
        <v>937</v>
      </c>
      <c r="M3" s="374">
        <f>SUM(M6:M1048576)</f>
        <v>0</v>
      </c>
      <c r="N3" s="371">
        <f>IF(SUM($J3:$M3)=0,"",J3/SUM($J3:$M3))</f>
        <v>7.3446327683615822E-2</v>
      </c>
      <c r="O3" s="369">
        <f t="shared" ref="O3:Q3" si="1">IF(SUM($J3:$M3)=0,"",K3/SUM($J3:$M3))</f>
        <v>0.17029862792574657</v>
      </c>
      <c r="P3" s="369">
        <f t="shared" si="1"/>
        <v>0.75625504439063762</v>
      </c>
      <c r="Q3" s="370">
        <f t="shared" si="1"/>
        <v>0</v>
      </c>
    </row>
    <row r="4" spans="1:17" ht="14.4" customHeight="1" thickBot="1" x14ac:dyDescent="0.35">
      <c r="A4" s="367"/>
      <c r="B4" s="534" t="s">
        <v>217</v>
      </c>
      <c r="C4" s="535"/>
      <c r="D4" s="535"/>
      <c r="E4" s="536"/>
      <c r="F4" s="531" t="s">
        <v>222</v>
      </c>
      <c r="G4" s="532"/>
      <c r="H4" s="532"/>
      <c r="I4" s="533"/>
      <c r="J4" s="534" t="s">
        <v>223</v>
      </c>
      <c r="K4" s="535"/>
      <c r="L4" s="535"/>
      <c r="M4" s="536"/>
      <c r="N4" s="531" t="s">
        <v>224</v>
      </c>
      <c r="O4" s="532"/>
      <c r="P4" s="532"/>
      <c r="Q4" s="533"/>
    </row>
    <row r="5" spans="1:17" ht="14.4" customHeight="1" thickBot="1" x14ac:dyDescent="0.35">
      <c r="A5" s="734" t="s">
        <v>216</v>
      </c>
      <c r="B5" s="735" t="s">
        <v>218</v>
      </c>
      <c r="C5" s="735" t="s">
        <v>219</v>
      </c>
      <c r="D5" s="735" t="s">
        <v>220</v>
      </c>
      <c r="E5" s="736" t="s">
        <v>221</v>
      </c>
      <c r="F5" s="737" t="s">
        <v>218</v>
      </c>
      <c r="G5" s="738" t="s">
        <v>219</v>
      </c>
      <c r="H5" s="738" t="s">
        <v>220</v>
      </c>
      <c r="I5" s="739" t="s">
        <v>221</v>
      </c>
      <c r="J5" s="735" t="s">
        <v>218</v>
      </c>
      <c r="K5" s="735" t="s">
        <v>219</v>
      </c>
      <c r="L5" s="735" t="s">
        <v>220</v>
      </c>
      <c r="M5" s="736" t="s">
        <v>221</v>
      </c>
      <c r="N5" s="737" t="s">
        <v>218</v>
      </c>
      <c r="O5" s="738" t="s">
        <v>219</v>
      </c>
      <c r="P5" s="738" t="s">
        <v>220</v>
      </c>
      <c r="Q5" s="739" t="s">
        <v>221</v>
      </c>
    </row>
    <row r="6" spans="1:17" ht="14.4" customHeight="1" x14ac:dyDescent="0.3">
      <c r="A6" s="742" t="s">
        <v>1529</v>
      </c>
      <c r="B6" s="746"/>
      <c r="C6" s="695"/>
      <c r="D6" s="695"/>
      <c r="E6" s="696"/>
      <c r="F6" s="744"/>
      <c r="G6" s="716"/>
      <c r="H6" s="716"/>
      <c r="I6" s="748"/>
      <c r="J6" s="746"/>
      <c r="K6" s="695"/>
      <c r="L6" s="695"/>
      <c r="M6" s="696"/>
      <c r="N6" s="744"/>
      <c r="O6" s="716"/>
      <c r="P6" s="716"/>
      <c r="Q6" s="740"/>
    </row>
    <row r="7" spans="1:17" ht="14.4" customHeight="1" thickBot="1" x14ac:dyDescent="0.35">
      <c r="A7" s="743" t="s">
        <v>1530</v>
      </c>
      <c r="B7" s="747">
        <v>1760</v>
      </c>
      <c r="C7" s="709">
        <v>574</v>
      </c>
      <c r="D7" s="709">
        <v>937</v>
      </c>
      <c r="E7" s="710"/>
      <c r="F7" s="745">
        <v>0.53806175481504126</v>
      </c>
      <c r="G7" s="717">
        <v>0.17548150412717822</v>
      </c>
      <c r="H7" s="717">
        <v>0.28645674105778052</v>
      </c>
      <c r="I7" s="749">
        <v>0</v>
      </c>
      <c r="J7" s="747">
        <v>91</v>
      </c>
      <c r="K7" s="709">
        <v>211</v>
      </c>
      <c r="L7" s="709">
        <v>937</v>
      </c>
      <c r="M7" s="710"/>
      <c r="N7" s="745">
        <v>7.3446327683615822E-2</v>
      </c>
      <c r="O7" s="717">
        <v>0.17029862792574657</v>
      </c>
      <c r="P7" s="717">
        <v>0.75625504439063762</v>
      </c>
      <c r="Q7" s="74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158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354">
        <v>2015</v>
      </c>
      <c r="D3" s="355">
        <v>2017</v>
      </c>
      <c r="E3" s="11"/>
      <c r="F3" s="491">
        <v>2018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7" t="s">
        <v>500</v>
      </c>
      <c r="B5" s="678" t="s">
        <v>501</v>
      </c>
      <c r="C5" s="679" t="s">
        <v>502</v>
      </c>
      <c r="D5" s="679" t="s">
        <v>502</v>
      </c>
      <c r="E5" s="679"/>
      <c r="F5" s="679" t="s">
        <v>502</v>
      </c>
      <c r="G5" s="679" t="s">
        <v>502</v>
      </c>
      <c r="H5" s="679" t="s">
        <v>502</v>
      </c>
      <c r="I5" s="680" t="s">
        <v>502</v>
      </c>
      <c r="J5" s="681" t="s">
        <v>60</v>
      </c>
    </row>
    <row r="6" spans="1:10" ht="14.4" customHeight="1" x14ac:dyDescent="0.3">
      <c r="A6" s="677" t="s">
        <v>500</v>
      </c>
      <c r="B6" s="678" t="s">
        <v>1531</v>
      </c>
      <c r="C6" s="679">
        <v>203.43225000000004</v>
      </c>
      <c r="D6" s="679">
        <v>224.01861999999997</v>
      </c>
      <c r="E6" s="679"/>
      <c r="F6" s="679">
        <v>215.91521000000006</v>
      </c>
      <c r="G6" s="679">
        <v>250</v>
      </c>
      <c r="H6" s="679">
        <v>-34.084789999999941</v>
      </c>
      <c r="I6" s="680">
        <v>0.86366084000000021</v>
      </c>
      <c r="J6" s="681" t="s">
        <v>1</v>
      </c>
    </row>
    <row r="7" spans="1:10" ht="14.4" customHeight="1" x14ac:dyDescent="0.3">
      <c r="A7" s="677" t="s">
        <v>500</v>
      </c>
      <c r="B7" s="678" t="s">
        <v>1532</v>
      </c>
      <c r="C7" s="679">
        <v>0</v>
      </c>
      <c r="D7" s="679">
        <v>0.14349999999999999</v>
      </c>
      <c r="E7" s="679"/>
      <c r="F7" s="679">
        <v>0.44218999999999997</v>
      </c>
      <c r="G7" s="679">
        <v>0.5</v>
      </c>
      <c r="H7" s="679">
        <v>-5.7810000000000028E-2</v>
      </c>
      <c r="I7" s="680">
        <v>0.88437999999999994</v>
      </c>
      <c r="J7" s="681" t="s">
        <v>1</v>
      </c>
    </row>
    <row r="8" spans="1:10" ht="14.4" customHeight="1" x14ac:dyDescent="0.3">
      <c r="A8" s="677" t="s">
        <v>500</v>
      </c>
      <c r="B8" s="678" t="s">
        <v>1533</v>
      </c>
      <c r="C8" s="679">
        <v>230.95709999999988</v>
      </c>
      <c r="D8" s="679">
        <v>227.06777</v>
      </c>
      <c r="E8" s="679"/>
      <c r="F8" s="679">
        <v>244.85796999999991</v>
      </c>
      <c r="G8" s="679">
        <v>250</v>
      </c>
      <c r="H8" s="679">
        <v>-5.1420300000000907</v>
      </c>
      <c r="I8" s="680">
        <v>0.97943187999999959</v>
      </c>
      <c r="J8" s="681" t="s">
        <v>1</v>
      </c>
    </row>
    <row r="9" spans="1:10" ht="14.4" customHeight="1" x14ac:dyDescent="0.3">
      <c r="A9" s="677" t="s">
        <v>500</v>
      </c>
      <c r="B9" s="678" t="s">
        <v>1534</v>
      </c>
      <c r="C9" s="679">
        <v>1134.3902599999997</v>
      </c>
      <c r="D9" s="679">
        <v>1406.5223899999999</v>
      </c>
      <c r="E9" s="679"/>
      <c r="F9" s="679">
        <v>1308.9416400000002</v>
      </c>
      <c r="G9" s="679">
        <v>1375</v>
      </c>
      <c r="H9" s="679">
        <v>-66.058359999999766</v>
      </c>
      <c r="I9" s="680">
        <v>0.95195755636363655</v>
      </c>
      <c r="J9" s="681" t="s">
        <v>1</v>
      </c>
    </row>
    <row r="10" spans="1:10" ht="14.4" customHeight="1" x14ac:dyDescent="0.3">
      <c r="A10" s="677" t="s">
        <v>500</v>
      </c>
      <c r="B10" s="678" t="s">
        <v>1535</v>
      </c>
      <c r="C10" s="679">
        <v>74.38682</v>
      </c>
      <c r="D10" s="679">
        <v>116.45312</v>
      </c>
      <c r="E10" s="679"/>
      <c r="F10" s="679">
        <v>71.153369999999995</v>
      </c>
      <c r="G10" s="679">
        <v>100</v>
      </c>
      <c r="H10" s="679">
        <v>-28.846630000000005</v>
      </c>
      <c r="I10" s="680">
        <v>0.71153369999999994</v>
      </c>
      <c r="J10" s="681" t="s">
        <v>1</v>
      </c>
    </row>
    <row r="11" spans="1:10" ht="14.4" customHeight="1" x14ac:dyDescent="0.3">
      <c r="A11" s="677" t="s">
        <v>500</v>
      </c>
      <c r="B11" s="678" t="s">
        <v>1536</v>
      </c>
      <c r="C11" s="679">
        <v>7.0171200000000011</v>
      </c>
      <c r="D11" s="679">
        <v>11.3787</v>
      </c>
      <c r="E11" s="679"/>
      <c r="F11" s="679">
        <v>8.4244499999999984</v>
      </c>
      <c r="G11" s="679">
        <v>10</v>
      </c>
      <c r="H11" s="679">
        <v>-1.5755500000000016</v>
      </c>
      <c r="I11" s="680">
        <v>0.84244499999999989</v>
      </c>
      <c r="J11" s="681" t="s">
        <v>1</v>
      </c>
    </row>
    <row r="12" spans="1:10" ht="14.4" customHeight="1" x14ac:dyDescent="0.3">
      <c r="A12" s="677" t="s">
        <v>500</v>
      </c>
      <c r="B12" s="678" t="s">
        <v>1537</v>
      </c>
      <c r="C12" s="679">
        <v>15.359950000000001</v>
      </c>
      <c r="D12" s="679">
        <v>14.10943</v>
      </c>
      <c r="E12" s="679"/>
      <c r="F12" s="679">
        <v>15.041360000000001</v>
      </c>
      <c r="G12" s="679">
        <v>20</v>
      </c>
      <c r="H12" s="679">
        <v>-4.958639999999999</v>
      </c>
      <c r="I12" s="680">
        <v>0.75206800000000007</v>
      </c>
      <c r="J12" s="681" t="s">
        <v>1</v>
      </c>
    </row>
    <row r="13" spans="1:10" ht="14.4" customHeight="1" x14ac:dyDescent="0.3">
      <c r="A13" s="677" t="s">
        <v>500</v>
      </c>
      <c r="B13" s="678" t="s">
        <v>1538</v>
      </c>
      <c r="C13" s="679">
        <v>104.21875999999997</v>
      </c>
      <c r="D13" s="679">
        <v>130.83416</v>
      </c>
      <c r="E13" s="679"/>
      <c r="F13" s="679">
        <v>102.39263000000001</v>
      </c>
      <c r="G13" s="679">
        <v>138</v>
      </c>
      <c r="H13" s="679">
        <v>-35.607369999999989</v>
      </c>
      <c r="I13" s="680">
        <v>0.74197557971014505</v>
      </c>
      <c r="J13" s="681" t="s">
        <v>1</v>
      </c>
    </row>
    <row r="14" spans="1:10" ht="14.4" customHeight="1" x14ac:dyDescent="0.3">
      <c r="A14" s="677" t="s">
        <v>500</v>
      </c>
      <c r="B14" s="678" t="s">
        <v>1539</v>
      </c>
      <c r="C14" s="679">
        <v>77.376000000000005</v>
      </c>
      <c r="D14" s="679">
        <v>102.1789</v>
      </c>
      <c r="E14" s="679"/>
      <c r="F14" s="679">
        <v>102.6131</v>
      </c>
      <c r="G14" s="679">
        <v>97</v>
      </c>
      <c r="H14" s="679">
        <v>5.6131000000000029</v>
      </c>
      <c r="I14" s="680">
        <v>1.0578670103092784</v>
      </c>
      <c r="J14" s="681" t="s">
        <v>1</v>
      </c>
    </row>
    <row r="15" spans="1:10" ht="14.4" customHeight="1" x14ac:dyDescent="0.3">
      <c r="A15" s="677" t="s">
        <v>500</v>
      </c>
      <c r="B15" s="678" t="s">
        <v>1540</v>
      </c>
      <c r="C15" s="679">
        <v>104.03948999999999</v>
      </c>
      <c r="D15" s="679">
        <v>122.88469000000001</v>
      </c>
      <c r="E15" s="679"/>
      <c r="F15" s="679">
        <v>112.91688000000002</v>
      </c>
      <c r="G15" s="679">
        <v>125</v>
      </c>
      <c r="H15" s="679">
        <v>-12.08311999999998</v>
      </c>
      <c r="I15" s="680">
        <v>0.9033350400000002</v>
      </c>
      <c r="J15" s="681" t="s">
        <v>1</v>
      </c>
    </row>
    <row r="16" spans="1:10" ht="14.4" customHeight="1" x14ac:dyDescent="0.3">
      <c r="A16" s="677" t="s">
        <v>500</v>
      </c>
      <c r="B16" s="678" t="s">
        <v>1541</v>
      </c>
      <c r="C16" s="679">
        <v>0</v>
      </c>
      <c r="D16" s="679">
        <v>0</v>
      </c>
      <c r="E16" s="679"/>
      <c r="F16" s="679">
        <v>6.0679999999999996</v>
      </c>
      <c r="G16" s="679">
        <v>8</v>
      </c>
      <c r="H16" s="679">
        <v>-1.9320000000000004</v>
      </c>
      <c r="I16" s="680">
        <v>0.75849999999999995</v>
      </c>
      <c r="J16" s="681" t="s">
        <v>1</v>
      </c>
    </row>
    <row r="17" spans="1:10" ht="14.4" customHeight="1" x14ac:dyDescent="0.3">
      <c r="A17" s="677" t="s">
        <v>500</v>
      </c>
      <c r="B17" s="678" t="s">
        <v>1542</v>
      </c>
      <c r="C17" s="679">
        <v>2.0035299999999996</v>
      </c>
      <c r="D17" s="679">
        <v>0.37239999999999995</v>
      </c>
      <c r="E17" s="679"/>
      <c r="F17" s="679">
        <v>0</v>
      </c>
      <c r="G17" s="679">
        <v>0.18959538269042969</v>
      </c>
      <c r="H17" s="679">
        <v>-0.18959538269042969</v>
      </c>
      <c r="I17" s="680">
        <v>0</v>
      </c>
      <c r="J17" s="681" t="s">
        <v>1</v>
      </c>
    </row>
    <row r="18" spans="1:10" ht="14.4" customHeight="1" x14ac:dyDescent="0.3">
      <c r="A18" s="677" t="s">
        <v>500</v>
      </c>
      <c r="B18" s="678" t="s">
        <v>511</v>
      </c>
      <c r="C18" s="679">
        <v>1953.1812799999993</v>
      </c>
      <c r="D18" s="679">
        <v>2355.9636799999994</v>
      </c>
      <c r="E18" s="679"/>
      <c r="F18" s="679">
        <v>2188.7668000000008</v>
      </c>
      <c r="G18" s="679">
        <v>2373.6895953826906</v>
      </c>
      <c r="H18" s="679">
        <v>-184.92279538268986</v>
      </c>
      <c r="I18" s="680">
        <v>0.92209478621703433</v>
      </c>
      <c r="J18" s="681" t="s">
        <v>512</v>
      </c>
    </row>
    <row r="20" spans="1:10" ht="14.4" customHeight="1" x14ac:dyDescent="0.3">
      <c r="A20" s="677" t="s">
        <v>500</v>
      </c>
      <c r="B20" s="678" t="s">
        <v>501</v>
      </c>
      <c r="C20" s="679" t="s">
        <v>502</v>
      </c>
      <c r="D20" s="679" t="s">
        <v>502</v>
      </c>
      <c r="E20" s="679"/>
      <c r="F20" s="679" t="s">
        <v>502</v>
      </c>
      <c r="G20" s="679" t="s">
        <v>502</v>
      </c>
      <c r="H20" s="679" t="s">
        <v>502</v>
      </c>
      <c r="I20" s="680" t="s">
        <v>502</v>
      </c>
      <c r="J20" s="681" t="s">
        <v>60</v>
      </c>
    </row>
    <row r="21" spans="1:10" ht="14.4" customHeight="1" x14ac:dyDescent="0.3">
      <c r="A21" s="677" t="s">
        <v>513</v>
      </c>
      <c r="B21" s="678" t="s">
        <v>514</v>
      </c>
      <c r="C21" s="679" t="s">
        <v>502</v>
      </c>
      <c r="D21" s="679" t="s">
        <v>502</v>
      </c>
      <c r="E21" s="679"/>
      <c r="F21" s="679" t="s">
        <v>502</v>
      </c>
      <c r="G21" s="679" t="s">
        <v>502</v>
      </c>
      <c r="H21" s="679" t="s">
        <v>502</v>
      </c>
      <c r="I21" s="680" t="s">
        <v>502</v>
      </c>
      <c r="J21" s="681" t="s">
        <v>0</v>
      </c>
    </row>
    <row r="22" spans="1:10" ht="14.4" customHeight="1" x14ac:dyDescent="0.3">
      <c r="A22" s="677" t="s">
        <v>513</v>
      </c>
      <c r="B22" s="678" t="s">
        <v>1531</v>
      </c>
      <c r="C22" s="679">
        <v>203.43225000000004</v>
      </c>
      <c r="D22" s="679">
        <v>224.01861999999997</v>
      </c>
      <c r="E22" s="679"/>
      <c r="F22" s="679">
        <v>215.91521000000006</v>
      </c>
      <c r="G22" s="679">
        <v>250</v>
      </c>
      <c r="H22" s="679">
        <v>-34.084789999999941</v>
      </c>
      <c r="I22" s="680">
        <v>0.86366084000000021</v>
      </c>
      <c r="J22" s="681" t="s">
        <v>1</v>
      </c>
    </row>
    <row r="23" spans="1:10" ht="14.4" customHeight="1" x14ac:dyDescent="0.3">
      <c r="A23" s="677" t="s">
        <v>513</v>
      </c>
      <c r="B23" s="678" t="s">
        <v>1532</v>
      </c>
      <c r="C23" s="679">
        <v>0</v>
      </c>
      <c r="D23" s="679">
        <v>0.14349999999999999</v>
      </c>
      <c r="E23" s="679"/>
      <c r="F23" s="679">
        <v>0.44218999999999997</v>
      </c>
      <c r="G23" s="679">
        <v>1</v>
      </c>
      <c r="H23" s="679">
        <v>-0.55781000000000003</v>
      </c>
      <c r="I23" s="680">
        <v>0.44218999999999997</v>
      </c>
      <c r="J23" s="681" t="s">
        <v>1</v>
      </c>
    </row>
    <row r="24" spans="1:10" ht="14.4" customHeight="1" x14ac:dyDescent="0.3">
      <c r="A24" s="677" t="s">
        <v>513</v>
      </c>
      <c r="B24" s="678" t="s">
        <v>1533</v>
      </c>
      <c r="C24" s="679">
        <v>230.95709999999988</v>
      </c>
      <c r="D24" s="679">
        <v>227.06777</v>
      </c>
      <c r="E24" s="679"/>
      <c r="F24" s="679">
        <v>244.85796999999991</v>
      </c>
      <c r="G24" s="679">
        <v>250</v>
      </c>
      <c r="H24" s="679">
        <v>-5.1420300000000907</v>
      </c>
      <c r="I24" s="680">
        <v>0.97943187999999959</v>
      </c>
      <c r="J24" s="681" t="s">
        <v>1</v>
      </c>
    </row>
    <row r="25" spans="1:10" ht="14.4" customHeight="1" x14ac:dyDescent="0.3">
      <c r="A25" s="677" t="s">
        <v>513</v>
      </c>
      <c r="B25" s="678" t="s">
        <v>1534</v>
      </c>
      <c r="C25" s="679">
        <v>1134.3902599999997</v>
      </c>
      <c r="D25" s="679">
        <v>1406.5223899999999</v>
      </c>
      <c r="E25" s="679"/>
      <c r="F25" s="679">
        <v>1308.9416400000002</v>
      </c>
      <c r="G25" s="679">
        <v>1375</v>
      </c>
      <c r="H25" s="679">
        <v>-66.058359999999766</v>
      </c>
      <c r="I25" s="680">
        <v>0.95195755636363655</v>
      </c>
      <c r="J25" s="681" t="s">
        <v>1</v>
      </c>
    </row>
    <row r="26" spans="1:10" ht="14.4" customHeight="1" x14ac:dyDescent="0.3">
      <c r="A26" s="677" t="s">
        <v>513</v>
      </c>
      <c r="B26" s="678" t="s">
        <v>1535</v>
      </c>
      <c r="C26" s="679">
        <v>74.38682</v>
      </c>
      <c r="D26" s="679">
        <v>116.45312</v>
      </c>
      <c r="E26" s="679"/>
      <c r="F26" s="679">
        <v>71.153369999999995</v>
      </c>
      <c r="G26" s="679">
        <v>100</v>
      </c>
      <c r="H26" s="679">
        <v>-28.846630000000005</v>
      </c>
      <c r="I26" s="680">
        <v>0.71153369999999994</v>
      </c>
      <c r="J26" s="681" t="s">
        <v>1</v>
      </c>
    </row>
    <row r="27" spans="1:10" ht="14.4" customHeight="1" x14ac:dyDescent="0.3">
      <c r="A27" s="677" t="s">
        <v>513</v>
      </c>
      <c r="B27" s="678" t="s">
        <v>1536</v>
      </c>
      <c r="C27" s="679">
        <v>7.0171200000000011</v>
      </c>
      <c r="D27" s="679">
        <v>11.3787</v>
      </c>
      <c r="E27" s="679"/>
      <c r="F27" s="679">
        <v>8.4244499999999984</v>
      </c>
      <c r="G27" s="679">
        <v>10</v>
      </c>
      <c r="H27" s="679">
        <v>-1.5755500000000016</v>
      </c>
      <c r="I27" s="680">
        <v>0.84244499999999989</v>
      </c>
      <c r="J27" s="681" t="s">
        <v>1</v>
      </c>
    </row>
    <row r="28" spans="1:10" ht="14.4" customHeight="1" x14ac:dyDescent="0.3">
      <c r="A28" s="677" t="s">
        <v>513</v>
      </c>
      <c r="B28" s="678" t="s">
        <v>1537</v>
      </c>
      <c r="C28" s="679">
        <v>15.359950000000001</v>
      </c>
      <c r="D28" s="679">
        <v>14.10943</v>
      </c>
      <c r="E28" s="679"/>
      <c r="F28" s="679">
        <v>15.041360000000001</v>
      </c>
      <c r="G28" s="679">
        <v>20</v>
      </c>
      <c r="H28" s="679">
        <v>-4.958639999999999</v>
      </c>
      <c r="I28" s="680">
        <v>0.75206800000000007</v>
      </c>
      <c r="J28" s="681" t="s">
        <v>1</v>
      </c>
    </row>
    <row r="29" spans="1:10" ht="14.4" customHeight="1" x14ac:dyDescent="0.3">
      <c r="A29" s="677" t="s">
        <v>513</v>
      </c>
      <c r="B29" s="678" t="s">
        <v>1538</v>
      </c>
      <c r="C29" s="679">
        <v>104.21875999999997</v>
      </c>
      <c r="D29" s="679">
        <v>130.83416</v>
      </c>
      <c r="E29" s="679"/>
      <c r="F29" s="679">
        <v>102.39263000000001</v>
      </c>
      <c r="G29" s="679">
        <v>138</v>
      </c>
      <c r="H29" s="679">
        <v>-35.607369999999989</v>
      </c>
      <c r="I29" s="680">
        <v>0.74197557971014505</v>
      </c>
      <c r="J29" s="681" t="s">
        <v>1</v>
      </c>
    </row>
    <row r="30" spans="1:10" ht="14.4" customHeight="1" x14ac:dyDescent="0.3">
      <c r="A30" s="677" t="s">
        <v>513</v>
      </c>
      <c r="B30" s="678" t="s">
        <v>1539</v>
      </c>
      <c r="C30" s="679">
        <v>77.376000000000005</v>
      </c>
      <c r="D30" s="679">
        <v>102.1789</v>
      </c>
      <c r="E30" s="679"/>
      <c r="F30" s="679">
        <v>102.6131</v>
      </c>
      <c r="G30" s="679">
        <v>97</v>
      </c>
      <c r="H30" s="679">
        <v>5.6131000000000029</v>
      </c>
      <c r="I30" s="680">
        <v>1.0578670103092784</v>
      </c>
      <c r="J30" s="681" t="s">
        <v>1</v>
      </c>
    </row>
    <row r="31" spans="1:10" ht="14.4" customHeight="1" x14ac:dyDescent="0.3">
      <c r="A31" s="677" t="s">
        <v>513</v>
      </c>
      <c r="B31" s="678" t="s">
        <v>1540</v>
      </c>
      <c r="C31" s="679">
        <v>104.03948999999999</v>
      </c>
      <c r="D31" s="679">
        <v>122.88469000000001</v>
      </c>
      <c r="E31" s="679"/>
      <c r="F31" s="679">
        <v>112.91688000000002</v>
      </c>
      <c r="G31" s="679">
        <v>125</v>
      </c>
      <c r="H31" s="679">
        <v>-12.08311999999998</v>
      </c>
      <c r="I31" s="680">
        <v>0.9033350400000002</v>
      </c>
      <c r="J31" s="681" t="s">
        <v>1</v>
      </c>
    </row>
    <row r="32" spans="1:10" ht="14.4" customHeight="1" x14ac:dyDescent="0.3">
      <c r="A32" s="677" t="s">
        <v>513</v>
      </c>
      <c r="B32" s="678" t="s">
        <v>1541</v>
      </c>
      <c r="C32" s="679">
        <v>0</v>
      </c>
      <c r="D32" s="679">
        <v>0</v>
      </c>
      <c r="E32" s="679"/>
      <c r="F32" s="679">
        <v>6.0679999999999996</v>
      </c>
      <c r="G32" s="679">
        <v>8</v>
      </c>
      <c r="H32" s="679">
        <v>-1.9320000000000004</v>
      </c>
      <c r="I32" s="680">
        <v>0.75849999999999995</v>
      </c>
      <c r="J32" s="681" t="s">
        <v>1</v>
      </c>
    </row>
    <row r="33" spans="1:10" ht="14.4" customHeight="1" x14ac:dyDescent="0.3">
      <c r="A33" s="677" t="s">
        <v>513</v>
      </c>
      <c r="B33" s="678" t="s">
        <v>1542</v>
      </c>
      <c r="C33" s="679">
        <v>2.0035299999999996</v>
      </c>
      <c r="D33" s="679">
        <v>0.37239999999999995</v>
      </c>
      <c r="E33" s="679"/>
      <c r="F33" s="679">
        <v>0</v>
      </c>
      <c r="G33" s="679">
        <v>0</v>
      </c>
      <c r="H33" s="679">
        <v>0</v>
      </c>
      <c r="I33" s="680" t="s">
        <v>502</v>
      </c>
      <c r="J33" s="681" t="s">
        <v>1</v>
      </c>
    </row>
    <row r="34" spans="1:10" ht="14.4" customHeight="1" x14ac:dyDescent="0.3">
      <c r="A34" s="677" t="s">
        <v>513</v>
      </c>
      <c r="B34" s="678" t="s">
        <v>515</v>
      </c>
      <c r="C34" s="679">
        <v>1953.1812799999993</v>
      </c>
      <c r="D34" s="679">
        <v>2355.9636799999994</v>
      </c>
      <c r="E34" s="679"/>
      <c r="F34" s="679">
        <v>2188.7668000000008</v>
      </c>
      <c r="G34" s="679">
        <v>2374</v>
      </c>
      <c r="H34" s="679">
        <v>-185.23319999999921</v>
      </c>
      <c r="I34" s="680">
        <v>0.92197422072451596</v>
      </c>
      <c r="J34" s="681" t="s">
        <v>516</v>
      </c>
    </row>
    <row r="35" spans="1:10" ht="14.4" customHeight="1" x14ac:dyDescent="0.3">
      <c r="A35" s="677" t="s">
        <v>502</v>
      </c>
      <c r="B35" s="678" t="s">
        <v>502</v>
      </c>
      <c r="C35" s="679" t="s">
        <v>502</v>
      </c>
      <c r="D35" s="679" t="s">
        <v>502</v>
      </c>
      <c r="E35" s="679"/>
      <c r="F35" s="679" t="s">
        <v>502</v>
      </c>
      <c r="G35" s="679" t="s">
        <v>502</v>
      </c>
      <c r="H35" s="679" t="s">
        <v>502</v>
      </c>
      <c r="I35" s="680" t="s">
        <v>502</v>
      </c>
      <c r="J35" s="681" t="s">
        <v>517</v>
      </c>
    </row>
    <row r="36" spans="1:10" ht="14.4" customHeight="1" x14ac:dyDescent="0.3">
      <c r="A36" s="677" t="s">
        <v>500</v>
      </c>
      <c r="B36" s="678" t="s">
        <v>511</v>
      </c>
      <c r="C36" s="679">
        <v>1953.1812799999993</v>
      </c>
      <c r="D36" s="679">
        <v>2355.9636799999994</v>
      </c>
      <c r="E36" s="679"/>
      <c r="F36" s="679">
        <v>2188.7668000000008</v>
      </c>
      <c r="G36" s="679">
        <v>2374</v>
      </c>
      <c r="H36" s="679">
        <v>-185.23319999999921</v>
      </c>
      <c r="I36" s="680">
        <v>0.92197422072451596</v>
      </c>
      <c r="J36" s="681" t="s">
        <v>512</v>
      </c>
    </row>
  </sheetData>
  <mergeCells count="3">
    <mergeCell ref="A1:I1"/>
    <mergeCell ref="F3:I3"/>
    <mergeCell ref="C4:D4"/>
  </mergeCells>
  <conditionalFormatting sqref="F19 F37:F65537">
    <cfRule type="cellIs" dxfId="40" priority="18" stopIfTrue="1" operator="greaterThan">
      <formula>1</formula>
    </cfRule>
  </conditionalFormatting>
  <conditionalFormatting sqref="H5:H18">
    <cfRule type="expression" dxfId="39" priority="14">
      <formula>$H5&gt;0</formula>
    </cfRule>
  </conditionalFormatting>
  <conditionalFormatting sqref="I5:I18">
    <cfRule type="expression" dxfId="38" priority="15">
      <formula>$I5&gt;1</formula>
    </cfRule>
  </conditionalFormatting>
  <conditionalFormatting sqref="B5:B18">
    <cfRule type="expression" dxfId="37" priority="11">
      <formula>OR($J5="NS",$J5="SumaNS",$J5="Účet")</formula>
    </cfRule>
  </conditionalFormatting>
  <conditionalFormatting sqref="F5:I18 B5:D18">
    <cfRule type="expression" dxfId="36" priority="17">
      <formula>AND($J5&lt;&gt;"",$J5&lt;&gt;"mezeraKL")</formula>
    </cfRule>
  </conditionalFormatting>
  <conditionalFormatting sqref="B5:D18 F5:I18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4" priority="13">
      <formula>OR($J5="SumaNS",$J5="NS")</formula>
    </cfRule>
  </conditionalFormatting>
  <conditionalFormatting sqref="A5:A18">
    <cfRule type="expression" dxfId="33" priority="9">
      <formula>AND($J5&lt;&gt;"mezeraKL",$J5&lt;&gt;"")</formula>
    </cfRule>
  </conditionalFormatting>
  <conditionalFormatting sqref="A5:A18">
    <cfRule type="expression" dxfId="32" priority="10">
      <formula>AND($J5&lt;&gt;"",$J5&lt;&gt;"mezeraKL")</formula>
    </cfRule>
  </conditionalFormatting>
  <conditionalFormatting sqref="H20:H36">
    <cfRule type="expression" dxfId="31" priority="6">
      <formula>$H20&gt;0</formula>
    </cfRule>
  </conditionalFormatting>
  <conditionalFormatting sqref="A20:A36">
    <cfRule type="expression" dxfId="30" priority="5">
      <formula>AND($J20&lt;&gt;"mezeraKL",$J20&lt;&gt;"")</formula>
    </cfRule>
  </conditionalFormatting>
  <conditionalFormatting sqref="I20:I36">
    <cfRule type="expression" dxfId="29" priority="7">
      <formula>$I20&gt;1</formula>
    </cfRule>
  </conditionalFormatting>
  <conditionalFormatting sqref="B20:B36">
    <cfRule type="expression" dxfId="28" priority="4">
      <formula>OR($J20="NS",$J20="SumaNS",$J20="Účet")</formula>
    </cfRule>
  </conditionalFormatting>
  <conditionalFormatting sqref="A20:D36 F20:I36">
    <cfRule type="expression" dxfId="27" priority="8">
      <formula>AND($J20&lt;&gt;"",$J20&lt;&gt;"mezeraKL")</formula>
    </cfRule>
  </conditionalFormatting>
  <conditionalFormatting sqref="B20:D36 F20:I36">
    <cfRule type="expression" dxfId="2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36 F20:I36">
    <cfRule type="expression" dxfId="25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0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12.44140625" style="312" hidden="1" customWidth="1" outlineLevel="1"/>
    <col min="8" max="8" width="25.77734375" style="312" customWidth="1" collapsed="1"/>
    <col min="9" max="9" width="7.77734375" style="310" customWidth="1"/>
    <col min="10" max="10" width="10" style="310" customWidth="1"/>
    <col min="11" max="11" width="11.109375" style="310" customWidth="1"/>
    <col min="12" max="16384" width="8.88671875" style="231"/>
  </cols>
  <sheetData>
    <row r="1" spans="1:11" ht="18.600000000000001" customHeight="1" thickBot="1" x14ac:dyDescent="0.4">
      <c r="A1" s="519" t="s">
        <v>2157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14.4" customHeight="1" thickBot="1" x14ac:dyDescent="0.35">
      <c r="A2" s="348" t="s">
        <v>297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" customHeight="1" thickBot="1" x14ac:dyDescent="0.35">
      <c r="A3" s="66"/>
      <c r="B3" s="66"/>
      <c r="C3" s="515"/>
      <c r="D3" s="516"/>
      <c r="E3" s="516"/>
      <c r="F3" s="516"/>
      <c r="G3" s="516"/>
      <c r="H3" s="244" t="s">
        <v>141</v>
      </c>
      <c r="I3" s="188">
        <f>IF(J3&lt;&gt;0,K3/J3,0)</f>
        <v>5.8972094315153765</v>
      </c>
      <c r="J3" s="188">
        <f>SUBTOTAL(9,J5:J1048576)</f>
        <v>370381.25</v>
      </c>
      <c r="K3" s="189">
        <f>SUBTOTAL(9,K5:K1048576)</f>
        <v>2184215.8007564545</v>
      </c>
    </row>
    <row r="4" spans="1:11" s="311" customFormat="1" ht="14.4" customHeight="1" thickBot="1" x14ac:dyDescent="0.35">
      <c r="A4" s="682" t="s">
        <v>4</v>
      </c>
      <c r="B4" s="683" t="s">
        <v>5</v>
      </c>
      <c r="C4" s="683" t="s">
        <v>0</v>
      </c>
      <c r="D4" s="683" t="s">
        <v>6</v>
      </c>
      <c r="E4" s="683" t="s">
        <v>7</v>
      </c>
      <c r="F4" s="683" t="s">
        <v>1</v>
      </c>
      <c r="G4" s="683" t="s">
        <v>76</v>
      </c>
      <c r="H4" s="685" t="s">
        <v>11</v>
      </c>
      <c r="I4" s="686" t="s">
        <v>164</v>
      </c>
      <c r="J4" s="686" t="s">
        <v>13</v>
      </c>
      <c r="K4" s="687" t="s">
        <v>175</v>
      </c>
    </row>
    <row r="5" spans="1:11" ht="14.4" customHeight="1" x14ac:dyDescent="0.3">
      <c r="A5" s="690" t="s">
        <v>500</v>
      </c>
      <c r="B5" s="691" t="s">
        <v>501</v>
      </c>
      <c r="C5" s="692" t="s">
        <v>513</v>
      </c>
      <c r="D5" s="693" t="s">
        <v>514</v>
      </c>
      <c r="E5" s="692" t="s">
        <v>1543</v>
      </c>
      <c r="F5" s="693" t="s">
        <v>1544</v>
      </c>
      <c r="G5" s="692" t="s">
        <v>1545</v>
      </c>
      <c r="H5" s="692" t="s">
        <v>1546</v>
      </c>
      <c r="I5" s="695">
        <v>145.19999694824219</v>
      </c>
      <c r="J5" s="695">
        <v>12</v>
      </c>
      <c r="K5" s="696">
        <v>1742.4000244140625</v>
      </c>
    </row>
    <row r="6" spans="1:11" ht="14.4" customHeight="1" x14ac:dyDescent="0.3">
      <c r="A6" s="697" t="s">
        <v>500</v>
      </c>
      <c r="B6" s="698" t="s">
        <v>501</v>
      </c>
      <c r="C6" s="699" t="s">
        <v>513</v>
      </c>
      <c r="D6" s="700" t="s">
        <v>514</v>
      </c>
      <c r="E6" s="699" t="s">
        <v>1543</v>
      </c>
      <c r="F6" s="700" t="s">
        <v>1544</v>
      </c>
      <c r="G6" s="699" t="s">
        <v>1547</v>
      </c>
      <c r="H6" s="699" t="s">
        <v>1548</v>
      </c>
      <c r="I6" s="702">
        <v>5445</v>
      </c>
      <c r="J6" s="702">
        <v>2</v>
      </c>
      <c r="K6" s="703">
        <v>10890</v>
      </c>
    </row>
    <row r="7" spans="1:11" ht="14.4" customHeight="1" x14ac:dyDescent="0.3">
      <c r="A7" s="697" t="s">
        <v>500</v>
      </c>
      <c r="B7" s="698" t="s">
        <v>501</v>
      </c>
      <c r="C7" s="699" t="s">
        <v>513</v>
      </c>
      <c r="D7" s="700" t="s">
        <v>514</v>
      </c>
      <c r="E7" s="699" t="s">
        <v>1543</v>
      </c>
      <c r="F7" s="700" t="s">
        <v>1544</v>
      </c>
      <c r="G7" s="699" t="s">
        <v>1549</v>
      </c>
      <c r="H7" s="699" t="s">
        <v>1550</v>
      </c>
      <c r="I7" s="702">
        <v>5445</v>
      </c>
      <c r="J7" s="702">
        <v>2</v>
      </c>
      <c r="K7" s="703">
        <v>10890</v>
      </c>
    </row>
    <row r="8" spans="1:11" ht="14.4" customHeight="1" x14ac:dyDescent="0.3">
      <c r="A8" s="697" t="s">
        <v>500</v>
      </c>
      <c r="B8" s="698" t="s">
        <v>501</v>
      </c>
      <c r="C8" s="699" t="s">
        <v>513</v>
      </c>
      <c r="D8" s="700" t="s">
        <v>514</v>
      </c>
      <c r="E8" s="699" t="s">
        <v>1543</v>
      </c>
      <c r="F8" s="700" t="s">
        <v>1544</v>
      </c>
      <c r="G8" s="699" t="s">
        <v>1551</v>
      </c>
      <c r="H8" s="699" t="s">
        <v>1552</v>
      </c>
      <c r="I8" s="702">
        <v>5445</v>
      </c>
      <c r="J8" s="702">
        <v>2</v>
      </c>
      <c r="K8" s="703">
        <v>10890</v>
      </c>
    </row>
    <row r="9" spans="1:11" ht="14.4" customHeight="1" x14ac:dyDescent="0.3">
      <c r="A9" s="697" t="s">
        <v>500</v>
      </c>
      <c r="B9" s="698" t="s">
        <v>501</v>
      </c>
      <c r="C9" s="699" t="s">
        <v>513</v>
      </c>
      <c r="D9" s="700" t="s">
        <v>514</v>
      </c>
      <c r="E9" s="699" t="s">
        <v>1543</v>
      </c>
      <c r="F9" s="700" t="s">
        <v>1544</v>
      </c>
      <c r="G9" s="699" t="s">
        <v>1553</v>
      </c>
      <c r="H9" s="699" t="s">
        <v>1554</v>
      </c>
      <c r="I9" s="702">
        <v>5445</v>
      </c>
      <c r="J9" s="702">
        <v>2</v>
      </c>
      <c r="K9" s="703">
        <v>10890</v>
      </c>
    </row>
    <row r="10" spans="1:11" ht="14.4" customHeight="1" x14ac:dyDescent="0.3">
      <c r="A10" s="697" t="s">
        <v>500</v>
      </c>
      <c r="B10" s="698" t="s">
        <v>501</v>
      </c>
      <c r="C10" s="699" t="s">
        <v>513</v>
      </c>
      <c r="D10" s="700" t="s">
        <v>514</v>
      </c>
      <c r="E10" s="699" t="s">
        <v>1543</v>
      </c>
      <c r="F10" s="700" t="s">
        <v>1544</v>
      </c>
      <c r="G10" s="699" t="s">
        <v>1555</v>
      </c>
      <c r="H10" s="699" t="s">
        <v>1556</v>
      </c>
      <c r="I10" s="702">
        <v>147.18090265447444</v>
      </c>
      <c r="J10" s="702">
        <v>98</v>
      </c>
      <c r="K10" s="703">
        <v>14423.850128173828</v>
      </c>
    </row>
    <row r="11" spans="1:11" ht="14.4" customHeight="1" x14ac:dyDescent="0.3">
      <c r="A11" s="697" t="s">
        <v>500</v>
      </c>
      <c r="B11" s="698" t="s">
        <v>501</v>
      </c>
      <c r="C11" s="699" t="s">
        <v>513</v>
      </c>
      <c r="D11" s="700" t="s">
        <v>514</v>
      </c>
      <c r="E11" s="699" t="s">
        <v>1543</v>
      </c>
      <c r="F11" s="700" t="s">
        <v>1544</v>
      </c>
      <c r="G11" s="699" t="s">
        <v>1557</v>
      </c>
      <c r="H11" s="699" t="s">
        <v>1558</v>
      </c>
      <c r="I11" s="702">
        <v>147.17908408425072</v>
      </c>
      <c r="J11" s="702">
        <v>98</v>
      </c>
      <c r="K11" s="703">
        <v>14423.620269775391</v>
      </c>
    </row>
    <row r="12" spans="1:11" ht="14.4" customHeight="1" x14ac:dyDescent="0.3">
      <c r="A12" s="697" t="s">
        <v>500</v>
      </c>
      <c r="B12" s="698" t="s">
        <v>501</v>
      </c>
      <c r="C12" s="699" t="s">
        <v>513</v>
      </c>
      <c r="D12" s="700" t="s">
        <v>514</v>
      </c>
      <c r="E12" s="699" t="s">
        <v>1543</v>
      </c>
      <c r="F12" s="700" t="s">
        <v>1544</v>
      </c>
      <c r="G12" s="699" t="s">
        <v>1559</v>
      </c>
      <c r="H12" s="699" t="s">
        <v>1560</v>
      </c>
      <c r="I12" s="702">
        <v>2210.719970703125</v>
      </c>
      <c r="J12" s="702">
        <v>1</v>
      </c>
      <c r="K12" s="703">
        <v>2210.719970703125</v>
      </c>
    </row>
    <row r="13" spans="1:11" ht="14.4" customHeight="1" x14ac:dyDescent="0.3">
      <c r="A13" s="697" t="s">
        <v>500</v>
      </c>
      <c r="B13" s="698" t="s">
        <v>501</v>
      </c>
      <c r="C13" s="699" t="s">
        <v>513</v>
      </c>
      <c r="D13" s="700" t="s">
        <v>514</v>
      </c>
      <c r="E13" s="699" t="s">
        <v>1543</v>
      </c>
      <c r="F13" s="700" t="s">
        <v>1544</v>
      </c>
      <c r="G13" s="699" t="s">
        <v>1561</v>
      </c>
      <c r="H13" s="699" t="s">
        <v>1562</v>
      </c>
      <c r="I13" s="702">
        <v>150.82333374023437</v>
      </c>
      <c r="J13" s="702">
        <v>12</v>
      </c>
      <c r="K13" s="703">
        <v>1814.75</v>
      </c>
    </row>
    <row r="14" spans="1:11" ht="14.4" customHeight="1" x14ac:dyDescent="0.3">
      <c r="A14" s="697" t="s">
        <v>500</v>
      </c>
      <c r="B14" s="698" t="s">
        <v>501</v>
      </c>
      <c r="C14" s="699" t="s">
        <v>513</v>
      </c>
      <c r="D14" s="700" t="s">
        <v>514</v>
      </c>
      <c r="E14" s="699" t="s">
        <v>1543</v>
      </c>
      <c r="F14" s="700" t="s">
        <v>1544</v>
      </c>
      <c r="G14" s="699" t="s">
        <v>1563</v>
      </c>
      <c r="H14" s="699" t="s">
        <v>1564</v>
      </c>
      <c r="I14" s="702">
        <v>2277.85009765625</v>
      </c>
      <c r="J14" s="702">
        <v>2</v>
      </c>
      <c r="K14" s="703">
        <v>4555.7001953125</v>
      </c>
    </row>
    <row r="15" spans="1:11" ht="14.4" customHeight="1" x14ac:dyDescent="0.3">
      <c r="A15" s="697" t="s">
        <v>500</v>
      </c>
      <c r="B15" s="698" t="s">
        <v>501</v>
      </c>
      <c r="C15" s="699" t="s">
        <v>513</v>
      </c>
      <c r="D15" s="700" t="s">
        <v>514</v>
      </c>
      <c r="E15" s="699" t="s">
        <v>1543</v>
      </c>
      <c r="F15" s="700" t="s">
        <v>1544</v>
      </c>
      <c r="G15" s="699" t="s">
        <v>1565</v>
      </c>
      <c r="H15" s="699" t="s">
        <v>1566</v>
      </c>
      <c r="I15" s="702">
        <v>2277.85009765625</v>
      </c>
      <c r="J15" s="702">
        <v>1</v>
      </c>
      <c r="K15" s="703">
        <v>2277.85009765625</v>
      </c>
    </row>
    <row r="16" spans="1:11" ht="14.4" customHeight="1" x14ac:dyDescent="0.3">
      <c r="A16" s="697" t="s">
        <v>500</v>
      </c>
      <c r="B16" s="698" t="s">
        <v>501</v>
      </c>
      <c r="C16" s="699" t="s">
        <v>513</v>
      </c>
      <c r="D16" s="700" t="s">
        <v>514</v>
      </c>
      <c r="E16" s="699" t="s">
        <v>1543</v>
      </c>
      <c r="F16" s="700" t="s">
        <v>1544</v>
      </c>
      <c r="G16" s="699" t="s">
        <v>1567</v>
      </c>
      <c r="H16" s="699" t="s">
        <v>1568</v>
      </c>
      <c r="I16" s="702">
        <v>3035.31005859375</v>
      </c>
      <c r="J16" s="702">
        <v>5</v>
      </c>
      <c r="K16" s="703">
        <v>15176.5498046875</v>
      </c>
    </row>
    <row r="17" spans="1:11" ht="14.4" customHeight="1" x14ac:dyDescent="0.3">
      <c r="A17" s="697" t="s">
        <v>500</v>
      </c>
      <c r="B17" s="698" t="s">
        <v>501</v>
      </c>
      <c r="C17" s="699" t="s">
        <v>513</v>
      </c>
      <c r="D17" s="700" t="s">
        <v>514</v>
      </c>
      <c r="E17" s="699" t="s">
        <v>1543</v>
      </c>
      <c r="F17" s="700" t="s">
        <v>1544</v>
      </c>
      <c r="G17" s="699" t="s">
        <v>1569</v>
      </c>
      <c r="H17" s="699" t="s">
        <v>1570</v>
      </c>
      <c r="I17" s="702">
        <v>3035.31005859375</v>
      </c>
      <c r="J17" s="702">
        <v>2</v>
      </c>
      <c r="K17" s="703">
        <v>6070.6201171875</v>
      </c>
    </row>
    <row r="18" spans="1:11" ht="14.4" customHeight="1" x14ac:dyDescent="0.3">
      <c r="A18" s="697" t="s">
        <v>500</v>
      </c>
      <c r="B18" s="698" t="s">
        <v>501</v>
      </c>
      <c r="C18" s="699" t="s">
        <v>513</v>
      </c>
      <c r="D18" s="700" t="s">
        <v>514</v>
      </c>
      <c r="E18" s="699" t="s">
        <v>1543</v>
      </c>
      <c r="F18" s="700" t="s">
        <v>1544</v>
      </c>
      <c r="G18" s="699" t="s">
        <v>1571</v>
      </c>
      <c r="H18" s="699" t="s">
        <v>1572</v>
      </c>
      <c r="I18" s="702">
        <v>22994.580078125</v>
      </c>
      <c r="J18" s="702">
        <v>0.5</v>
      </c>
      <c r="K18" s="703">
        <v>11497.2900390625</v>
      </c>
    </row>
    <row r="19" spans="1:11" ht="14.4" customHeight="1" x14ac:dyDescent="0.3">
      <c r="A19" s="697" t="s">
        <v>500</v>
      </c>
      <c r="B19" s="698" t="s">
        <v>501</v>
      </c>
      <c r="C19" s="699" t="s">
        <v>513</v>
      </c>
      <c r="D19" s="700" t="s">
        <v>514</v>
      </c>
      <c r="E19" s="699" t="s">
        <v>1543</v>
      </c>
      <c r="F19" s="700" t="s">
        <v>1544</v>
      </c>
      <c r="G19" s="699" t="s">
        <v>1573</v>
      </c>
      <c r="H19" s="699" t="s">
        <v>1574</v>
      </c>
      <c r="I19" s="702">
        <v>22994.599609375</v>
      </c>
      <c r="J19" s="702">
        <v>0.5</v>
      </c>
      <c r="K19" s="703">
        <v>11497.2998046875</v>
      </c>
    </row>
    <row r="20" spans="1:11" ht="14.4" customHeight="1" x14ac:dyDescent="0.3">
      <c r="A20" s="697" t="s">
        <v>500</v>
      </c>
      <c r="B20" s="698" t="s">
        <v>501</v>
      </c>
      <c r="C20" s="699" t="s">
        <v>513</v>
      </c>
      <c r="D20" s="700" t="s">
        <v>514</v>
      </c>
      <c r="E20" s="699" t="s">
        <v>1543</v>
      </c>
      <c r="F20" s="700" t="s">
        <v>1544</v>
      </c>
      <c r="G20" s="699" t="s">
        <v>1575</v>
      </c>
      <c r="H20" s="699" t="s">
        <v>1576</v>
      </c>
      <c r="I20" s="702">
        <v>22994.599609375</v>
      </c>
      <c r="J20" s="702">
        <v>0.75</v>
      </c>
      <c r="K20" s="703">
        <v>17245.94970703125</v>
      </c>
    </row>
    <row r="21" spans="1:11" ht="14.4" customHeight="1" x14ac:dyDescent="0.3">
      <c r="A21" s="697" t="s">
        <v>500</v>
      </c>
      <c r="B21" s="698" t="s">
        <v>501</v>
      </c>
      <c r="C21" s="699" t="s">
        <v>513</v>
      </c>
      <c r="D21" s="700" t="s">
        <v>514</v>
      </c>
      <c r="E21" s="699" t="s">
        <v>1543</v>
      </c>
      <c r="F21" s="700" t="s">
        <v>1544</v>
      </c>
      <c r="G21" s="699" t="s">
        <v>1577</v>
      </c>
      <c r="H21" s="699" t="s">
        <v>1578</v>
      </c>
      <c r="I21" s="702">
        <v>16187.7197265625</v>
      </c>
      <c r="J21" s="702">
        <v>0.5</v>
      </c>
      <c r="K21" s="703">
        <v>8093.85986328125</v>
      </c>
    </row>
    <row r="22" spans="1:11" ht="14.4" customHeight="1" x14ac:dyDescent="0.3">
      <c r="A22" s="697" t="s">
        <v>500</v>
      </c>
      <c r="B22" s="698" t="s">
        <v>501</v>
      </c>
      <c r="C22" s="699" t="s">
        <v>513</v>
      </c>
      <c r="D22" s="700" t="s">
        <v>514</v>
      </c>
      <c r="E22" s="699" t="s">
        <v>1543</v>
      </c>
      <c r="F22" s="700" t="s">
        <v>1544</v>
      </c>
      <c r="G22" s="699" t="s">
        <v>1579</v>
      </c>
      <c r="H22" s="699" t="s">
        <v>1580</v>
      </c>
      <c r="I22" s="702">
        <v>16187.7197265625</v>
      </c>
      <c r="J22" s="702">
        <v>0.5</v>
      </c>
      <c r="K22" s="703">
        <v>8093.85986328125</v>
      </c>
    </row>
    <row r="23" spans="1:11" ht="14.4" customHeight="1" x14ac:dyDescent="0.3">
      <c r="A23" s="697" t="s">
        <v>500</v>
      </c>
      <c r="B23" s="698" t="s">
        <v>501</v>
      </c>
      <c r="C23" s="699" t="s">
        <v>513</v>
      </c>
      <c r="D23" s="700" t="s">
        <v>514</v>
      </c>
      <c r="E23" s="699" t="s">
        <v>1543</v>
      </c>
      <c r="F23" s="700" t="s">
        <v>1544</v>
      </c>
      <c r="G23" s="699" t="s">
        <v>1581</v>
      </c>
      <c r="H23" s="699" t="s">
        <v>1582</v>
      </c>
      <c r="I23" s="702">
        <v>3709.679931640625</v>
      </c>
      <c r="J23" s="702">
        <v>-0.5</v>
      </c>
      <c r="K23" s="703">
        <v>-1854.8399658203125</v>
      </c>
    </row>
    <row r="24" spans="1:11" ht="14.4" customHeight="1" x14ac:dyDescent="0.3">
      <c r="A24" s="697" t="s">
        <v>500</v>
      </c>
      <c r="B24" s="698" t="s">
        <v>501</v>
      </c>
      <c r="C24" s="699" t="s">
        <v>513</v>
      </c>
      <c r="D24" s="700" t="s">
        <v>514</v>
      </c>
      <c r="E24" s="699" t="s">
        <v>1543</v>
      </c>
      <c r="F24" s="700" t="s">
        <v>1544</v>
      </c>
      <c r="G24" s="699" t="s">
        <v>1583</v>
      </c>
      <c r="H24" s="699" t="s">
        <v>1584</v>
      </c>
      <c r="I24" s="702">
        <v>3130.7550048828125</v>
      </c>
      <c r="J24" s="702">
        <v>3</v>
      </c>
      <c r="K24" s="703">
        <v>9392.259765625</v>
      </c>
    </row>
    <row r="25" spans="1:11" ht="14.4" customHeight="1" x14ac:dyDescent="0.3">
      <c r="A25" s="697" t="s">
        <v>500</v>
      </c>
      <c r="B25" s="698" t="s">
        <v>501</v>
      </c>
      <c r="C25" s="699" t="s">
        <v>513</v>
      </c>
      <c r="D25" s="700" t="s">
        <v>514</v>
      </c>
      <c r="E25" s="699" t="s">
        <v>1543</v>
      </c>
      <c r="F25" s="700" t="s">
        <v>1544</v>
      </c>
      <c r="G25" s="699" t="s">
        <v>1585</v>
      </c>
      <c r="H25" s="699" t="s">
        <v>1586</v>
      </c>
      <c r="I25" s="702">
        <v>213.35000610351562</v>
      </c>
      <c r="J25" s="702">
        <v>10</v>
      </c>
      <c r="K25" s="703">
        <v>2133.469970703125</v>
      </c>
    </row>
    <row r="26" spans="1:11" ht="14.4" customHeight="1" x14ac:dyDescent="0.3">
      <c r="A26" s="697" t="s">
        <v>500</v>
      </c>
      <c r="B26" s="698" t="s">
        <v>501</v>
      </c>
      <c r="C26" s="699" t="s">
        <v>513</v>
      </c>
      <c r="D26" s="700" t="s">
        <v>514</v>
      </c>
      <c r="E26" s="699" t="s">
        <v>1543</v>
      </c>
      <c r="F26" s="700" t="s">
        <v>1544</v>
      </c>
      <c r="G26" s="699" t="s">
        <v>1587</v>
      </c>
      <c r="H26" s="699" t="s">
        <v>1588</v>
      </c>
      <c r="I26" s="702">
        <v>2722.5</v>
      </c>
      <c r="J26" s="702">
        <v>16</v>
      </c>
      <c r="K26" s="703">
        <v>43560</v>
      </c>
    </row>
    <row r="27" spans="1:11" ht="14.4" customHeight="1" x14ac:dyDescent="0.3">
      <c r="A27" s="697" t="s">
        <v>500</v>
      </c>
      <c r="B27" s="698" t="s">
        <v>501</v>
      </c>
      <c r="C27" s="699" t="s">
        <v>513</v>
      </c>
      <c r="D27" s="700" t="s">
        <v>514</v>
      </c>
      <c r="E27" s="699" t="s">
        <v>1589</v>
      </c>
      <c r="F27" s="700" t="s">
        <v>1590</v>
      </c>
      <c r="G27" s="699" t="s">
        <v>1591</v>
      </c>
      <c r="H27" s="699" t="s">
        <v>1592</v>
      </c>
      <c r="I27" s="702">
        <v>91.839996337890625</v>
      </c>
      <c r="J27" s="702">
        <v>2</v>
      </c>
      <c r="K27" s="703">
        <v>183.67999267578125</v>
      </c>
    </row>
    <row r="28" spans="1:11" ht="14.4" customHeight="1" x14ac:dyDescent="0.3">
      <c r="A28" s="697" t="s">
        <v>500</v>
      </c>
      <c r="B28" s="698" t="s">
        <v>501</v>
      </c>
      <c r="C28" s="699" t="s">
        <v>513</v>
      </c>
      <c r="D28" s="700" t="s">
        <v>514</v>
      </c>
      <c r="E28" s="699" t="s">
        <v>1589</v>
      </c>
      <c r="F28" s="700" t="s">
        <v>1590</v>
      </c>
      <c r="G28" s="699" t="s">
        <v>1593</v>
      </c>
      <c r="H28" s="699" t="s">
        <v>1594</v>
      </c>
      <c r="I28" s="702">
        <v>150.82000732421875</v>
      </c>
      <c r="J28" s="702">
        <v>1</v>
      </c>
      <c r="K28" s="703">
        <v>150.82000732421875</v>
      </c>
    </row>
    <row r="29" spans="1:11" ht="14.4" customHeight="1" x14ac:dyDescent="0.3">
      <c r="A29" s="697" t="s">
        <v>500</v>
      </c>
      <c r="B29" s="698" t="s">
        <v>501</v>
      </c>
      <c r="C29" s="699" t="s">
        <v>513</v>
      </c>
      <c r="D29" s="700" t="s">
        <v>514</v>
      </c>
      <c r="E29" s="699" t="s">
        <v>1589</v>
      </c>
      <c r="F29" s="700" t="s">
        <v>1590</v>
      </c>
      <c r="G29" s="699" t="s">
        <v>1595</v>
      </c>
      <c r="H29" s="699" t="s">
        <v>1596</v>
      </c>
      <c r="I29" s="702">
        <v>53.849998474121094</v>
      </c>
      <c r="J29" s="702">
        <v>2</v>
      </c>
      <c r="K29" s="703">
        <v>107.69000244140625</v>
      </c>
    </row>
    <row r="30" spans="1:11" ht="14.4" customHeight="1" x14ac:dyDescent="0.3">
      <c r="A30" s="697" t="s">
        <v>500</v>
      </c>
      <c r="B30" s="698" t="s">
        <v>501</v>
      </c>
      <c r="C30" s="699" t="s">
        <v>513</v>
      </c>
      <c r="D30" s="700" t="s">
        <v>514</v>
      </c>
      <c r="E30" s="699" t="s">
        <v>1597</v>
      </c>
      <c r="F30" s="700" t="s">
        <v>1598</v>
      </c>
      <c r="G30" s="699" t="s">
        <v>1599</v>
      </c>
      <c r="H30" s="699" t="s">
        <v>1600</v>
      </c>
      <c r="I30" s="702">
        <v>6.440000057220459</v>
      </c>
      <c r="J30" s="702">
        <v>450</v>
      </c>
      <c r="K30" s="703">
        <v>2898</v>
      </c>
    </row>
    <row r="31" spans="1:11" ht="14.4" customHeight="1" x14ac:dyDescent="0.3">
      <c r="A31" s="697" t="s">
        <v>500</v>
      </c>
      <c r="B31" s="698" t="s">
        <v>501</v>
      </c>
      <c r="C31" s="699" t="s">
        <v>513</v>
      </c>
      <c r="D31" s="700" t="s">
        <v>514</v>
      </c>
      <c r="E31" s="699" t="s">
        <v>1597</v>
      </c>
      <c r="F31" s="700" t="s">
        <v>1598</v>
      </c>
      <c r="G31" s="699" t="s">
        <v>1599</v>
      </c>
      <c r="H31" s="699" t="s">
        <v>1601</v>
      </c>
      <c r="I31" s="702">
        <v>5.179999828338623</v>
      </c>
      <c r="J31" s="702">
        <v>150</v>
      </c>
      <c r="K31" s="703">
        <v>776.25</v>
      </c>
    </row>
    <row r="32" spans="1:11" ht="14.4" customHeight="1" x14ac:dyDescent="0.3">
      <c r="A32" s="697" t="s">
        <v>500</v>
      </c>
      <c r="B32" s="698" t="s">
        <v>501</v>
      </c>
      <c r="C32" s="699" t="s">
        <v>513</v>
      </c>
      <c r="D32" s="700" t="s">
        <v>514</v>
      </c>
      <c r="E32" s="699" t="s">
        <v>1597</v>
      </c>
      <c r="F32" s="700" t="s">
        <v>1598</v>
      </c>
      <c r="G32" s="699" t="s">
        <v>1602</v>
      </c>
      <c r="H32" s="699" t="s">
        <v>1603</v>
      </c>
      <c r="I32" s="702">
        <v>4.1100001335144043</v>
      </c>
      <c r="J32" s="702">
        <v>200</v>
      </c>
      <c r="K32" s="703">
        <v>822.00003051757813</v>
      </c>
    </row>
    <row r="33" spans="1:11" ht="14.4" customHeight="1" x14ac:dyDescent="0.3">
      <c r="A33" s="697" t="s">
        <v>500</v>
      </c>
      <c r="B33" s="698" t="s">
        <v>501</v>
      </c>
      <c r="C33" s="699" t="s">
        <v>513</v>
      </c>
      <c r="D33" s="700" t="s">
        <v>514</v>
      </c>
      <c r="E33" s="699" t="s">
        <v>1597</v>
      </c>
      <c r="F33" s="700" t="s">
        <v>1598</v>
      </c>
      <c r="G33" s="699" t="s">
        <v>1604</v>
      </c>
      <c r="H33" s="699" t="s">
        <v>1605</v>
      </c>
      <c r="I33" s="702">
        <v>6.2433331807454424</v>
      </c>
      <c r="J33" s="702">
        <v>590</v>
      </c>
      <c r="K33" s="703">
        <v>3684.5</v>
      </c>
    </row>
    <row r="34" spans="1:11" ht="14.4" customHeight="1" x14ac:dyDescent="0.3">
      <c r="A34" s="697" t="s">
        <v>500</v>
      </c>
      <c r="B34" s="698" t="s">
        <v>501</v>
      </c>
      <c r="C34" s="699" t="s">
        <v>513</v>
      </c>
      <c r="D34" s="700" t="s">
        <v>514</v>
      </c>
      <c r="E34" s="699" t="s">
        <v>1597</v>
      </c>
      <c r="F34" s="700" t="s">
        <v>1598</v>
      </c>
      <c r="G34" s="699" t="s">
        <v>1606</v>
      </c>
      <c r="H34" s="699" t="s">
        <v>1607</v>
      </c>
      <c r="I34" s="702">
        <v>9.0200004577636719</v>
      </c>
      <c r="J34" s="702">
        <v>140</v>
      </c>
      <c r="K34" s="703">
        <v>1262.800048828125</v>
      </c>
    </row>
    <row r="35" spans="1:11" ht="14.4" customHeight="1" x14ac:dyDescent="0.3">
      <c r="A35" s="697" t="s">
        <v>500</v>
      </c>
      <c r="B35" s="698" t="s">
        <v>501</v>
      </c>
      <c r="C35" s="699" t="s">
        <v>513</v>
      </c>
      <c r="D35" s="700" t="s">
        <v>514</v>
      </c>
      <c r="E35" s="699" t="s">
        <v>1597</v>
      </c>
      <c r="F35" s="700" t="s">
        <v>1598</v>
      </c>
      <c r="G35" s="699" t="s">
        <v>1608</v>
      </c>
      <c r="H35" s="699" t="s">
        <v>1609</v>
      </c>
      <c r="I35" s="702">
        <v>8.5900001525878906</v>
      </c>
      <c r="J35" s="702">
        <v>1110</v>
      </c>
      <c r="K35" s="703">
        <v>9535.83984375</v>
      </c>
    </row>
    <row r="36" spans="1:11" ht="14.4" customHeight="1" x14ac:dyDescent="0.3">
      <c r="A36" s="697" t="s">
        <v>500</v>
      </c>
      <c r="B36" s="698" t="s">
        <v>501</v>
      </c>
      <c r="C36" s="699" t="s">
        <v>513</v>
      </c>
      <c r="D36" s="700" t="s">
        <v>514</v>
      </c>
      <c r="E36" s="699" t="s">
        <v>1597</v>
      </c>
      <c r="F36" s="700" t="s">
        <v>1598</v>
      </c>
      <c r="G36" s="699" t="s">
        <v>1610</v>
      </c>
      <c r="H36" s="699" t="s">
        <v>1611</v>
      </c>
      <c r="I36" s="702">
        <v>13.043333371480307</v>
      </c>
      <c r="J36" s="702">
        <v>620</v>
      </c>
      <c r="K36" s="703">
        <v>8085.3199462890625</v>
      </c>
    </row>
    <row r="37" spans="1:11" ht="14.4" customHeight="1" x14ac:dyDescent="0.3">
      <c r="A37" s="697" t="s">
        <v>500</v>
      </c>
      <c r="B37" s="698" t="s">
        <v>501</v>
      </c>
      <c r="C37" s="699" t="s">
        <v>513</v>
      </c>
      <c r="D37" s="700" t="s">
        <v>514</v>
      </c>
      <c r="E37" s="699" t="s">
        <v>1597</v>
      </c>
      <c r="F37" s="700" t="s">
        <v>1598</v>
      </c>
      <c r="G37" s="699" t="s">
        <v>1612</v>
      </c>
      <c r="H37" s="699" t="s">
        <v>1613</v>
      </c>
      <c r="I37" s="702">
        <v>3.0149999856948853</v>
      </c>
      <c r="J37" s="702">
        <v>1000</v>
      </c>
      <c r="K37" s="703">
        <v>3012</v>
      </c>
    </row>
    <row r="38" spans="1:11" ht="14.4" customHeight="1" x14ac:dyDescent="0.3">
      <c r="A38" s="697" t="s">
        <v>500</v>
      </c>
      <c r="B38" s="698" t="s">
        <v>501</v>
      </c>
      <c r="C38" s="699" t="s">
        <v>513</v>
      </c>
      <c r="D38" s="700" t="s">
        <v>514</v>
      </c>
      <c r="E38" s="699" t="s">
        <v>1597</v>
      </c>
      <c r="F38" s="700" t="s">
        <v>1598</v>
      </c>
      <c r="G38" s="699" t="s">
        <v>1614</v>
      </c>
      <c r="H38" s="699" t="s">
        <v>1615</v>
      </c>
      <c r="I38" s="702">
        <v>1.2899999618530273</v>
      </c>
      <c r="J38" s="702">
        <v>19900</v>
      </c>
      <c r="K38" s="703">
        <v>25685.31982421875</v>
      </c>
    </row>
    <row r="39" spans="1:11" ht="14.4" customHeight="1" x14ac:dyDescent="0.3">
      <c r="A39" s="697" t="s">
        <v>500</v>
      </c>
      <c r="B39" s="698" t="s">
        <v>501</v>
      </c>
      <c r="C39" s="699" t="s">
        <v>513</v>
      </c>
      <c r="D39" s="700" t="s">
        <v>514</v>
      </c>
      <c r="E39" s="699" t="s">
        <v>1597</v>
      </c>
      <c r="F39" s="700" t="s">
        <v>1598</v>
      </c>
      <c r="G39" s="699" t="s">
        <v>1616</v>
      </c>
      <c r="H39" s="699" t="s">
        <v>1617</v>
      </c>
      <c r="I39" s="702">
        <v>157.2866702609592</v>
      </c>
      <c r="J39" s="702">
        <v>100</v>
      </c>
      <c r="K39" s="703">
        <v>15727.749969482422</v>
      </c>
    </row>
    <row r="40" spans="1:11" ht="14.4" customHeight="1" x14ac:dyDescent="0.3">
      <c r="A40" s="697" t="s">
        <v>500</v>
      </c>
      <c r="B40" s="698" t="s">
        <v>501</v>
      </c>
      <c r="C40" s="699" t="s">
        <v>513</v>
      </c>
      <c r="D40" s="700" t="s">
        <v>514</v>
      </c>
      <c r="E40" s="699" t="s">
        <v>1597</v>
      </c>
      <c r="F40" s="700" t="s">
        <v>1598</v>
      </c>
      <c r="G40" s="699" t="s">
        <v>1618</v>
      </c>
      <c r="H40" s="699" t="s">
        <v>1619</v>
      </c>
      <c r="I40" s="702">
        <v>128.71000671386719</v>
      </c>
      <c r="J40" s="702">
        <v>50</v>
      </c>
      <c r="K40" s="703">
        <v>6435.39990234375</v>
      </c>
    </row>
    <row r="41" spans="1:11" ht="14.4" customHeight="1" x14ac:dyDescent="0.3">
      <c r="A41" s="697" t="s">
        <v>500</v>
      </c>
      <c r="B41" s="698" t="s">
        <v>501</v>
      </c>
      <c r="C41" s="699" t="s">
        <v>513</v>
      </c>
      <c r="D41" s="700" t="s">
        <v>514</v>
      </c>
      <c r="E41" s="699" t="s">
        <v>1597</v>
      </c>
      <c r="F41" s="700" t="s">
        <v>1598</v>
      </c>
      <c r="G41" s="699" t="s">
        <v>1620</v>
      </c>
      <c r="H41" s="699" t="s">
        <v>1621</v>
      </c>
      <c r="I41" s="702">
        <v>3.0199999809265137</v>
      </c>
      <c r="J41" s="702">
        <v>70</v>
      </c>
      <c r="K41" s="703">
        <v>211.27999877929687</v>
      </c>
    </row>
    <row r="42" spans="1:11" ht="14.4" customHeight="1" x14ac:dyDescent="0.3">
      <c r="A42" s="697" t="s">
        <v>500</v>
      </c>
      <c r="B42" s="698" t="s">
        <v>501</v>
      </c>
      <c r="C42" s="699" t="s">
        <v>513</v>
      </c>
      <c r="D42" s="700" t="s">
        <v>514</v>
      </c>
      <c r="E42" s="699" t="s">
        <v>1597</v>
      </c>
      <c r="F42" s="700" t="s">
        <v>1598</v>
      </c>
      <c r="G42" s="699" t="s">
        <v>1622</v>
      </c>
      <c r="H42" s="699" t="s">
        <v>1623</v>
      </c>
      <c r="I42" s="702">
        <v>642.08001708984375</v>
      </c>
      <c r="J42" s="702">
        <v>2</v>
      </c>
      <c r="K42" s="703">
        <v>1284.1600341796875</v>
      </c>
    </row>
    <row r="43" spans="1:11" ht="14.4" customHeight="1" x14ac:dyDescent="0.3">
      <c r="A43" s="697" t="s">
        <v>500</v>
      </c>
      <c r="B43" s="698" t="s">
        <v>501</v>
      </c>
      <c r="C43" s="699" t="s">
        <v>513</v>
      </c>
      <c r="D43" s="700" t="s">
        <v>514</v>
      </c>
      <c r="E43" s="699" t="s">
        <v>1597</v>
      </c>
      <c r="F43" s="700" t="s">
        <v>1598</v>
      </c>
      <c r="G43" s="699" t="s">
        <v>1624</v>
      </c>
      <c r="H43" s="699" t="s">
        <v>1625</v>
      </c>
      <c r="I43" s="702">
        <v>272.42999267578125</v>
      </c>
      <c r="J43" s="702">
        <v>6</v>
      </c>
      <c r="K43" s="703">
        <v>1634.5999755859375</v>
      </c>
    </row>
    <row r="44" spans="1:11" ht="14.4" customHeight="1" x14ac:dyDescent="0.3">
      <c r="A44" s="697" t="s">
        <v>500</v>
      </c>
      <c r="B44" s="698" t="s">
        <v>501</v>
      </c>
      <c r="C44" s="699" t="s">
        <v>513</v>
      </c>
      <c r="D44" s="700" t="s">
        <v>514</v>
      </c>
      <c r="E44" s="699" t="s">
        <v>1597</v>
      </c>
      <c r="F44" s="700" t="s">
        <v>1598</v>
      </c>
      <c r="G44" s="699" t="s">
        <v>1626</v>
      </c>
      <c r="H44" s="699" t="s">
        <v>1627</v>
      </c>
      <c r="I44" s="702">
        <v>22.148571014404297</v>
      </c>
      <c r="J44" s="702">
        <v>475</v>
      </c>
      <c r="K44" s="703">
        <v>10520.5</v>
      </c>
    </row>
    <row r="45" spans="1:11" ht="14.4" customHeight="1" x14ac:dyDescent="0.3">
      <c r="A45" s="697" t="s">
        <v>500</v>
      </c>
      <c r="B45" s="698" t="s">
        <v>501</v>
      </c>
      <c r="C45" s="699" t="s">
        <v>513</v>
      </c>
      <c r="D45" s="700" t="s">
        <v>514</v>
      </c>
      <c r="E45" s="699" t="s">
        <v>1597</v>
      </c>
      <c r="F45" s="700" t="s">
        <v>1598</v>
      </c>
      <c r="G45" s="699" t="s">
        <v>1628</v>
      </c>
      <c r="H45" s="699" t="s">
        <v>1629</v>
      </c>
      <c r="I45" s="702">
        <v>30.178571701049805</v>
      </c>
      <c r="J45" s="702">
        <v>255</v>
      </c>
      <c r="K45" s="703">
        <v>7695.4000244140625</v>
      </c>
    </row>
    <row r="46" spans="1:11" ht="14.4" customHeight="1" x14ac:dyDescent="0.3">
      <c r="A46" s="697" t="s">
        <v>500</v>
      </c>
      <c r="B46" s="698" t="s">
        <v>501</v>
      </c>
      <c r="C46" s="699" t="s">
        <v>513</v>
      </c>
      <c r="D46" s="700" t="s">
        <v>514</v>
      </c>
      <c r="E46" s="699" t="s">
        <v>1597</v>
      </c>
      <c r="F46" s="700" t="s">
        <v>1598</v>
      </c>
      <c r="G46" s="699" t="s">
        <v>1630</v>
      </c>
      <c r="H46" s="699" t="s">
        <v>1631</v>
      </c>
      <c r="I46" s="702">
        <v>235.75</v>
      </c>
      <c r="J46" s="702">
        <v>30</v>
      </c>
      <c r="K46" s="703">
        <v>7072.5</v>
      </c>
    </row>
    <row r="47" spans="1:11" ht="14.4" customHeight="1" x14ac:dyDescent="0.3">
      <c r="A47" s="697" t="s">
        <v>500</v>
      </c>
      <c r="B47" s="698" t="s">
        <v>501</v>
      </c>
      <c r="C47" s="699" t="s">
        <v>513</v>
      </c>
      <c r="D47" s="700" t="s">
        <v>514</v>
      </c>
      <c r="E47" s="699" t="s">
        <v>1597</v>
      </c>
      <c r="F47" s="700" t="s">
        <v>1598</v>
      </c>
      <c r="G47" s="699" t="s">
        <v>1632</v>
      </c>
      <c r="H47" s="699" t="s">
        <v>1633</v>
      </c>
      <c r="I47" s="702">
        <v>361.10000610351562</v>
      </c>
      <c r="J47" s="702">
        <v>24</v>
      </c>
      <c r="K47" s="703">
        <v>8666.400390625</v>
      </c>
    </row>
    <row r="48" spans="1:11" ht="14.4" customHeight="1" x14ac:dyDescent="0.3">
      <c r="A48" s="697" t="s">
        <v>500</v>
      </c>
      <c r="B48" s="698" t="s">
        <v>501</v>
      </c>
      <c r="C48" s="699" t="s">
        <v>513</v>
      </c>
      <c r="D48" s="700" t="s">
        <v>514</v>
      </c>
      <c r="E48" s="699" t="s">
        <v>1597</v>
      </c>
      <c r="F48" s="700" t="s">
        <v>1598</v>
      </c>
      <c r="G48" s="699" t="s">
        <v>1634</v>
      </c>
      <c r="H48" s="699" t="s">
        <v>1635</v>
      </c>
      <c r="I48" s="702">
        <v>139.14999389648438</v>
      </c>
      <c r="J48" s="702">
        <v>48</v>
      </c>
      <c r="K48" s="703">
        <v>6679.2001953125</v>
      </c>
    </row>
    <row r="49" spans="1:11" ht="14.4" customHeight="1" x14ac:dyDescent="0.3">
      <c r="A49" s="697" t="s">
        <v>500</v>
      </c>
      <c r="B49" s="698" t="s">
        <v>501</v>
      </c>
      <c r="C49" s="699" t="s">
        <v>513</v>
      </c>
      <c r="D49" s="700" t="s">
        <v>514</v>
      </c>
      <c r="E49" s="699" t="s">
        <v>1597</v>
      </c>
      <c r="F49" s="700" t="s">
        <v>1598</v>
      </c>
      <c r="G49" s="699" t="s">
        <v>1636</v>
      </c>
      <c r="H49" s="699" t="s">
        <v>1637</v>
      </c>
      <c r="I49" s="702">
        <v>5.2750000953674316</v>
      </c>
      <c r="J49" s="702">
        <v>140</v>
      </c>
      <c r="K49" s="703">
        <v>738.59999465942383</v>
      </c>
    </row>
    <row r="50" spans="1:11" ht="14.4" customHeight="1" x14ac:dyDescent="0.3">
      <c r="A50" s="697" t="s">
        <v>500</v>
      </c>
      <c r="B50" s="698" t="s">
        <v>501</v>
      </c>
      <c r="C50" s="699" t="s">
        <v>513</v>
      </c>
      <c r="D50" s="700" t="s">
        <v>514</v>
      </c>
      <c r="E50" s="699" t="s">
        <v>1597</v>
      </c>
      <c r="F50" s="700" t="s">
        <v>1598</v>
      </c>
      <c r="G50" s="699" t="s">
        <v>1638</v>
      </c>
      <c r="H50" s="699" t="s">
        <v>1639</v>
      </c>
      <c r="I50" s="702">
        <v>5.1599998474121094</v>
      </c>
      <c r="J50" s="702">
        <v>50</v>
      </c>
      <c r="K50" s="703">
        <v>258</v>
      </c>
    </row>
    <row r="51" spans="1:11" ht="14.4" customHeight="1" x14ac:dyDescent="0.3">
      <c r="A51" s="697" t="s">
        <v>500</v>
      </c>
      <c r="B51" s="698" t="s">
        <v>501</v>
      </c>
      <c r="C51" s="699" t="s">
        <v>513</v>
      </c>
      <c r="D51" s="700" t="s">
        <v>514</v>
      </c>
      <c r="E51" s="699" t="s">
        <v>1597</v>
      </c>
      <c r="F51" s="700" t="s">
        <v>1598</v>
      </c>
      <c r="G51" s="699" t="s">
        <v>1640</v>
      </c>
      <c r="H51" s="699" t="s">
        <v>1641</v>
      </c>
      <c r="I51" s="702">
        <v>9.7774999141693115</v>
      </c>
      <c r="J51" s="702">
        <v>80</v>
      </c>
      <c r="K51" s="703">
        <v>781.85000610351562</v>
      </c>
    </row>
    <row r="52" spans="1:11" ht="14.4" customHeight="1" x14ac:dyDescent="0.3">
      <c r="A52" s="697" t="s">
        <v>500</v>
      </c>
      <c r="B52" s="698" t="s">
        <v>501</v>
      </c>
      <c r="C52" s="699" t="s">
        <v>513</v>
      </c>
      <c r="D52" s="700" t="s">
        <v>514</v>
      </c>
      <c r="E52" s="699" t="s">
        <v>1597</v>
      </c>
      <c r="F52" s="700" t="s">
        <v>1598</v>
      </c>
      <c r="G52" s="699" t="s">
        <v>1642</v>
      </c>
      <c r="H52" s="699" t="s">
        <v>1643</v>
      </c>
      <c r="I52" s="702">
        <v>92.450000762939453</v>
      </c>
      <c r="J52" s="702">
        <v>30</v>
      </c>
      <c r="K52" s="703">
        <v>2466.06005859375</v>
      </c>
    </row>
    <row r="53" spans="1:11" ht="14.4" customHeight="1" x14ac:dyDescent="0.3">
      <c r="A53" s="697" t="s">
        <v>500</v>
      </c>
      <c r="B53" s="698" t="s">
        <v>501</v>
      </c>
      <c r="C53" s="699" t="s">
        <v>513</v>
      </c>
      <c r="D53" s="700" t="s">
        <v>514</v>
      </c>
      <c r="E53" s="699" t="s">
        <v>1597</v>
      </c>
      <c r="F53" s="700" t="s">
        <v>1598</v>
      </c>
      <c r="G53" s="699" t="s">
        <v>1644</v>
      </c>
      <c r="H53" s="699" t="s">
        <v>1645</v>
      </c>
      <c r="I53" s="702">
        <v>380.8800048828125</v>
      </c>
      <c r="J53" s="702">
        <v>5</v>
      </c>
      <c r="K53" s="703">
        <v>1904.4000244140625</v>
      </c>
    </row>
    <row r="54" spans="1:11" ht="14.4" customHeight="1" x14ac:dyDescent="0.3">
      <c r="A54" s="697" t="s">
        <v>500</v>
      </c>
      <c r="B54" s="698" t="s">
        <v>501</v>
      </c>
      <c r="C54" s="699" t="s">
        <v>513</v>
      </c>
      <c r="D54" s="700" t="s">
        <v>514</v>
      </c>
      <c r="E54" s="699" t="s">
        <v>1597</v>
      </c>
      <c r="F54" s="700" t="s">
        <v>1598</v>
      </c>
      <c r="G54" s="699" t="s">
        <v>1646</v>
      </c>
      <c r="H54" s="699" t="s">
        <v>1647</v>
      </c>
      <c r="I54" s="702">
        <v>233.79499816894531</v>
      </c>
      <c r="J54" s="702">
        <v>25</v>
      </c>
      <c r="K54" s="703">
        <v>5844.85986328125</v>
      </c>
    </row>
    <row r="55" spans="1:11" ht="14.4" customHeight="1" x14ac:dyDescent="0.3">
      <c r="A55" s="697" t="s">
        <v>500</v>
      </c>
      <c r="B55" s="698" t="s">
        <v>501</v>
      </c>
      <c r="C55" s="699" t="s">
        <v>513</v>
      </c>
      <c r="D55" s="700" t="s">
        <v>514</v>
      </c>
      <c r="E55" s="699" t="s">
        <v>1597</v>
      </c>
      <c r="F55" s="700" t="s">
        <v>1598</v>
      </c>
      <c r="G55" s="699" t="s">
        <v>1648</v>
      </c>
      <c r="H55" s="699" t="s">
        <v>1649</v>
      </c>
      <c r="I55" s="702">
        <v>79.889999389648437</v>
      </c>
      <c r="J55" s="702">
        <v>10</v>
      </c>
      <c r="K55" s="703">
        <v>798.90997314453125</v>
      </c>
    </row>
    <row r="56" spans="1:11" ht="14.4" customHeight="1" x14ac:dyDescent="0.3">
      <c r="A56" s="697" t="s">
        <v>500</v>
      </c>
      <c r="B56" s="698" t="s">
        <v>501</v>
      </c>
      <c r="C56" s="699" t="s">
        <v>513</v>
      </c>
      <c r="D56" s="700" t="s">
        <v>514</v>
      </c>
      <c r="E56" s="699" t="s">
        <v>1597</v>
      </c>
      <c r="F56" s="700" t="s">
        <v>1598</v>
      </c>
      <c r="G56" s="699" t="s">
        <v>1650</v>
      </c>
      <c r="H56" s="699" t="s">
        <v>1651</v>
      </c>
      <c r="I56" s="702">
        <v>300</v>
      </c>
      <c r="J56" s="702">
        <v>5</v>
      </c>
      <c r="K56" s="703">
        <v>1500</v>
      </c>
    </row>
    <row r="57" spans="1:11" ht="14.4" customHeight="1" x14ac:dyDescent="0.3">
      <c r="A57" s="697" t="s">
        <v>500</v>
      </c>
      <c r="B57" s="698" t="s">
        <v>501</v>
      </c>
      <c r="C57" s="699" t="s">
        <v>513</v>
      </c>
      <c r="D57" s="700" t="s">
        <v>514</v>
      </c>
      <c r="E57" s="699" t="s">
        <v>1597</v>
      </c>
      <c r="F57" s="700" t="s">
        <v>1598</v>
      </c>
      <c r="G57" s="699" t="s">
        <v>1652</v>
      </c>
      <c r="H57" s="699" t="s">
        <v>1653</v>
      </c>
      <c r="I57" s="702">
        <v>16.969999313354492</v>
      </c>
      <c r="J57" s="702">
        <v>100</v>
      </c>
      <c r="K57" s="703">
        <v>1697</v>
      </c>
    </row>
    <row r="58" spans="1:11" ht="14.4" customHeight="1" x14ac:dyDescent="0.3">
      <c r="A58" s="697" t="s">
        <v>500</v>
      </c>
      <c r="B58" s="698" t="s">
        <v>501</v>
      </c>
      <c r="C58" s="699" t="s">
        <v>513</v>
      </c>
      <c r="D58" s="700" t="s">
        <v>514</v>
      </c>
      <c r="E58" s="699" t="s">
        <v>1597</v>
      </c>
      <c r="F58" s="700" t="s">
        <v>1598</v>
      </c>
      <c r="G58" s="699" t="s">
        <v>1654</v>
      </c>
      <c r="H58" s="699" t="s">
        <v>1655</v>
      </c>
      <c r="I58" s="702">
        <v>6.3000000317891436</v>
      </c>
      <c r="J58" s="702">
        <v>400</v>
      </c>
      <c r="K58" s="703">
        <v>2592</v>
      </c>
    </row>
    <row r="59" spans="1:11" ht="14.4" customHeight="1" x14ac:dyDescent="0.3">
      <c r="A59" s="697" t="s">
        <v>500</v>
      </c>
      <c r="B59" s="698" t="s">
        <v>501</v>
      </c>
      <c r="C59" s="699" t="s">
        <v>513</v>
      </c>
      <c r="D59" s="700" t="s">
        <v>514</v>
      </c>
      <c r="E59" s="699" t="s">
        <v>1597</v>
      </c>
      <c r="F59" s="700" t="s">
        <v>1598</v>
      </c>
      <c r="G59" s="699" t="s">
        <v>1656</v>
      </c>
      <c r="H59" s="699" t="s">
        <v>1657</v>
      </c>
      <c r="I59" s="702">
        <v>14.800000190734863</v>
      </c>
      <c r="J59" s="702">
        <v>100</v>
      </c>
      <c r="K59" s="703">
        <v>1480</v>
      </c>
    </row>
    <row r="60" spans="1:11" ht="14.4" customHeight="1" x14ac:dyDescent="0.3">
      <c r="A60" s="697" t="s">
        <v>500</v>
      </c>
      <c r="B60" s="698" t="s">
        <v>501</v>
      </c>
      <c r="C60" s="699" t="s">
        <v>513</v>
      </c>
      <c r="D60" s="700" t="s">
        <v>514</v>
      </c>
      <c r="E60" s="699" t="s">
        <v>1597</v>
      </c>
      <c r="F60" s="700" t="s">
        <v>1598</v>
      </c>
      <c r="G60" s="699" t="s">
        <v>1658</v>
      </c>
      <c r="H60" s="699" t="s">
        <v>1659</v>
      </c>
      <c r="I60" s="702">
        <v>99.709999084472656</v>
      </c>
      <c r="J60" s="702">
        <v>30</v>
      </c>
      <c r="K60" s="703">
        <v>2991.1499633789062</v>
      </c>
    </row>
    <row r="61" spans="1:11" ht="14.4" customHeight="1" x14ac:dyDescent="0.3">
      <c r="A61" s="697" t="s">
        <v>500</v>
      </c>
      <c r="B61" s="698" t="s">
        <v>501</v>
      </c>
      <c r="C61" s="699" t="s">
        <v>513</v>
      </c>
      <c r="D61" s="700" t="s">
        <v>514</v>
      </c>
      <c r="E61" s="699" t="s">
        <v>1597</v>
      </c>
      <c r="F61" s="700" t="s">
        <v>1598</v>
      </c>
      <c r="G61" s="699" t="s">
        <v>1660</v>
      </c>
      <c r="H61" s="699" t="s">
        <v>1661</v>
      </c>
      <c r="I61" s="702">
        <v>124.55000305175781</v>
      </c>
      <c r="J61" s="702">
        <v>40</v>
      </c>
      <c r="K61" s="703">
        <v>4981.849853515625</v>
      </c>
    </row>
    <row r="62" spans="1:11" ht="14.4" customHeight="1" x14ac:dyDescent="0.3">
      <c r="A62" s="697" t="s">
        <v>500</v>
      </c>
      <c r="B62" s="698" t="s">
        <v>501</v>
      </c>
      <c r="C62" s="699" t="s">
        <v>513</v>
      </c>
      <c r="D62" s="700" t="s">
        <v>514</v>
      </c>
      <c r="E62" s="699" t="s">
        <v>1597</v>
      </c>
      <c r="F62" s="700" t="s">
        <v>1598</v>
      </c>
      <c r="G62" s="699" t="s">
        <v>1662</v>
      </c>
      <c r="H62" s="699" t="s">
        <v>1663</v>
      </c>
      <c r="I62" s="702">
        <v>286.35499572753906</v>
      </c>
      <c r="J62" s="702">
        <v>10</v>
      </c>
      <c r="K62" s="703">
        <v>2863.550048828125</v>
      </c>
    </row>
    <row r="63" spans="1:11" ht="14.4" customHeight="1" x14ac:dyDescent="0.3">
      <c r="A63" s="697" t="s">
        <v>500</v>
      </c>
      <c r="B63" s="698" t="s">
        <v>501</v>
      </c>
      <c r="C63" s="699" t="s">
        <v>513</v>
      </c>
      <c r="D63" s="700" t="s">
        <v>514</v>
      </c>
      <c r="E63" s="699" t="s">
        <v>1597</v>
      </c>
      <c r="F63" s="700" t="s">
        <v>1598</v>
      </c>
      <c r="G63" s="699" t="s">
        <v>1664</v>
      </c>
      <c r="H63" s="699" t="s">
        <v>1665</v>
      </c>
      <c r="I63" s="702">
        <v>5.6349999904632568</v>
      </c>
      <c r="J63" s="702">
        <v>100</v>
      </c>
      <c r="K63" s="703">
        <v>563.5</v>
      </c>
    </row>
    <row r="64" spans="1:11" ht="14.4" customHeight="1" x14ac:dyDescent="0.3">
      <c r="A64" s="697" t="s">
        <v>500</v>
      </c>
      <c r="B64" s="698" t="s">
        <v>501</v>
      </c>
      <c r="C64" s="699" t="s">
        <v>513</v>
      </c>
      <c r="D64" s="700" t="s">
        <v>514</v>
      </c>
      <c r="E64" s="699" t="s">
        <v>1597</v>
      </c>
      <c r="F64" s="700" t="s">
        <v>1598</v>
      </c>
      <c r="G64" s="699" t="s">
        <v>1666</v>
      </c>
      <c r="H64" s="699" t="s">
        <v>1667</v>
      </c>
      <c r="I64" s="702">
        <v>1.3799999952316284</v>
      </c>
      <c r="J64" s="702">
        <v>400</v>
      </c>
      <c r="K64" s="703">
        <v>552</v>
      </c>
    </row>
    <row r="65" spans="1:11" ht="14.4" customHeight="1" x14ac:dyDescent="0.3">
      <c r="A65" s="697" t="s">
        <v>500</v>
      </c>
      <c r="B65" s="698" t="s">
        <v>501</v>
      </c>
      <c r="C65" s="699" t="s">
        <v>513</v>
      </c>
      <c r="D65" s="700" t="s">
        <v>514</v>
      </c>
      <c r="E65" s="699" t="s">
        <v>1597</v>
      </c>
      <c r="F65" s="700" t="s">
        <v>1598</v>
      </c>
      <c r="G65" s="699" t="s">
        <v>1668</v>
      </c>
      <c r="H65" s="699" t="s">
        <v>1669</v>
      </c>
      <c r="I65" s="702">
        <v>0.85625001788139343</v>
      </c>
      <c r="J65" s="702">
        <v>1900</v>
      </c>
      <c r="K65" s="703">
        <v>1626</v>
      </c>
    </row>
    <row r="66" spans="1:11" ht="14.4" customHeight="1" x14ac:dyDescent="0.3">
      <c r="A66" s="697" t="s">
        <v>500</v>
      </c>
      <c r="B66" s="698" t="s">
        <v>501</v>
      </c>
      <c r="C66" s="699" t="s">
        <v>513</v>
      </c>
      <c r="D66" s="700" t="s">
        <v>514</v>
      </c>
      <c r="E66" s="699" t="s">
        <v>1597</v>
      </c>
      <c r="F66" s="700" t="s">
        <v>1598</v>
      </c>
      <c r="G66" s="699" t="s">
        <v>1670</v>
      </c>
      <c r="H66" s="699" t="s">
        <v>1671</v>
      </c>
      <c r="I66" s="702">
        <v>1.5171428407941545</v>
      </c>
      <c r="J66" s="702">
        <v>1000</v>
      </c>
      <c r="K66" s="703">
        <v>1516.5</v>
      </c>
    </row>
    <row r="67" spans="1:11" ht="14.4" customHeight="1" x14ac:dyDescent="0.3">
      <c r="A67" s="697" t="s">
        <v>500</v>
      </c>
      <c r="B67" s="698" t="s">
        <v>501</v>
      </c>
      <c r="C67" s="699" t="s">
        <v>513</v>
      </c>
      <c r="D67" s="700" t="s">
        <v>514</v>
      </c>
      <c r="E67" s="699" t="s">
        <v>1597</v>
      </c>
      <c r="F67" s="700" t="s">
        <v>1598</v>
      </c>
      <c r="G67" s="699" t="s">
        <v>1672</v>
      </c>
      <c r="H67" s="699" t="s">
        <v>1673</v>
      </c>
      <c r="I67" s="702">
        <v>2.0649999380111694</v>
      </c>
      <c r="J67" s="702">
        <v>550</v>
      </c>
      <c r="K67" s="703">
        <v>1136.25</v>
      </c>
    </row>
    <row r="68" spans="1:11" ht="14.4" customHeight="1" x14ac:dyDescent="0.3">
      <c r="A68" s="697" t="s">
        <v>500</v>
      </c>
      <c r="B68" s="698" t="s">
        <v>501</v>
      </c>
      <c r="C68" s="699" t="s">
        <v>513</v>
      </c>
      <c r="D68" s="700" t="s">
        <v>514</v>
      </c>
      <c r="E68" s="699" t="s">
        <v>1597</v>
      </c>
      <c r="F68" s="700" t="s">
        <v>1598</v>
      </c>
      <c r="G68" s="699" t="s">
        <v>1674</v>
      </c>
      <c r="H68" s="699" t="s">
        <v>1675</v>
      </c>
      <c r="I68" s="702">
        <v>3.3599998950958252</v>
      </c>
      <c r="J68" s="702">
        <v>50</v>
      </c>
      <c r="K68" s="703">
        <v>168</v>
      </c>
    </row>
    <row r="69" spans="1:11" ht="14.4" customHeight="1" x14ac:dyDescent="0.3">
      <c r="A69" s="697" t="s">
        <v>500</v>
      </c>
      <c r="B69" s="698" t="s">
        <v>501</v>
      </c>
      <c r="C69" s="699" t="s">
        <v>513</v>
      </c>
      <c r="D69" s="700" t="s">
        <v>514</v>
      </c>
      <c r="E69" s="699" t="s">
        <v>1597</v>
      </c>
      <c r="F69" s="700" t="s">
        <v>1598</v>
      </c>
      <c r="G69" s="699" t="s">
        <v>1676</v>
      </c>
      <c r="H69" s="699" t="s">
        <v>1677</v>
      </c>
      <c r="I69" s="702">
        <v>9.2916666666666661</v>
      </c>
      <c r="J69" s="702">
        <v>350</v>
      </c>
      <c r="K69" s="703">
        <v>3252.75</v>
      </c>
    </row>
    <row r="70" spans="1:11" ht="14.4" customHeight="1" x14ac:dyDescent="0.3">
      <c r="A70" s="697" t="s">
        <v>500</v>
      </c>
      <c r="B70" s="698" t="s">
        <v>501</v>
      </c>
      <c r="C70" s="699" t="s">
        <v>513</v>
      </c>
      <c r="D70" s="700" t="s">
        <v>514</v>
      </c>
      <c r="E70" s="699" t="s">
        <v>1597</v>
      </c>
      <c r="F70" s="700" t="s">
        <v>1598</v>
      </c>
      <c r="G70" s="699" t="s">
        <v>1678</v>
      </c>
      <c r="H70" s="699" t="s">
        <v>1679</v>
      </c>
      <c r="I70" s="702">
        <v>8.119999885559082</v>
      </c>
      <c r="J70" s="702">
        <v>32</v>
      </c>
      <c r="K70" s="703">
        <v>259.83999633789062</v>
      </c>
    </row>
    <row r="71" spans="1:11" ht="14.4" customHeight="1" x14ac:dyDescent="0.3">
      <c r="A71" s="697" t="s">
        <v>500</v>
      </c>
      <c r="B71" s="698" t="s">
        <v>501</v>
      </c>
      <c r="C71" s="699" t="s">
        <v>513</v>
      </c>
      <c r="D71" s="700" t="s">
        <v>514</v>
      </c>
      <c r="E71" s="699" t="s">
        <v>1597</v>
      </c>
      <c r="F71" s="700" t="s">
        <v>1598</v>
      </c>
      <c r="G71" s="699" t="s">
        <v>1680</v>
      </c>
      <c r="H71" s="699" t="s">
        <v>1681</v>
      </c>
      <c r="I71" s="702">
        <v>67.760002136230469</v>
      </c>
      <c r="J71" s="702">
        <v>10</v>
      </c>
      <c r="K71" s="703">
        <v>677.5999755859375</v>
      </c>
    </row>
    <row r="72" spans="1:11" ht="14.4" customHeight="1" x14ac:dyDescent="0.3">
      <c r="A72" s="697" t="s">
        <v>500</v>
      </c>
      <c r="B72" s="698" t="s">
        <v>501</v>
      </c>
      <c r="C72" s="699" t="s">
        <v>513</v>
      </c>
      <c r="D72" s="700" t="s">
        <v>514</v>
      </c>
      <c r="E72" s="699" t="s">
        <v>1597</v>
      </c>
      <c r="F72" s="700" t="s">
        <v>1598</v>
      </c>
      <c r="G72" s="699" t="s">
        <v>1682</v>
      </c>
      <c r="H72" s="699" t="s">
        <v>1683</v>
      </c>
      <c r="I72" s="702">
        <v>46</v>
      </c>
      <c r="J72" s="702">
        <v>6</v>
      </c>
      <c r="K72" s="703">
        <v>276</v>
      </c>
    </row>
    <row r="73" spans="1:11" ht="14.4" customHeight="1" x14ac:dyDescent="0.3">
      <c r="A73" s="697" t="s">
        <v>500</v>
      </c>
      <c r="B73" s="698" t="s">
        <v>501</v>
      </c>
      <c r="C73" s="699" t="s">
        <v>513</v>
      </c>
      <c r="D73" s="700" t="s">
        <v>514</v>
      </c>
      <c r="E73" s="699" t="s">
        <v>1597</v>
      </c>
      <c r="F73" s="700" t="s">
        <v>1598</v>
      </c>
      <c r="G73" s="699" t="s">
        <v>1684</v>
      </c>
      <c r="H73" s="699" t="s">
        <v>1685</v>
      </c>
      <c r="I73" s="702">
        <v>46.317500114440918</v>
      </c>
      <c r="J73" s="702">
        <v>12</v>
      </c>
      <c r="K73" s="703">
        <v>555.77999877929687</v>
      </c>
    </row>
    <row r="74" spans="1:11" ht="14.4" customHeight="1" x14ac:dyDescent="0.3">
      <c r="A74" s="697" t="s">
        <v>500</v>
      </c>
      <c r="B74" s="698" t="s">
        <v>501</v>
      </c>
      <c r="C74" s="699" t="s">
        <v>513</v>
      </c>
      <c r="D74" s="700" t="s">
        <v>514</v>
      </c>
      <c r="E74" s="699" t="s">
        <v>1597</v>
      </c>
      <c r="F74" s="700" t="s">
        <v>1598</v>
      </c>
      <c r="G74" s="699" t="s">
        <v>1686</v>
      </c>
      <c r="H74" s="699" t="s">
        <v>1687</v>
      </c>
      <c r="I74" s="702">
        <v>8.3999996185302734</v>
      </c>
      <c r="J74" s="702">
        <v>96</v>
      </c>
      <c r="K74" s="703">
        <v>806.39999389648437</v>
      </c>
    </row>
    <row r="75" spans="1:11" ht="14.4" customHeight="1" x14ac:dyDescent="0.3">
      <c r="A75" s="697" t="s">
        <v>500</v>
      </c>
      <c r="B75" s="698" t="s">
        <v>501</v>
      </c>
      <c r="C75" s="699" t="s">
        <v>513</v>
      </c>
      <c r="D75" s="700" t="s">
        <v>514</v>
      </c>
      <c r="E75" s="699" t="s">
        <v>1597</v>
      </c>
      <c r="F75" s="700" t="s">
        <v>1598</v>
      </c>
      <c r="G75" s="699" t="s">
        <v>1688</v>
      </c>
      <c r="H75" s="699" t="s">
        <v>1689</v>
      </c>
      <c r="I75" s="702">
        <v>12.920000076293945</v>
      </c>
      <c r="J75" s="702">
        <v>120</v>
      </c>
      <c r="K75" s="703">
        <v>1552.3200073242187</v>
      </c>
    </row>
    <row r="76" spans="1:11" ht="14.4" customHeight="1" x14ac:dyDescent="0.3">
      <c r="A76" s="697" t="s">
        <v>500</v>
      </c>
      <c r="B76" s="698" t="s">
        <v>501</v>
      </c>
      <c r="C76" s="699" t="s">
        <v>513</v>
      </c>
      <c r="D76" s="700" t="s">
        <v>514</v>
      </c>
      <c r="E76" s="699" t="s">
        <v>1597</v>
      </c>
      <c r="F76" s="700" t="s">
        <v>1598</v>
      </c>
      <c r="G76" s="699" t="s">
        <v>1690</v>
      </c>
      <c r="H76" s="699" t="s">
        <v>1691</v>
      </c>
      <c r="I76" s="702">
        <v>18.889999389648438</v>
      </c>
      <c r="J76" s="702">
        <v>192</v>
      </c>
      <c r="K76" s="703">
        <v>3626.6100463867187</v>
      </c>
    </row>
    <row r="77" spans="1:11" ht="14.4" customHeight="1" x14ac:dyDescent="0.3">
      <c r="A77" s="697" t="s">
        <v>500</v>
      </c>
      <c r="B77" s="698" t="s">
        <v>501</v>
      </c>
      <c r="C77" s="699" t="s">
        <v>513</v>
      </c>
      <c r="D77" s="700" t="s">
        <v>514</v>
      </c>
      <c r="E77" s="699" t="s">
        <v>1597</v>
      </c>
      <c r="F77" s="700" t="s">
        <v>1598</v>
      </c>
      <c r="G77" s="699" t="s">
        <v>1692</v>
      </c>
      <c r="H77" s="699" t="s">
        <v>1693</v>
      </c>
      <c r="I77" s="702">
        <v>25.556666056315105</v>
      </c>
      <c r="J77" s="702">
        <v>72</v>
      </c>
      <c r="K77" s="703">
        <v>1840.2000122070312</v>
      </c>
    </row>
    <row r="78" spans="1:11" ht="14.4" customHeight="1" x14ac:dyDescent="0.3">
      <c r="A78" s="697" t="s">
        <v>500</v>
      </c>
      <c r="B78" s="698" t="s">
        <v>501</v>
      </c>
      <c r="C78" s="699" t="s">
        <v>513</v>
      </c>
      <c r="D78" s="700" t="s">
        <v>514</v>
      </c>
      <c r="E78" s="699" t="s">
        <v>1597</v>
      </c>
      <c r="F78" s="700" t="s">
        <v>1598</v>
      </c>
      <c r="G78" s="699" t="s">
        <v>1694</v>
      </c>
      <c r="H78" s="699" t="s">
        <v>1695</v>
      </c>
      <c r="I78" s="702">
        <v>7.5900001525878906</v>
      </c>
      <c r="J78" s="702">
        <v>50</v>
      </c>
      <c r="K78" s="703">
        <v>379.50000762939453</v>
      </c>
    </row>
    <row r="79" spans="1:11" ht="14.4" customHeight="1" x14ac:dyDescent="0.3">
      <c r="A79" s="697" t="s">
        <v>500</v>
      </c>
      <c r="B79" s="698" t="s">
        <v>501</v>
      </c>
      <c r="C79" s="699" t="s">
        <v>513</v>
      </c>
      <c r="D79" s="700" t="s">
        <v>514</v>
      </c>
      <c r="E79" s="699" t="s">
        <v>1597</v>
      </c>
      <c r="F79" s="700" t="s">
        <v>1598</v>
      </c>
      <c r="G79" s="699" t="s">
        <v>1696</v>
      </c>
      <c r="H79" s="699" t="s">
        <v>1697</v>
      </c>
      <c r="I79" s="702">
        <v>10.523333549499512</v>
      </c>
      <c r="J79" s="702">
        <v>120</v>
      </c>
      <c r="K79" s="703">
        <v>1262.7999877929687</v>
      </c>
    </row>
    <row r="80" spans="1:11" ht="14.4" customHeight="1" x14ac:dyDescent="0.3">
      <c r="A80" s="697" t="s">
        <v>500</v>
      </c>
      <c r="B80" s="698" t="s">
        <v>501</v>
      </c>
      <c r="C80" s="699" t="s">
        <v>513</v>
      </c>
      <c r="D80" s="700" t="s">
        <v>514</v>
      </c>
      <c r="E80" s="699" t="s">
        <v>1597</v>
      </c>
      <c r="F80" s="700" t="s">
        <v>1598</v>
      </c>
      <c r="G80" s="699" t="s">
        <v>1698</v>
      </c>
      <c r="H80" s="699" t="s">
        <v>1699</v>
      </c>
      <c r="I80" s="702">
        <v>13.222000122070313</v>
      </c>
      <c r="J80" s="702">
        <v>100</v>
      </c>
      <c r="K80" s="703">
        <v>1322.1999816894531</v>
      </c>
    </row>
    <row r="81" spans="1:11" ht="14.4" customHeight="1" x14ac:dyDescent="0.3">
      <c r="A81" s="697" t="s">
        <v>500</v>
      </c>
      <c r="B81" s="698" t="s">
        <v>501</v>
      </c>
      <c r="C81" s="699" t="s">
        <v>513</v>
      </c>
      <c r="D81" s="700" t="s">
        <v>514</v>
      </c>
      <c r="E81" s="699" t="s">
        <v>1597</v>
      </c>
      <c r="F81" s="700" t="s">
        <v>1598</v>
      </c>
      <c r="G81" s="699" t="s">
        <v>1700</v>
      </c>
      <c r="H81" s="699" t="s">
        <v>1701</v>
      </c>
      <c r="I81" s="702">
        <v>3.9700000286102295</v>
      </c>
      <c r="J81" s="702">
        <v>20</v>
      </c>
      <c r="K81" s="703">
        <v>79.400001525878906</v>
      </c>
    </row>
    <row r="82" spans="1:11" ht="14.4" customHeight="1" x14ac:dyDescent="0.3">
      <c r="A82" s="697" t="s">
        <v>500</v>
      </c>
      <c r="B82" s="698" t="s">
        <v>501</v>
      </c>
      <c r="C82" s="699" t="s">
        <v>513</v>
      </c>
      <c r="D82" s="700" t="s">
        <v>514</v>
      </c>
      <c r="E82" s="699" t="s">
        <v>1597</v>
      </c>
      <c r="F82" s="700" t="s">
        <v>1598</v>
      </c>
      <c r="G82" s="699" t="s">
        <v>1702</v>
      </c>
      <c r="H82" s="699" t="s">
        <v>1703</v>
      </c>
      <c r="I82" s="702">
        <v>12.649999618530273</v>
      </c>
      <c r="J82" s="702">
        <v>15</v>
      </c>
      <c r="K82" s="703">
        <v>189.75</v>
      </c>
    </row>
    <row r="83" spans="1:11" ht="14.4" customHeight="1" x14ac:dyDescent="0.3">
      <c r="A83" s="697" t="s">
        <v>500</v>
      </c>
      <c r="B83" s="698" t="s">
        <v>501</v>
      </c>
      <c r="C83" s="699" t="s">
        <v>513</v>
      </c>
      <c r="D83" s="700" t="s">
        <v>514</v>
      </c>
      <c r="E83" s="699" t="s">
        <v>1597</v>
      </c>
      <c r="F83" s="700" t="s">
        <v>1598</v>
      </c>
      <c r="G83" s="699" t="s">
        <v>1704</v>
      </c>
      <c r="H83" s="699" t="s">
        <v>1705</v>
      </c>
      <c r="I83" s="702">
        <v>11.5</v>
      </c>
      <c r="J83" s="702">
        <v>15</v>
      </c>
      <c r="K83" s="703">
        <v>172.5</v>
      </c>
    </row>
    <row r="84" spans="1:11" ht="14.4" customHeight="1" x14ac:dyDescent="0.3">
      <c r="A84" s="697" t="s">
        <v>500</v>
      </c>
      <c r="B84" s="698" t="s">
        <v>501</v>
      </c>
      <c r="C84" s="699" t="s">
        <v>513</v>
      </c>
      <c r="D84" s="700" t="s">
        <v>514</v>
      </c>
      <c r="E84" s="699" t="s">
        <v>1597</v>
      </c>
      <c r="F84" s="700" t="s">
        <v>1598</v>
      </c>
      <c r="G84" s="699" t="s">
        <v>1706</v>
      </c>
      <c r="H84" s="699" t="s">
        <v>1707</v>
      </c>
      <c r="I84" s="702">
        <v>174.22999572753906</v>
      </c>
      <c r="J84" s="702">
        <v>1</v>
      </c>
      <c r="K84" s="703">
        <v>174.22999572753906</v>
      </c>
    </row>
    <row r="85" spans="1:11" ht="14.4" customHeight="1" x14ac:dyDescent="0.3">
      <c r="A85" s="697" t="s">
        <v>500</v>
      </c>
      <c r="B85" s="698" t="s">
        <v>501</v>
      </c>
      <c r="C85" s="699" t="s">
        <v>513</v>
      </c>
      <c r="D85" s="700" t="s">
        <v>514</v>
      </c>
      <c r="E85" s="699" t="s">
        <v>1597</v>
      </c>
      <c r="F85" s="700" t="s">
        <v>1598</v>
      </c>
      <c r="G85" s="699" t="s">
        <v>1708</v>
      </c>
      <c r="H85" s="699" t="s">
        <v>1709</v>
      </c>
      <c r="I85" s="702">
        <v>685.05999755859375</v>
      </c>
      <c r="J85" s="702">
        <v>5</v>
      </c>
      <c r="K85" s="703">
        <v>3425.300048828125</v>
      </c>
    </row>
    <row r="86" spans="1:11" ht="14.4" customHeight="1" x14ac:dyDescent="0.3">
      <c r="A86" s="697" t="s">
        <v>500</v>
      </c>
      <c r="B86" s="698" t="s">
        <v>501</v>
      </c>
      <c r="C86" s="699" t="s">
        <v>513</v>
      </c>
      <c r="D86" s="700" t="s">
        <v>514</v>
      </c>
      <c r="E86" s="699" t="s">
        <v>1597</v>
      </c>
      <c r="F86" s="700" t="s">
        <v>1598</v>
      </c>
      <c r="G86" s="699" t="s">
        <v>1710</v>
      </c>
      <c r="H86" s="699" t="s">
        <v>1711</v>
      </c>
      <c r="I86" s="702">
        <v>899.84002685546875</v>
      </c>
      <c r="J86" s="702">
        <v>3</v>
      </c>
      <c r="K86" s="703">
        <v>2699.52001953125</v>
      </c>
    </row>
    <row r="87" spans="1:11" ht="14.4" customHeight="1" x14ac:dyDescent="0.3">
      <c r="A87" s="697" t="s">
        <v>500</v>
      </c>
      <c r="B87" s="698" t="s">
        <v>501</v>
      </c>
      <c r="C87" s="699" t="s">
        <v>513</v>
      </c>
      <c r="D87" s="700" t="s">
        <v>514</v>
      </c>
      <c r="E87" s="699" t="s">
        <v>1597</v>
      </c>
      <c r="F87" s="700" t="s">
        <v>1598</v>
      </c>
      <c r="G87" s="699" t="s">
        <v>1712</v>
      </c>
      <c r="H87" s="699" t="s">
        <v>1713</v>
      </c>
      <c r="I87" s="702">
        <v>1083.8800048828125</v>
      </c>
      <c r="J87" s="702">
        <v>3</v>
      </c>
      <c r="K87" s="703">
        <v>3251.639892578125</v>
      </c>
    </row>
    <row r="88" spans="1:11" ht="14.4" customHeight="1" x14ac:dyDescent="0.3">
      <c r="A88" s="697" t="s">
        <v>500</v>
      </c>
      <c r="B88" s="698" t="s">
        <v>501</v>
      </c>
      <c r="C88" s="699" t="s">
        <v>513</v>
      </c>
      <c r="D88" s="700" t="s">
        <v>514</v>
      </c>
      <c r="E88" s="699" t="s">
        <v>1597</v>
      </c>
      <c r="F88" s="700" t="s">
        <v>1598</v>
      </c>
      <c r="G88" s="699" t="s">
        <v>1714</v>
      </c>
      <c r="H88" s="699" t="s">
        <v>1715</v>
      </c>
      <c r="I88" s="702">
        <v>39.104998588562012</v>
      </c>
      <c r="J88" s="702">
        <v>60</v>
      </c>
      <c r="K88" s="703">
        <v>2346.3399963378906</v>
      </c>
    </row>
    <row r="89" spans="1:11" ht="14.4" customHeight="1" x14ac:dyDescent="0.3">
      <c r="A89" s="697" t="s">
        <v>500</v>
      </c>
      <c r="B89" s="698" t="s">
        <v>501</v>
      </c>
      <c r="C89" s="699" t="s">
        <v>513</v>
      </c>
      <c r="D89" s="700" t="s">
        <v>514</v>
      </c>
      <c r="E89" s="699" t="s">
        <v>1597</v>
      </c>
      <c r="F89" s="700" t="s">
        <v>1598</v>
      </c>
      <c r="G89" s="699" t="s">
        <v>1716</v>
      </c>
      <c r="H89" s="699" t="s">
        <v>1717</v>
      </c>
      <c r="I89" s="702">
        <v>11.739999771118164</v>
      </c>
      <c r="J89" s="702">
        <v>200</v>
      </c>
      <c r="K89" s="703">
        <v>2347.4500732421875</v>
      </c>
    </row>
    <row r="90" spans="1:11" ht="14.4" customHeight="1" x14ac:dyDescent="0.3">
      <c r="A90" s="697" t="s">
        <v>500</v>
      </c>
      <c r="B90" s="698" t="s">
        <v>501</v>
      </c>
      <c r="C90" s="699" t="s">
        <v>513</v>
      </c>
      <c r="D90" s="700" t="s">
        <v>514</v>
      </c>
      <c r="E90" s="699" t="s">
        <v>1597</v>
      </c>
      <c r="F90" s="700" t="s">
        <v>1598</v>
      </c>
      <c r="G90" s="699" t="s">
        <v>1718</v>
      </c>
      <c r="H90" s="699" t="s">
        <v>1719</v>
      </c>
      <c r="I90" s="702">
        <v>34.19199905395508</v>
      </c>
      <c r="J90" s="702">
        <v>325</v>
      </c>
      <c r="K90" s="703">
        <v>11113.289672851563</v>
      </c>
    </row>
    <row r="91" spans="1:11" ht="14.4" customHeight="1" x14ac:dyDescent="0.3">
      <c r="A91" s="697" t="s">
        <v>500</v>
      </c>
      <c r="B91" s="698" t="s">
        <v>501</v>
      </c>
      <c r="C91" s="699" t="s">
        <v>513</v>
      </c>
      <c r="D91" s="700" t="s">
        <v>514</v>
      </c>
      <c r="E91" s="699" t="s">
        <v>1597</v>
      </c>
      <c r="F91" s="700" t="s">
        <v>1598</v>
      </c>
      <c r="G91" s="699" t="s">
        <v>1720</v>
      </c>
      <c r="H91" s="699" t="s">
        <v>1721</v>
      </c>
      <c r="I91" s="702">
        <v>0.37000000476837158</v>
      </c>
      <c r="J91" s="702">
        <v>500</v>
      </c>
      <c r="K91" s="703">
        <v>182.6199951171875</v>
      </c>
    </row>
    <row r="92" spans="1:11" ht="14.4" customHeight="1" x14ac:dyDescent="0.3">
      <c r="A92" s="697" t="s">
        <v>500</v>
      </c>
      <c r="B92" s="698" t="s">
        <v>501</v>
      </c>
      <c r="C92" s="699" t="s">
        <v>513</v>
      </c>
      <c r="D92" s="700" t="s">
        <v>514</v>
      </c>
      <c r="E92" s="699" t="s">
        <v>1597</v>
      </c>
      <c r="F92" s="700" t="s">
        <v>1598</v>
      </c>
      <c r="G92" s="699" t="s">
        <v>1722</v>
      </c>
      <c r="H92" s="699" t="s">
        <v>1723</v>
      </c>
      <c r="I92" s="702">
        <v>0.49800000190734861</v>
      </c>
      <c r="J92" s="702">
        <v>8400</v>
      </c>
      <c r="K92" s="703">
        <v>4193</v>
      </c>
    </row>
    <row r="93" spans="1:11" ht="14.4" customHeight="1" x14ac:dyDescent="0.3">
      <c r="A93" s="697" t="s">
        <v>500</v>
      </c>
      <c r="B93" s="698" t="s">
        <v>501</v>
      </c>
      <c r="C93" s="699" t="s">
        <v>513</v>
      </c>
      <c r="D93" s="700" t="s">
        <v>514</v>
      </c>
      <c r="E93" s="699" t="s">
        <v>1597</v>
      </c>
      <c r="F93" s="700" t="s">
        <v>1598</v>
      </c>
      <c r="G93" s="699" t="s">
        <v>1724</v>
      </c>
      <c r="H93" s="699" t="s">
        <v>1725</v>
      </c>
      <c r="I93" s="702">
        <v>0.66600002050399776</v>
      </c>
      <c r="J93" s="702">
        <v>2500</v>
      </c>
      <c r="K93" s="703">
        <v>1665</v>
      </c>
    </row>
    <row r="94" spans="1:11" ht="14.4" customHeight="1" x14ac:dyDescent="0.3">
      <c r="A94" s="697" t="s">
        <v>500</v>
      </c>
      <c r="B94" s="698" t="s">
        <v>501</v>
      </c>
      <c r="C94" s="699" t="s">
        <v>513</v>
      </c>
      <c r="D94" s="700" t="s">
        <v>514</v>
      </c>
      <c r="E94" s="699" t="s">
        <v>1597</v>
      </c>
      <c r="F94" s="700" t="s">
        <v>1598</v>
      </c>
      <c r="G94" s="699" t="s">
        <v>1726</v>
      </c>
      <c r="H94" s="699" t="s">
        <v>1727</v>
      </c>
      <c r="I94" s="702">
        <v>3.9433333873748779</v>
      </c>
      <c r="J94" s="702">
        <v>2000</v>
      </c>
      <c r="K94" s="703">
        <v>7890.3600463867187</v>
      </c>
    </row>
    <row r="95" spans="1:11" ht="14.4" customHeight="1" x14ac:dyDescent="0.3">
      <c r="A95" s="697" t="s">
        <v>500</v>
      </c>
      <c r="B95" s="698" t="s">
        <v>501</v>
      </c>
      <c r="C95" s="699" t="s">
        <v>513</v>
      </c>
      <c r="D95" s="700" t="s">
        <v>514</v>
      </c>
      <c r="E95" s="699" t="s">
        <v>1597</v>
      </c>
      <c r="F95" s="700" t="s">
        <v>1598</v>
      </c>
      <c r="G95" s="699" t="s">
        <v>1728</v>
      </c>
      <c r="H95" s="699" t="s">
        <v>1729</v>
      </c>
      <c r="I95" s="702">
        <v>1.4199999570846558</v>
      </c>
      <c r="J95" s="702">
        <v>200</v>
      </c>
      <c r="K95" s="703">
        <v>284.77999877929687</v>
      </c>
    </row>
    <row r="96" spans="1:11" ht="14.4" customHeight="1" x14ac:dyDescent="0.3">
      <c r="A96" s="697" t="s">
        <v>500</v>
      </c>
      <c r="B96" s="698" t="s">
        <v>501</v>
      </c>
      <c r="C96" s="699" t="s">
        <v>513</v>
      </c>
      <c r="D96" s="700" t="s">
        <v>514</v>
      </c>
      <c r="E96" s="699" t="s">
        <v>1597</v>
      </c>
      <c r="F96" s="700" t="s">
        <v>1598</v>
      </c>
      <c r="G96" s="699" t="s">
        <v>1730</v>
      </c>
      <c r="H96" s="699" t="s">
        <v>1731</v>
      </c>
      <c r="I96" s="702">
        <v>7.497499942779541</v>
      </c>
      <c r="J96" s="702">
        <v>2016</v>
      </c>
      <c r="K96" s="703">
        <v>15112.809997558594</v>
      </c>
    </row>
    <row r="97" spans="1:11" ht="14.4" customHeight="1" x14ac:dyDescent="0.3">
      <c r="A97" s="697" t="s">
        <v>500</v>
      </c>
      <c r="B97" s="698" t="s">
        <v>501</v>
      </c>
      <c r="C97" s="699" t="s">
        <v>513</v>
      </c>
      <c r="D97" s="700" t="s">
        <v>514</v>
      </c>
      <c r="E97" s="699" t="s">
        <v>1597</v>
      </c>
      <c r="F97" s="700" t="s">
        <v>1598</v>
      </c>
      <c r="G97" s="699" t="s">
        <v>1732</v>
      </c>
      <c r="H97" s="699" t="s">
        <v>1733</v>
      </c>
      <c r="I97" s="702">
        <v>27.876999664306641</v>
      </c>
      <c r="J97" s="702">
        <v>36</v>
      </c>
      <c r="K97" s="703">
        <v>1003.5299949645996</v>
      </c>
    </row>
    <row r="98" spans="1:11" ht="14.4" customHeight="1" x14ac:dyDescent="0.3">
      <c r="A98" s="697" t="s">
        <v>500</v>
      </c>
      <c r="B98" s="698" t="s">
        <v>501</v>
      </c>
      <c r="C98" s="699" t="s">
        <v>513</v>
      </c>
      <c r="D98" s="700" t="s">
        <v>514</v>
      </c>
      <c r="E98" s="699" t="s">
        <v>1597</v>
      </c>
      <c r="F98" s="700" t="s">
        <v>1598</v>
      </c>
      <c r="G98" s="699" t="s">
        <v>1734</v>
      </c>
      <c r="H98" s="699" t="s">
        <v>1735</v>
      </c>
      <c r="I98" s="702">
        <v>28.733749628067017</v>
      </c>
      <c r="J98" s="702">
        <v>457</v>
      </c>
      <c r="K98" s="703">
        <v>13131.060312271118</v>
      </c>
    </row>
    <row r="99" spans="1:11" ht="14.4" customHeight="1" x14ac:dyDescent="0.3">
      <c r="A99" s="697" t="s">
        <v>500</v>
      </c>
      <c r="B99" s="698" t="s">
        <v>501</v>
      </c>
      <c r="C99" s="699" t="s">
        <v>513</v>
      </c>
      <c r="D99" s="700" t="s">
        <v>514</v>
      </c>
      <c r="E99" s="699" t="s">
        <v>1597</v>
      </c>
      <c r="F99" s="700" t="s">
        <v>1598</v>
      </c>
      <c r="G99" s="699" t="s">
        <v>1736</v>
      </c>
      <c r="H99" s="699" t="s">
        <v>1737</v>
      </c>
      <c r="I99" s="702">
        <v>314.79998779296875</v>
      </c>
      <c r="J99" s="702">
        <v>3</v>
      </c>
      <c r="K99" s="703">
        <v>944.39996337890625</v>
      </c>
    </row>
    <row r="100" spans="1:11" ht="14.4" customHeight="1" x14ac:dyDescent="0.3">
      <c r="A100" s="697" t="s">
        <v>500</v>
      </c>
      <c r="B100" s="698" t="s">
        <v>501</v>
      </c>
      <c r="C100" s="699" t="s">
        <v>513</v>
      </c>
      <c r="D100" s="700" t="s">
        <v>514</v>
      </c>
      <c r="E100" s="699" t="s">
        <v>1597</v>
      </c>
      <c r="F100" s="700" t="s">
        <v>1598</v>
      </c>
      <c r="G100" s="699" t="s">
        <v>1738</v>
      </c>
      <c r="H100" s="699" t="s">
        <v>1739</v>
      </c>
      <c r="I100" s="702">
        <v>314.79998779296875</v>
      </c>
      <c r="J100" s="702">
        <v>2</v>
      </c>
      <c r="K100" s="703">
        <v>629.5999755859375</v>
      </c>
    </row>
    <row r="101" spans="1:11" ht="14.4" customHeight="1" x14ac:dyDescent="0.3">
      <c r="A101" s="697" t="s">
        <v>500</v>
      </c>
      <c r="B101" s="698" t="s">
        <v>501</v>
      </c>
      <c r="C101" s="699" t="s">
        <v>513</v>
      </c>
      <c r="D101" s="700" t="s">
        <v>514</v>
      </c>
      <c r="E101" s="699" t="s">
        <v>1597</v>
      </c>
      <c r="F101" s="700" t="s">
        <v>1598</v>
      </c>
      <c r="G101" s="699" t="s">
        <v>1740</v>
      </c>
      <c r="H101" s="699" t="s">
        <v>1741</v>
      </c>
      <c r="I101" s="702">
        <v>0.99000000953674316</v>
      </c>
      <c r="J101" s="702">
        <v>60</v>
      </c>
      <c r="K101" s="703">
        <v>59.689998626708984</v>
      </c>
    </row>
    <row r="102" spans="1:11" ht="14.4" customHeight="1" x14ac:dyDescent="0.3">
      <c r="A102" s="697" t="s">
        <v>500</v>
      </c>
      <c r="B102" s="698" t="s">
        <v>501</v>
      </c>
      <c r="C102" s="699" t="s">
        <v>513</v>
      </c>
      <c r="D102" s="700" t="s">
        <v>514</v>
      </c>
      <c r="E102" s="699" t="s">
        <v>1742</v>
      </c>
      <c r="F102" s="700" t="s">
        <v>1743</v>
      </c>
      <c r="G102" s="699" t="s">
        <v>1744</v>
      </c>
      <c r="H102" s="699" t="s">
        <v>1745</v>
      </c>
      <c r="I102" s="702">
        <v>121</v>
      </c>
      <c r="J102" s="702">
        <v>37</v>
      </c>
      <c r="K102" s="703">
        <v>4477</v>
      </c>
    </row>
    <row r="103" spans="1:11" ht="14.4" customHeight="1" x14ac:dyDescent="0.3">
      <c r="A103" s="697" t="s">
        <v>500</v>
      </c>
      <c r="B103" s="698" t="s">
        <v>501</v>
      </c>
      <c r="C103" s="699" t="s">
        <v>513</v>
      </c>
      <c r="D103" s="700" t="s">
        <v>514</v>
      </c>
      <c r="E103" s="699" t="s">
        <v>1742</v>
      </c>
      <c r="F103" s="700" t="s">
        <v>1743</v>
      </c>
      <c r="G103" s="699" t="s">
        <v>1746</v>
      </c>
      <c r="H103" s="699" t="s">
        <v>1747</v>
      </c>
      <c r="I103" s="702">
        <v>47.189998626708984</v>
      </c>
      <c r="J103" s="702">
        <v>180</v>
      </c>
      <c r="K103" s="703">
        <v>8494.1998901367187</v>
      </c>
    </row>
    <row r="104" spans="1:11" ht="14.4" customHeight="1" x14ac:dyDescent="0.3">
      <c r="A104" s="697" t="s">
        <v>500</v>
      </c>
      <c r="B104" s="698" t="s">
        <v>501</v>
      </c>
      <c r="C104" s="699" t="s">
        <v>513</v>
      </c>
      <c r="D104" s="700" t="s">
        <v>514</v>
      </c>
      <c r="E104" s="699" t="s">
        <v>1742</v>
      </c>
      <c r="F104" s="700" t="s">
        <v>1743</v>
      </c>
      <c r="G104" s="699" t="s">
        <v>1748</v>
      </c>
      <c r="H104" s="699" t="s">
        <v>1749</v>
      </c>
      <c r="I104" s="702">
        <v>6.2933333714803057</v>
      </c>
      <c r="J104" s="702">
        <v>400</v>
      </c>
      <c r="K104" s="703">
        <v>2517</v>
      </c>
    </row>
    <row r="105" spans="1:11" ht="14.4" customHeight="1" x14ac:dyDescent="0.3">
      <c r="A105" s="697" t="s">
        <v>500</v>
      </c>
      <c r="B105" s="698" t="s">
        <v>501</v>
      </c>
      <c r="C105" s="699" t="s">
        <v>513</v>
      </c>
      <c r="D105" s="700" t="s">
        <v>514</v>
      </c>
      <c r="E105" s="699" t="s">
        <v>1742</v>
      </c>
      <c r="F105" s="700" t="s">
        <v>1743</v>
      </c>
      <c r="G105" s="699" t="s">
        <v>1750</v>
      </c>
      <c r="H105" s="699" t="s">
        <v>1751</v>
      </c>
      <c r="I105" s="702">
        <v>2.9025000929832458</v>
      </c>
      <c r="J105" s="702">
        <v>1100</v>
      </c>
      <c r="K105" s="703">
        <v>3195</v>
      </c>
    </row>
    <row r="106" spans="1:11" ht="14.4" customHeight="1" x14ac:dyDescent="0.3">
      <c r="A106" s="697" t="s">
        <v>500</v>
      </c>
      <c r="B106" s="698" t="s">
        <v>501</v>
      </c>
      <c r="C106" s="699" t="s">
        <v>513</v>
      </c>
      <c r="D106" s="700" t="s">
        <v>514</v>
      </c>
      <c r="E106" s="699" t="s">
        <v>1742</v>
      </c>
      <c r="F106" s="700" t="s">
        <v>1743</v>
      </c>
      <c r="G106" s="699" t="s">
        <v>1750</v>
      </c>
      <c r="H106" s="699" t="s">
        <v>1752</v>
      </c>
      <c r="I106" s="702">
        <v>2.4500000476837158</v>
      </c>
      <c r="J106" s="702">
        <v>500</v>
      </c>
      <c r="K106" s="703">
        <v>1225</v>
      </c>
    </row>
    <row r="107" spans="1:11" ht="14.4" customHeight="1" x14ac:dyDescent="0.3">
      <c r="A107" s="697" t="s">
        <v>500</v>
      </c>
      <c r="B107" s="698" t="s">
        <v>501</v>
      </c>
      <c r="C107" s="699" t="s">
        <v>513</v>
      </c>
      <c r="D107" s="700" t="s">
        <v>514</v>
      </c>
      <c r="E107" s="699" t="s">
        <v>1742</v>
      </c>
      <c r="F107" s="700" t="s">
        <v>1743</v>
      </c>
      <c r="G107" s="699" t="s">
        <v>1753</v>
      </c>
      <c r="H107" s="699" t="s">
        <v>1754</v>
      </c>
      <c r="I107" s="702">
        <v>2.9060000896453859</v>
      </c>
      <c r="J107" s="702">
        <v>1650</v>
      </c>
      <c r="K107" s="703">
        <v>4794.5</v>
      </c>
    </row>
    <row r="108" spans="1:11" ht="14.4" customHeight="1" x14ac:dyDescent="0.3">
      <c r="A108" s="697" t="s">
        <v>500</v>
      </c>
      <c r="B108" s="698" t="s">
        <v>501</v>
      </c>
      <c r="C108" s="699" t="s">
        <v>513</v>
      </c>
      <c r="D108" s="700" t="s">
        <v>514</v>
      </c>
      <c r="E108" s="699" t="s">
        <v>1742</v>
      </c>
      <c r="F108" s="700" t="s">
        <v>1743</v>
      </c>
      <c r="G108" s="699" t="s">
        <v>1753</v>
      </c>
      <c r="H108" s="699" t="s">
        <v>1755</v>
      </c>
      <c r="I108" s="702">
        <v>2.559999942779541</v>
      </c>
      <c r="J108" s="702">
        <v>500</v>
      </c>
      <c r="K108" s="703">
        <v>1280</v>
      </c>
    </row>
    <row r="109" spans="1:11" ht="14.4" customHeight="1" x14ac:dyDescent="0.3">
      <c r="A109" s="697" t="s">
        <v>500</v>
      </c>
      <c r="B109" s="698" t="s">
        <v>501</v>
      </c>
      <c r="C109" s="699" t="s">
        <v>513</v>
      </c>
      <c r="D109" s="700" t="s">
        <v>514</v>
      </c>
      <c r="E109" s="699" t="s">
        <v>1742</v>
      </c>
      <c r="F109" s="700" t="s">
        <v>1743</v>
      </c>
      <c r="G109" s="699" t="s">
        <v>1756</v>
      </c>
      <c r="H109" s="699" t="s">
        <v>1757</v>
      </c>
      <c r="I109" s="702">
        <v>2.9000000953674316</v>
      </c>
      <c r="J109" s="702">
        <v>450</v>
      </c>
      <c r="K109" s="703">
        <v>1305</v>
      </c>
    </row>
    <row r="110" spans="1:11" ht="14.4" customHeight="1" x14ac:dyDescent="0.3">
      <c r="A110" s="697" t="s">
        <v>500</v>
      </c>
      <c r="B110" s="698" t="s">
        <v>501</v>
      </c>
      <c r="C110" s="699" t="s">
        <v>513</v>
      </c>
      <c r="D110" s="700" t="s">
        <v>514</v>
      </c>
      <c r="E110" s="699" t="s">
        <v>1742</v>
      </c>
      <c r="F110" s="700" t="s">
        <v>1743</v>
      </c>
      <c r="G110" s="699" t="s">
        <v>1756</v>
      </c>
      <c r="H110" s="699" t="s">
        <v>1758</v>
      </c>
      <c r="I110" s="702">
        <v>2.5499999523162842</v>
      </c>
      <c r="J110" s="702">
        <v>200</v>
      </c>
      <c r="K110" s="703">
        <v>510</v>
      </c>
    </row>
    <row r="111" spans="1:11" ht="14.4" customHeight="1" x14ac:dyDescent="0.3">
      <c r="A111" s="697" t="s">
        <v>500</v>
      </c>
      <c r="B111" s="698" t="s">
        <v>501</v>
      </c>
      <c r="C111" s="699" t="s">
        <v>513</v>
      </c>
      <c r="D111" s="700" t="s">
        <v>514</v>
      </c>
      <c r="E111" s="699" t="s">
        <v>1742</v>
      </c>
      <c r="F111" s="700" t="s">
        <v>1743</v>
      </c>
      <c r="G111" s="699" t="s">
        <v>1759</v>
      </c>
      <c r="H111" s="699" t="s">
        <v>1760</v>
      </c>
      <c r="I111" s="702">
        <v>4.817500114440918</v>
      </c>
      <c r="J111" s="702">
        <v>4000</v>
      </c>
      <c r="K111" s="703">
        <v>19271</v>
      </c>
    </row>
    <row r="112" spans="1:11" ht="14.4" customHeight="1" x14ac:dyDescent="0.3">
      <c r="A112" s="697" t="s">
        <v>500</v>
      </c>
      <c r="B112" s="698" t="s">
        <v>501</v>
      </c>
      <c r="C112" s="699" t="s">
        <v>513</v>
      </c>
      <c r="D112" s="700" t="s">
        <v>514</v>
      </c>
      <c r="E112" s="699" t="s">
        <v>1742</v>
      </c>
      <c r="F112" s="700" t="s">
        <v>1743</v>
      </c>
      <c r="G112" s="699" t="s">
        <v>1761</v>
      </c>
      <c r="H112" s="699" t="s">
        <v>1762</v>
      </c>
      <c r="I112" s="702">
        <v>2.7849999666213989</v>
      </c>
      <c r="J112" s="702">
        <v>2100</v>
      </c>
      <c r="K112" s="703">
        <v>5847</v>
      </c>
    </row>
    <row r="113" spans="1:11" ht="14.4" customHeight="1" x14ac:dyDescent="0.3">
      <c r="A113" s="697" t="s">
        <v>500</v>
      </c>
      <c r="B113" s="698" t="s">
        <v>501</v>
      </c>
      <c r="C113" s="699" t="s">
        <v>513</v>
      </c>
      <c r="D113" s="700" t="s">
        <v>514</v>
      </c>
      <c r="E113" s="699" t="s">
        <v>1742</v>
      </c>
      <c r="F113" s="700" t="s">
        <v>1743</v>
      </c>
      <c r="G113" s="699" t="s">
        <v>1763</v>
      </c>
      <c r="H113" s="699" t="s">
        <v>1764</v>
      </c>
      <c r="I113" s="702">
        <v>33.880001068115234</v>
      </c>
      <c r="J113" s="702">
        <v>1</v>
      </c>
      <c r="K113" s="703">
        <v>33.880001068115234</v>
      </c>
    </row>
    <row r="114" spans="1:11" ht="14.4" customHeight="1" x14ac:dyDescent="0.3">
      <c r="A114" s="697" t="s">
        <v>500</v>
      </c>
      <c r="B114" s="698" t="s">
        <v>501</v>
      </c>
      <c r="C114" s="699" t="s">
        <v>513</v>
      </c>
      <c r="D114" s="700" t="s">
        <v>514</v>
      </c>
      <c r="E114" s="699" t="s">
        <v>1742</v>
      </c>
      <c r="F114" s="700" t="s">
        <v>1743</v>
      </c>
      <c r="G114" s="699" t="s">
        <v>1765</v>
      </c>
      <c r="H114" s="699" t="s">
        <v>1766</v>
      </c>
      <c r="I114" s="702">
        <v>34.990001678466797</v>
      </c>
      <c r="J114" s="702">
        <v>20</v>
      </c>
      <c r="K114" s="703">
        <v>699.8599853515625</v>
      </c>
    </row>
    <row r="115" spans="1:11" ht="14.4" customHeight="1" x14ac:dyDescent="0.3">
      <c r="A115" s="697" t="s">
        <v>500</v>
      </c>
      <c r="B115" s="698" t="s">
        <v>501</v>
      </c>
      <c r="C115" s="699" t="s">
        <v>513</v>
      </c>
      <c r="D115" s="700" t="s">
        <v>514</v>
      </c>
      <c r="E115" s="699" t="s">
        <v>1742</v>
      </c>
      <c r="F115" s="700" t="s">
        <v>1743</v>
      </c>
      <c r="G115" s="699" t="s">
        <v>1767</v>
      </c>
      <c r="H115" s="699" t="s">
        <v>1768</v>
      </c>
      <c r="I115" s="702">
        <v>11.142500162124634</v>
      </c>
      <c r="J115" s="702">
        <v>3100</v>
      </c>
      <c r="K115" s="703">
        <v>34541.499908447266</v>
      </c>
    </row>
    <row r="116" spans="1:11" ht="14.4" customHeight="1" x14ac:dyDescent="0.3">
      <c r="A116" s="697" t="s">
        <v>500</v>
      </c>
      <c r="B116" s="698" t="s">
        <v>501</v>
      </c>
      <c r="C116" s="699" t="s">
        <v>513</v>
      </c>
      <c r="D116" s="700" t="s">
        <v>514</v>
      </c>
      <c r="E116" s="699" t="s">
        <v>1742</v>
      </c>
      <c r="F116" s="700" t="s">
        <v>1743</v>
      </c>
      <c r="G116" s="699" t="s">
        <v>1769</v>
      </c>
      <c r="H116" s="699" t="s">
        <v>1770</v>
      </c>
      <c r="I116" s="702">
        <v>64.129997253417969</v>
      </c>
      <c r="J116" s="702">
        <v>3</v>
      </c>
      <c r="K116" s="703">
        <v>192.38999938964844</v>
      </c>
    </row>
    <row r="117" spans="1:11" ht="14.4" customHeight="1" x14ac:dyDescent="0.3">
      <c r="A117" s="697" t="s">
        <v>500</v>
      </c>
      <c r="B117" s="698" t="s">
        <v>501</v>
      </c>
      <c r="C117" s="699" t="s">
        <v>513</v>
      </c>
      <c r="D117" s="700" t="s">
        <v>514</v>
      </c>
      <c r="E117" s="699" t="s">
        <v>1742</v>
      </c>
      <c r="F117" s="700" t="s">
        <v>1743</v>
      </c>
      <c r="G117" s="699" t="s">
        <v>1771</v>
      </c>
      <c r="H117" s="699" t="s">
        <v>1772</v>
      </c>
      <c r="I117" s="702">
        <v>14.661999893188476</v>
      </c>
      <c r="J117" s="702">
        <v>320</v>
      </c>
      <c r="K117" s="703">
        <v>4692.2301025390625</v>
      </c>
    </row>
    <row r="118" spans="1:11" ht="14.4" customHeight="1" x14ac:dyDescent="0.3">
      <c r="A118" s="697" t="s">
        <v>500</v>
      </c>
      <c r="B118" s="698" t="s">
        <v>501</v>
      </c>
      <c r="C118" s="699" t="s">
        <v>513</v>
      </c>
      <c r="D118" s="700" t="s">
        <v>514</v>
      </c>
      <c r="E118" s="699" t="s">
        <v>1742</v>
      </c>
      <c r="F118" s="700" t="s">
        <v>1743</v>
      </c>
      <c r="G118" s="699" t="s">
        <v>1773</v>
      </c>
      <c r="H118" s="699" t="s">
        <v>1774</v>
      </c>
      <c r="I118" s="702">
        <v>6.1500000953674316</v>
      </c>
      <c r="J118" s="702">
        <v>1300</v>
      </c>
      <c r="K118" s="703">
        <v>7995</v>
      </c>
    </row>
    <row r="119" spans="1:11" ht="14.4" customHeight="1" x14ac:dyDescent="0.3">
      <c r="A119" s="697" t="s">
        <v>500</v>
      </c>
      <c r="B119" s="698" t="s">
        <v>501</v>
      </c>
      <c r="C119" s="699" t="s">
        <v>513</v>
      </c>
      <c r="D119" s="700" t="s">
        <v>514</v>
      </c>
      <c r="E119" s="699" t="s">
        <v>1742</v>
      </c>
      <c r="F119" s="700" t="s">
        <v>1743</v>
      </c>
      <c r="G119" s="699" t="s">
        <v>1775</v>
      </c>
      <c r="H119" s="699" t="s">
        <v>1776</v>
      </c>
      <c r="I119" s="702">
        <v>3.4566667079925537</v>
      </c>
      <c r="J119" s="702">
        <v>4043</v>
      </c>
      <c r="K119" s="703">
        <v>13978.880004882812</v>
      </c>
    </row>
    <row r="120" spans="1:11" ht="14.4" customHeight="1" x14ac:dyDescent="0.3">
      <c r="A120" s="697" t="s">
        <v>500</v>
      </c>
      <c r="B120" s="698" t="s">
        <v>501</v>
      </c>
      <c r="C120" s="699" t="s">
        <v>513</v>
      </c>
      <c r="D120" s="700" t="s">
        <v>514</v>
      </c>
      <c r="E120" s="699" t="s">
        <v>1742</v>
      </c>
      <c r="F120" s="700" t="s">
        <v>1743</v>
      </c>
      <c r="G120" s="699" t="s">
        <v>1777</v>
      </c>
      <c r="H120" s="699" t="s">
        <v>1778</v>
      </c>
      <c r="I120" s="702">
        <v>5.4449999332427979</v>
      </c>
      <c r="J120" s="702">
        <v>280</v>
      </c>
      <c r="K120" s="703">
        <v>1524</v>
      </c>
    </row>
    <row r="121" spans="1:11" ht="14.4" customHeight="1" x14ac:dyDescent="0.3">
      <c r="A121" s="697" t="s">
        <v>500</v>
      </c>
      <c r="B121" s="698" t="s">
        <v>501</v>
      </c>
      <c r="C121" s="699" t="s">
        <v>513</v>
      </c>
      <c r="D121" s="700" t="s">
        <v>514</v>
      </c>
      <c r="E121" s="699" t="s">
        <v>1742</v>
      </c>
      <c r="F121" s="700" t="s">
        <v>1743</v>
      </c>
      <c r="G121" s="699" t="s">
        <v>1779</v>
      </c>
      <c r="H121" s="699" t="s">
        <v>1780</v>
      </c>
      <c r="I121" s="702">
        <v>3.380000114440918</v>
      </c>
      <c r="J121" s="702">
        <v>1600</v>
      </c>
      <c r="K121" s="703">
        <v>5408</v>
      </c>
    </row>
    <row r="122" spans="1:11" ht="14.4" customHeight="1" x14ac:dyDescent="0.3">
      <c r="A122" s="697" t="s">
        <v>500</v>
      </c>
      <c r="B122" s="698" t="s">
        <v>501</v>
      </c>
      <c r="C122" s="699" t="s">
        <v>513</v>
      </c>
      <c r="D122" s="700" t="s">
        <v>514</v>
      </c>
      <c r="E122" s="699" t="s">
        <v>1742</v>
      </c>
      <c r="F122" s="700" t="s">
        <v>1743</v>
      </c>
      <c r="G122" s="699" t="s">
        <v>1781</v>
      </c>
      <c r="H122" s="699" t="s">
        <v>1782</v>
      </c>
      <c r="I122" s="702">
        <v>30.729999542236328</v>
      </c>
      <c r="J122" s="702">
        <v>80</v>
      </c>
      <c r="K122" s="703">
        <v>2458.699951171875</v>
      </c>
    </row>
    <row r="123" spans="1:11" ht="14.4" customHeight="1" x14ac:dyDescent="0.3">
      <c r="A123" s="697" t="s">
        <v>500</v>
      </c>
      <c r="B123" s="698" t="s">
        <v>501</v>
      </c>
      <c r="C123" s="699" t="s">
        <v>513</v>
      </c>
      <c r="D123" s="700" t="s">
        <v>514</v>
      </c>
      <c r="E123" s="699" t="s">
        <v>1742</v>
      </c>
      <c r="F123" s="700" t="s">
        <v>1743</v>
      </c>
      <c r="G123" s="699" t="s">
        <v>1783</v>
      </c>
      <c r="H123" s="699" t="s">
        <v>1784</v>
      </c>
      <c r="I123" s="702">
        <v>30.729999542236328</v>
      </c>
      <c r="J123" s="702">
        <v>60</v>
      </c>
      <c r="K123" s="703">
        <v>1844</v>
      </c>
    </row>
    <row r="124" spans="1:11" ht="14.4" customHeight="1" x14ac:dyDescent="0.3">
      <c r="A124" s="697" t="s">
        <v>500</v>
      </c>
      <c r="B124" s="698" t="s">
        <v>501</v>
      </c>
      <c r="C124" s="699" t="s">
        <v>513</v>
      </c>
      <c r="D124" s="700" t="s">
        <v>514</v>
      </c>
      <c r="E124" s="699" t="s">
        <v>1742</v>
      </c>
      <c r="F124" s="700" t="s">
        <v>1743</v>
      </c>
      <c r="G124" s="699" t="s">
        <v>1785</v>
      </c>
      <c r="H124" s="699" t="s">
        <v>1786</v>
      </c>
      <c r="I124" s="702">
        <v>30.729999542236328</v>
      </c>
      <c r="J124" s="702">
        <v>80</v>
      </c>
      <c r="K124" s="703">
        <v>2458.699951171875</v>
      </c>
    </row>
    <row r="125" spans="1:11" ht="14.4" customHeight="1" x14ac:dyDescent="0.3">
      <c r="A125" s="697" t="s">
        <v>500</v>
      </c>
      <c r="B125" s="698" t="s">
        <v>501</v>
      </c>
      <c r="C125" s="699" t="s">
        <v>513</v>
      </c>
      <c r="D125" s="700" t="s">
        <v>514</v>
      </c>
      <c r="E125" s="699" t="s">
        <v>1742</v>
      </c>
      <c r="F125" s="700" t="s">
        <v>1743</v>
      </c>
      <c r="G125" s="699" t="s">
        <v>1787</v>
      </c>
      <c r="H125" s="699" t="s">
        <v>1788</v>
      </c>
      <c r="I125" s="702">
        <v>30.739999771118164</v>
      </c>
      <c r="J125" s="702">
        <v>40</v>
      </c>
      <c r="K125" s="703">
        <v>1229.4000244140625</v>
      </c>
    </row>
    <row r="126" spans="1:11" ht="14.4" customHeight="1" x14ac:dyDescent="0.3">
      <c r="A126" s="697" t="s">
        <v>500</v>
      </c>
      <c r="B126" s="698" t="s">
        <v>501</v>
      </c>
      <c r="C126" s="699" t="s">
        <v>513</v>
      </c>
      <c r="D126" s="700" t="s">
        <v>514</v>
      </c>
      <c r="E126" s="699" t="s">
        <v>1742</v>
      </c>
      <c r="F126" s="700" t="s">
        <v>1743</v>
      </c>
      <c r="G126" s="699" t="s">
        <v>1789</v>
      </c>
      <c r="H126" s="699" t="s">
        <v>1790</v>
      </c>
      <c r="I126" s="702">
        <v>16.700000762939453</v>
      </c>
      <c r="J126" s="702">
        <v>80</v>
      </c>
      <c r="K126" s="703">
        <v>1336</v>
      </c>
    </row>
    <row r="127" spans="1:11" ht="14.4" customHeight="1" x14ac:dyDescent="0.3">
      <c r="A127" s="697" t="s">
        <v>500</v>
      </c>
      <c r="B127" s="698" t="s">
        <v>501</v>
      </c>
      <c r="C127" s="699" t="s">
        <v>513</v>
      </c>
      <c r="D127" s="700" t="s">
        <v>514</v>
      </c>
      <c r="E127" s="699" t="s">
        <v>1742</v>
      </c>
      <c r="F127" s="700" t="s">
        <v>1743</v>
      </c>
      <c r="G127" s="699" t="s">
        <v>1791</v>
      </c>
      <c r="H127" s="699" t="s">
        <v>1792</v>
      </c>
      <c r="I127" s="702">
        <v>15.128000068664551</v>
      </c>
      <c r="J127" s="702">
        <v>500</v>
      </c>
      <c r="K127" s="703">
        <v>7562</v>
      </c>
    </row>
    <row r="128" spans="1:11" ht="14.4" customHeight="1" x14ac:dyDescent="0.3">
      <c r="A128" s="697" t="s">
        <v>500</v>
      </c>
      <c r="B128" s="698" t="s">
        <v>501</v>
      </c>
      <c r="C128" s="699" t="s">
        <v>513</v>
      </c>
      <c r="D128" s="700" t="s">
        <v>514</v>
      </c>
      <c r="E128" s="699" t="s">
        <v>1742</v>
      </c>
      <c r="F128" s="700" t="s">
        <v>1743</v>
      </c>
      <c r="G128" s="699" t="s">
        <v>1793</v>
      </c>
      <c r="H128" s="699" t="s">
        <v>1794</v>
      </c>
      <c r="I128" s="702">
        <v>31.069999694824219</v>
      </c>
      <c r="J128" s="702">
        <v>375</v>
      </c>
      <c r="K128" s="703">
        <v>11652.2998046875</v>
      </c>
    </row>
    <row r="129" spans="1:11" ht="14.4" customHeight="1" x14ac:dyDescent="0.3">
      <c r="A129" s="697" t="s">
        <v>500</v>
      </c>
      <c r="B129" s="698" t="s">
        <v>501</v>
      </c>
      <c r="C129" s="699" t="s">
        <v>513</v>
      </c>
      <c r="D129" s="700" t="s">
        <v>514</v>
      </c>
      <c r="E129" s="699" t="s">
        <v>1742</v>
      </c>
      <c r="F129" s="700" t="s">
        <v>1743</v>
      </c>
      <c r="G129" s="699" t="s">
        <v>1795</v>
      </c>
      <c r="H129" s="699" t="s">
        <v>1796</v>
      </c>
      <c r="I129" s="702">
        <v>17.909999847412109</v>
      </c>
      <c r="J129" s="702">
        <v>20</v>
      </c>
      <c r="K129" s="703">
        <v>358.20001220703125</v>
      </c>
    </row>
    <row r="130" spans="1:11" ht="14.4" customHeight="1" x14ac:dyDescent="0.3">
      <c r="A130" s="697" t="s">
        <v>500</v>
      </c>
      <c r="B130" s="698" t="s">
        <v>501</v>
      </c>
      <c r="C130" s="699" t="s">
        <v>513</v>
      </c>
      <c r="D130" s="700" t="s">
        <v>514</v>
      </c>
      <c r="E130" s="699" t="s">
        <v>1742</v>
      </c>
      <c r="F130" s="700" t="s">
        <v>1743</v>
      </c>
      <c r="G130" s="699" t="s">
        <v>1797</v>
      </c>
      <c r="H130" s="699" t="s">
        <v>1798</v>
      </c>
      <c r="I130" s="702">
        <v>484.05500793457031</v>
      </c>
      <c r="J130" s="702">
        <v>10</v>
      </c>
      <c r="K130" s="703">
        <v>4840.4500732421875</v>
      </c>
    </row>
    <row r="131" spans="1:11" ht="14.4" customHeight="1" x14ac:dyDescent="0.3">
      <c r="A131" s="697" t="s">
        <v>500</v>
      </c>
      <c r="B131" s="698" t="s">
        <v>501</v>
      </c>
      <c r="C131" s="699" t="s">
        <v>513</v>
      </c>
      <c r="D131" s="700" t="s">
        <v>514</v>
      </c>
      <c r="E131" s="699" t="s">
        <v>1742</v>
      </c>
      <c r="F131" s="700" t="s">
        <v>1743</v>
      </c>
      <c r="G131" s="699" t="s">
        <v>1799</v>
      </c>
      <c r="H131" s="699" t="s">
        <v>1800</v>
      </c>
      <c r="I131" s="702">
        <v>646.760009765625</v>
      </c>
      <c r="J131" s="702">
        <v>12</v>
      </c>
      <c r="K131" s="703">
        <v>7761.1201171875</v>
      </c>
    </row>
    <row r="132" spans="1:11" ht="14.4" customHeight="1" x14ac:dyDescent="0.3">
      <c r="A132" s="697" t="s">
        <v>500</v>
      </c>
      <c r="B132" s="698" t="s">
        <v>501</v>
      </c>
      <c r="C132" s="699" t="s">
        <v>513</v>
      </c>
      <c r="D132" s="700" t="s">
        <v>514</v>
      </c>
      <c r="E132" s="699" t="s">
        <v>1742</v>
      </c>
      <c r="F132" s="700" t="s">
        <v>1743</v>
      </c>
      <c r="G132" s="699" t="s">
        <v>1801</v>
      </c>
      <c r="H132" s="699" t="s">
        <v>1802</v>
      </c>
      <c r="I132" s="702">
        <v>484.04000854492187</v>
      </c>
      <c r="J132" s="702">
        <v>20</v>
      </c>
      <c r="K132" s="703">
        <v>9680.7998046875</v>
      </c>
    </row>
    <row r="133" spans="1:11" ht="14.4" customHeight="1" x14ac:dyDescent="0.3">
      <c r="A133" s="697" t="s">
        <v>500</v>
      </c>
      <c r="B133" s="698" t="s">
        <v>501</v>
      </c>
      <c r="C133" s="699" t="s">
        <v>513</v>
      </c>
      <c r="D133" s="700" t="s">
        <v>514</v>
      </c>
      <c r="E133" s="699" t="s">
        <v>1742</v>
      </c>
      <c r="F133" s="700" t="s">
        <v>1743</v>
      </c>
      <c r="G133" s="699" t="s">
        <v>1803</v>
      </c>
      <c r="H133" s="699" t="s">
        <v>1804</v>
      </c>
      <c r="I133" s="702">
        <v>17.977499485015869</v>
      </c>
      <c r="J133" s="702">
        <v>200</v>
      </c>
      <c r="K133" s="703">
        <v>3595.5</v>
      </c>
    </row>
    <row r="134" spans="1:11" ht="14.4" customHeight="1" x14ac:dyDescent="0.3">
      <c r="A134" s="697" t="s">
        <v>500</v>
      </c>
      <c r="B134" s="698" t="s">
        <v>501</v>
      </c>
      <c r="C134" s="699" t="s">
        <v>513</v>
      </c>
      <c r="D134" s="700" t="s">
        <v>514</v>
      </c>
      <c r="E134" s="699" t="s">
        <v>1742</v>
      </c>
      <c r="F134" s="700" t="s">
        <v>1743</v>
      </c>
      <c r="G134" s="699" t="s">
        <v>1805</v>
      </c>
      <c r="H134" s="699" t="s">
        <v>1806</v>
      </c>
      <c r="I134" s="702">
        <v>17.979999542236328</v>
      </c>
      <c r="J134" s="702">
        <v>150</v>
      </c>
      <c r="K134" s="703">
        <v>2697</v>
      </c>
    </row>
    <row r="135" spans="1:11" ht="14.4" customHeight="1" x14ac:dyDescent="0.3">
      <c r="A135" s="697" t="s">
        <v>500</v>
      </c>
      <c r="B135" s="698" t="s">
        <v>501</v>
      </c>
      <c r="C135" s="699" t="s">
        <v>513</v>
      </c>
      <c r="D135" s="700" t="s">
        <v>514</v>
      </c>
      <c r="E135" s="699" t="s">
        <v>1742</v>
      </c>
      <c r="F135" s="700" t="s">
        <v>1743</v>
      </c>
      <c r="G135" s="699" t="s">
        <v>1807</v>
      </c>
      <c r="H135" s="699" t="s">
        <v>1808</v>
      </c>
      <c r="I135" s="702">
        <v>12.100000381469727</v>
      </c>
      <c r="J135" s="702">
        <v>850</v>
      </c>
      <c r="K135" s="703">
        <v>10285</v>
      </c>
    </row>
    <row r="136" spans="1:11" ht="14.4" customHeight="1" x14ac:dyDescent="0.3">
      <c r="A136" s="697" t="s">
        <v>500</v>
      </c>
      <c r="B136" s="698" t="s">
        <v>501</v>
      </c>
      <c r="C136" s="699" t="s">
        <v>513</v>
      </c>
      <c r="D136" s="700" t="s">
        <v>514</v>
      </c>
      <c r="E136" s="699" t="s">
        <v>1742</v>
      </c>
      <c r="F136" s="700" t="s">
        <v>1743</v>
      </c>
      <c r="G136" s="699" t="s">
        <v>1809</v>
      </c>
      <c r="H136" s="699" t="s">
        <v>1810</v>
      </c>
      <c r="I136" s="702">
        <v>70.180000305175781</v>
      </c>
      <c r="J136" s="702">
        <v>80</v>
      </c>
      <c r="K136" s="703">
        <v>5614</v>
      </c>
    </row>
    <row r="137" spans="1:11" ht="14.4" customHeight="1" x14ac:dyDescent="0.3">
      <c r="A137" s="697" t="s">
        <v>500</v>
      </c>
      <c r="B137" s="698" t="s">
        <v>501</v>
      </c>
      <c r="C137" s="699" t="s">
        <v>513</v>
      </c>
      <c r="D137" s="700" t="s">
        <v>514</v>
      </c>
      <c r="E137" s="699" t="s">
        <v>1742</v>
      </c>
      <c r="F137" s="700" t="s">
        <v>1743</v>
      </c>
      <c r="G137" s="699" t="s">
        <v>1811</v>
      </c>
      <c r="H137" s="699" t="s">
        <v>1812</v>
      </c>
      <c r="I137" s="702">
        <v>13.210000038146973</v>
      </c>
      <c r="J137" s="702">
        <v>10</v>
      </c>
      <c r="K137" s="703">
        <v>132.10000610351562</v>
      </c>
    </row>
    <row r="138" spans="1:11" ht="14.4" customHeight="1" x14ac:dyDescent="0.3">
      <c r="A138" s="697" t="s">
        <v>500</v>
      </c>
      <c r="B138" s="698" t="s">
        <v>501</v>
      </c>
      <c r="C138" s="699" t="s">
        <v>513</v>
      </c>
      <c r="D138" s="700" t="s">
        <v>514</v>
      </c>
      <c r="E138" s="699" t="s">
        <v>1742</v>
      </c>
      <c r="F138" s="700" t="s">
        <v>1743</v>
      </c>
      <c r="G138" s="699" t="s">
        <v>1813</v>
      </c>
      <c r="H138" s="699" t="s">
        <v>1814</v>
      </c>
      <c r="I138" s="702">
        <v>22.989999771118164</v>
      </c>
      <c r="J138" s="702">
        <v>20</v>
      </c>
      <c r="K138" s="703">
        <v>459.79998779296875</v>
      </c>
    </row>
    <row r="139" spans="1:11" ht="14.4" customHeight="1" x14ac:dyDescent="0.3">
      <c r="A139" s="697" t="s">
        <v>500</v>
      </c>
      <c r="B139" s="698" t="s">
        <v>501</v>
      </c>
      <c r="C139" s="699" t="s">
        <v>513</v>
      </c>
      <c r="D139" s="700" t="s">
        <v>514</v>
      </c>
      <c r="E139" s="699" t="s">
        <v>1742</v>
      </c>
      <c r="F139" s="700" t="s">
        <v>1743</v>
      </c>
      <c r="G139" s="699" t="s">
        <v>1815</v>
      </c>
      <c r="H139" s="699" t="s">
        <v>1816</v>
      </c>
      <c r="I139" s="702">
        <v>22.989999771118164</v>
      </c>
      <c r="J139" s="702">
        <v>30</v>
      </c>
      <c r="K139" s="703">
        <v>689.70001220703125</v>
      </c>
    </row>
    <row r="140" spans="1:11" ht="14.4" customHeight="1" x14ac:dyDescent="0.3">
      <c r="A140" s="697" t="s">
        <v>500</v>
      </c>
      <c r="B140" s="698" t="s">
        <v>501</v>
      </c>
      <c r="C140" s="699" t="s">
        <v>513</v>
      </c>
      <c r="D140" s="700" t="s">
        <v>514</v>
      </c>
      <c r="E140" s="699" t="s">
        <v>1742</v>
      </c>
      <c r="F140" s="700" t="s">
        <v>1743</v>
      </c>
      <c r="G140" s="699" t="s">
        <v>1817</v>
      </c>
      <c r="H140" s="699" t="s">
        <v>1818</v>
      </c>
      <c r="I140" s="702">
        <v>4.0300002098083496</v>
      </c>
      <c r="J140" s="702">
        <v>1000</v>
      </c>
      <c r="K140" s="703">
        <v>4030</v>
      </c>
    </row>
    <row r="141" spans="1:11" ht="14.4" customHeight="1" x14ac:dyDescent="0.3">
      <c r="A141" s="697" t="s">
        <v>500</v>
      </c>
      <c r="B141" s="698" t="s">
        <v>501</v>
      </c>
      <c r="C141" s="699" t="s">
        <v>513</v>
      </c>
      <c r="D141" s="700" t="s">
        <v>514</v>
      </c>
      <c r="E141" s="699" t="s">
        <v>1742</v>
      </c>
      <c r="F141" s="700" t="s">
        <v>1743</v>
      </c>
      <c r="G141" s="699" t="s">
        <v>1819</v>
      </c>
      <c r="H141" s="699" t="s">
        <v>1820</v>
      </c>
      <c r="I141" s="702">
        <v>108.89500045776367</v>
      </c>
      <c r="J141" s="702">
        <v>40</v>
      </c>
      <c r="K141" s="703">
        <v>4355.8798828125</v>
      </c>
    </row>
    <row r="142" spans="1:11" ht="14.4" customHeight="1" x14ac:dyDescent="0.3">
      <c r="A142" s="697" t="s">
        <v>500</v>
      </c>
      <c r="B142" s="698" t="s">
        <v>501</v>
      </c>
      <c r="C142" s="699" t="s">
        <v>513</v>
      </c>
      <c r="D142" s="700" t="s">
        <v>514</v>
      </c>
      <c r="E142" s="699" t="s">
        <v>1742</v>
      </c>
      <c r="F142" s="700" t="s">
        <v>1743</v>
      </c>
      <c r="G142" s="699" t="s">
        <v>1819</v>
      </c>
      <c r="H142" s="699" t="s">
        <v>1821</v>
      </c>
      <c r="I142" s="702">
        <v>108.90000152587891</v>
      </c>
      <c r="J142" s="702">
        <v>20</v>
      </c>
      <c r="K142" s="703">
        <v>2178</v>
      </c>
    </row>
    <row r="143" spans="1:11" ht="14.4" customHeight="1" x14ac:dyDescent="0.3">
      <c r="A143" s="697" t="s">
        <v>500</v>
      </c>
      <c r="B143" s="698" t="s">
        <v>501</v>
      </c>
      <c r="C143" s="699" t="s">
        <v>513</v>
      </c>
      <c r="D143" s="700" t="s">
        <v>514</v>
      </c>
      <c r="E143" s="699" t="s">
        <v>1742</v>
      </c>
      <c r="F143" s="700" t="s">
        <v>1743</v>
      </c>
      <c r="G143" s="699" t="s">
        <v>1822</v>
      </c>
      <c r="H143" s="699" t="s">
        <v>1823</v>
      </c>
      <c r="I143" s="702">
        <v>9.4938460129957924</v>
      </c>
      <c r="J143" s="702">
        <v>4400</v>
      </c>
      <c r="K143" s="703">
        <v>41840</v>
      </c>
    </row>
    <row r="144" spans="1:11" ht="14.4" customHeight="1" x14ac:dyDescent="0.3">
      <c r="A144" s="697" t="s">
        <v>500</v>
      </c>
      <c r="B144" s="698" t="s">
        <v>501</v>
      </c>
      <c r="C144" s="699" t="s">
        <v>513</v>
      </c>
      <c r="D144" s="700" t="s">
        <v>514</v>
      </c>
      <c r="E144" s="699" t="s">
        <v>1742</v>
      </c>
      <c r="F144" s="700" t="s">
        <v>1743</v>
      </c>
      <c r="G144" s="699" t="s">
        <v>1824</v>
      </c>
      <c r="H144" s="699" t="s">
        <v>1825</v>
      </c>
      <c r="I144" s="702">
        <v>10.069999694824219</v>
      </c>
      <c r="J144" s="702">
        <v>60</v>
      </c>
      <c r="K144" s="703">
        <v>604.3699951171875</v>
      </c>
    </row>
    <row r="145" spans="1:11" ht="14.4" customHeight="1" x14ac:dyDescent="0.3">
      <c r="A145" s="697" t="s">
        <v>500</v>
      </c>
      <c r="B145" s="698" t="s">
        <v>501</v>
      </c>
      <c r="C145" s="699" t="s">
        <v>513</v>
      </c>
      <c r="D145" s="700" t="s">
        <v>514</v>
      </c>
      <c r="E145" s="699" t="s">
        <v>1742</v>
      </c>
      <c r="F145" s="700" t="s">
        <v>1743</v>
      </c>
      <c r="G145" s="699" t="s">
        <v>1826</v>
      </c>
      <c r="H145" s="699" t="s">
        <v>1827</v>
      </c>
      <c r="I145" s="702">
        <v>10.069999694824219</v>
      </c>
      <c r="J145" s="702">
        <v>30</v>
      </c>
      <c r="K145" s="703">
        <v>302.10000610351562</v>
      </c>
    </row>
    <row r="146" spans="1:11" ht="14.4" customHeight="1" x14ac:dyDescent="0.3">
      <c r="A146" s="697" t="s">
        <v>500</v>
      </c>
      <c r="B146" s="698" t="s">
        <v>501</v>
      </c>
      <c r="C146" s="699" t="s">
        <v>513</v>
      </c>
      <c r="D146" s="700" t="s">
        <v>514</v>
      </c>
      <c r="E146" s="699" t="s">
        <v>1742</v>
      </c>
      <c r="F146" s="700" t="s">
        <v>1743</v>
      </c>
      <c r="G146" s="699" t="s">
        <v>1828</v>
      </c>
      <c r="H146" s="699" t="s">
        <v>1829</v>
      </c>
      <c r="I146" s="702">
        <v>3.869999885559082</v>
      </c>
      <c r="J146" s="702">
        <v>1400</v>
      </c>
      <c r="K146" s="703">
        <v>5420.7999877929687</v>
      </c>
    </row>
    <row r="147" spans="1:11" ht="14.4" customHeight="1" x14ac:dyDescent="0.3">
      <c r="A147" s="697" t="s">
        <v>500</v>
      </c>
      <c r="B147" s="698" t="s">
        <v>501</v>
      </c>
      <c r="C147" s="699" t="s">
        <v>513</v>
      </c>
      <c r="D147" s="700" t="s">
        <v>514</v>
      </c>
      <c r="E147" s="699" t="s">
        <v>1742</v>
      </c>
      <c r="F147" s="700" t="s">
        <v>1743</v>
      </c>
      <c r="G147" s="699" t="s">
        <v>1830</v>
      </c>
      <c r="H147" s="699" t="s">
        <v>1831</v>
      </c>
      <c r="I147" s="702">
        <v>4.625</v>
      </c>
      <c r="J147" s="702">
        <v>140</v>
      </c>
      <c r="K147" s="703">
        <v>647.39999389648437</v>
      </c>
    </row>
    <row r="148" spans="1:11" ht="14.4" customHeight="1" x14ac:dyDescent="0.3">
      <c r="A148" s="697" t="s">
        <v>500</v>
      </c>
      <c r="B148" s="698" t="s">
        <v>501</v>
      </c>
      <c r="C148" s="699" t="s">
        <v>513</v>
      </c>
      <c r="D148" s="700" t="s">
        <v>514</v>
      </c>
      <c r="E148" s="699" t="s">
        <v>1742</v>
      </c>
      <c r="F148" s="700" t="s">
        <v>1743</v>
      </c>
      <c r="G148" s="699" t="s">
        <v>1832</v>
      </c>
      <c r="H148" s="699" t="s">
        <v>1833</v>
      </c>
      <c r="I148" s="702">
        <v>3.1500000953674316</v>
      </c>
      <c r="J148" s="702">
        <v>100</v>
      </c>
      <c r="K148" s="703">
        <v>315</v>
      </c>
    </row>
    <row r="149" spans="1:11" ht="14.4" customHeight="1" x14ac:dyDescent="0.3">
      <c r="A149" s="697" t="s">
        <v>500</v>
      </c>
      <c r="B149" s="698" t="s">
        <v>501</v>
      </c>
      <c r="C149" s="699" t="s">
        <v>513</v>
      </c>
      <c r="D149" s="700" t="s">
        <v>514</v>
      </c>
      <c r="E149" s="699" t="s">
        <v>1742</v>
      </c>
      <c r="F149" s="700" t="s">
        <v>1743</v>
      </c>
      <c r="G149" s="699" t="s">
        <v>1834</v>
      </c>
      <c r="H149" s="699" t="s">
        <v>1835</v>
      </c>
      <c r="I149" s="702">
        <v>314.60000610351562</v>
      </c>
      <c r="J149" s="702">
        <v>10</v>
      </c>
      <c r="K149" s="703">
        <v>3146</v>
      </c>
    </row>
    <row r="150" spans="1:11" ht="14.4" customHeight="1" x14ac:dyDescent="0.3">
      <c r="A150" s="697" t="s">
        <v>500</v>
      </c>
      <c r="B150" s="698" t="s">
        <v>501</v>
      </c>
      <c r="C150" s="699" t="s">
        <v>513</v>
      </c>
      <c r="D150" s="700" t="s">
        <v>514</v>
      </c>
      <c r="E150" s="699" t="s">
        <v>1742</v>
      </c>
      <c r="F150" s="700" t="s">
        <v>1743</v>
      </c>
      <c r="G150" s="699" t="s">
        <v>1834</v>
      </c>
      <c r="H150" s="699" t="s">
        <v>1836</v>
      </c>
      <c r="I150" s="702">
        <v>314.60000610351562</v>
      </c>
      <c r="J150" s="702">
        <v>20</v>
      </c>
      <c r="K150" s="703">
        <v>6292</v>
      </c>
    </row>
    <row r="151" spans="1:11" ht="14.4" customHeight="1" x14ac:dyDescent="0.3">
      <c r="A151" s="697" t="s">
        <v>500</v>
      </c>
      <c r="B151" s="698" t="s">
        <v>501</v>
      </c>
      <c r="C151" s="699" t="s">
        <v>513</v>
      </c>
      <c r="D151" s="700" t="s">
        <v>514</v>
      </c>
      <c r="E151" s="699" t="s">
        <v>1742</v>
      </c>
      <c r="F151" s="700" t="s">
        <v>1743</v>
      </c>
      <c r="G151" s="699" t="s">
        <v>1837</v>
      </c>
      <c r="H151" s="699" t="s">
        <v>1838</v>
      </c>
      <c r="I151" s="702">
        <v>1109.27001953125</v>
      </c>
      <c r="J151" s="702">
        <v>12</v>
      </c>
      <c r="K151" s="703">
        <v>13311.2197265625</v>
      </c>
    </row>
    <row r="152" spans="1:11" ht="14.4" customHeight="1" x14ac:dyDescent="0.3">
      <c r="A152" s="697" t="s">
        <v>500</v>
      </c>
      <c r="B152" s="698" t="s">
        <v>501</v>
      </c>
      <c r="C152" s="699" t="s">
        <v>513</v>
      </c>
      <c r="D152" s="700" t="s">
        <v>514</v>
      </c>
      <c r="E152" s="699" t="s">
        <v>1742</v>
      </c>
      <c r="F152" s="700" t="s">
        <v>1743</v>
      </c>
      <c r="G152" s="699" t="s">
        <v>1839</v>
      </c>
      <c r="H152" s="699" t="s">
        <v>1840</v>
      </c>
      <c r="I152" s="702">
        <v>80.572500228881836</v>
      </c>
      <c r="J152" s="702">
        <v>189</v>
      </c>
      <c r="K152" s="703">
        <v>15228.309997558594</v>
      </c>
    </row>
    <row r="153" spans="1:11" ht="14.4" customHeight="1" x14ac:dyDescent="0.3">
      <c r="A153" s="697" t="s">
        <v>500</v>
      </c>
      <c r="B153" s="698" t="s">
        <v>501</v>
      </c>
      <c r="C153" s="699" t="s">
        <v>513</v>
      </c>
      <c r="D153" s="700" t="s">
        <v>514</v>
      </c>
      <c r="E153" s="699" t="s">
        <v>1742</v>
      </c>
      <c r="F153" s="700" t="s">
        <v>1743</v>
      </c>
      <c r="G153" s="699" t="s">
        <v>1841</v>
      </c>
      <c r="H153" s="699" t="s">
        <v>1842</v>
      </c>
      <c r="I153" s="702">
        <v>39.930000305175781</v>
      </c>
      <c r="J153" s="702">
        <v>200</v>
      </c>
      <c r="K153" s="703">
        <v>7985.999755859375</v>
      </c>
    </row>
    <row r="154" spans="1:11" ht="14.4" customHeight="1" x14ac:dyDescent="0.3">
      <c r="A154" s="697" t="s">
        <v>500</v>
      </c>
      <c r="B154" s="698" t="s">
        <v>501</v>
      </c>
      <c r="C154" s="699" t="s">
        <v>513</v>
      </c>
      <c r="D154" s="700" t="s">
        <v>514</v>
      </c>
      <c r="E154" s="699" t="s">
        <v>1742</v>
      </c>
      <c r="F154" s="700" t="s">
        <v>1743</v>
      </c>
      <c r="G154" s="699" t="s">
        <v>1843</v>
      </c>
      <c r="H154" s="699" t="s">
        <v>1844</v>
      </c>
      <c r="I154" s="702">
        <v>102.84999847412109</v>
      </c>
      <c r="J154" s="702">
        <v>72</v>
      </c>
      <c r="K154" s="703">
        <v>7405.199951171875</v>
      </c>
    </row>
    <row r="155" spans="1:11" ht="14.4" customHeight="1" x14ac:dyDescent="0.3">
      <c r="A155" s="697" t="s">
        <v>500</v>
      </c>
      <c r="B155" s="698" t="s">
        <v>501</v>
      </c>
      <c r="C155" s="699" t="s">
        <v>513</v>
      </c>
      <c r="D155" s="700" t="s">
        <v>514</v>
      </c>
      <c r="E155" s="699" t="s">
        <v>1742</v>
      </c>
      <c r="F155" s="700" t="s">
        <v>1743</v>
      </c>
      <c r="G155" s="699" t="s">
        <v>1845</v>
      </c>
      <c r="H155" s="699" t="s">
        <v>1846</v>
      </c>
      <c r="I155" s="702">
        <v>0.25166666507720947</v>
      </c>
      <c r="J155" s="702">
        <v>700</v>
      </c>
      <c r="K155" s="703">
        <v>176</v>
      </c>
    </row>
    <row r="156" spans="1:11" ht="14.4" customHeight="1" x14ac:dyDescent="0.3">
      <c r="A156" s="697" t="s">
        <v>500</v>
      </c>
      <c r="B156" s="698" t="s">
        <v>501</v>
      </c>
      <c r="C156" s="699" t="s">
        <v>513</v>
      </c>
      <c r="D156" s="700" t="s">
        <v>514</v>
      </c>
      <c r="E156" s="699" t="s">
        <v>1742</v>
      </c>
      <c r="F156" s="700" t="s">
        <v>1743</v>
      </c>
      <c r="G156" s="699" t="s">
        <v>1847</v>
      </c>
      <c r="H156" s="699" t="s">
        <v>1848</v>
      </c>
      <c r="I156" s="702">
        <v>154</v>
      </c>
      <c r="J156" s="702">
        <v>10</v>
      </c>
      <c r="K156" s="703">
        <v>1539.969970703125</v>
      </c>
    </row>
    <row r="157" spans="1:11" ht="14.4" customHeight="1" x14ac:dyDescent="0.3">
      <c r="A157" s="697" t="s">
        <v>500</v>
      </c>
      <c r="B157" s="698" t="s">
        <v>501</v>
      </c>
      <c r="C157" s="699" t="s">
        <v>513</v>
      </c>
      <c r="D157" s="700" t="s">
        <v>514</v>
      </c>
      <c r="E157" s="699" t="s">
        <v>1742</v>
      </c>
      <c r="F157" s="700" t="s">
        <v>1743</v>
      </c>
      <c r="G157" s="699" t="s">
        <v>1849</v>
      </c>
      <c r="H157" s="699" t="s">
        <v>1850</v>
      </c>
      <c r="I157" s="702">
        <v>393.25</v>
      </c>
      <c r="J157" s="702">
        <v>10</v>
      </c>
      <c r="K157" s="703">
        <v>3932.5</v>
      </c>
    </row>
    <row r="158" spans="1:11" ht="14.4" customHeight="1" x14ac:dyDescent="0.3">
      <c r="A158" s="697" t="s">
        <v>500</v>
      </c>
      <c r="B158" s="698" t="s">
        <v>501</v>
      </c>
      <c r="C158" s="699" t="s">
        <v>513</v>
      </c>
      <c r="D158" s="700" t="s">
        <v>514</v>
      </c>
      <c r="E158" s="699" t="s">
        <v>1742</v>
      </c>
      <c r="F158" s="700" t="s">
        <v>1743</v>
      </c>
      <c r="G158" s="699" t="s">
        <v>1851</v>
      </c>
      <c r="H158" s="699" t="s">
        <v>1852</v>
      </c>
      <c r="I158" s="702">
        <v>1331</v>
      </c>
      <c r="J158" s="702">
        <v>4</v>
      </c>
      <c r="K158" s="703">
        <v>5324</v>
      </c>
    </row>
    <row r="159" spans="1:11" ht="14.4" customHeight="1" x14ac:dyDescent="0.3">
      <c r="A159" s="697" t="s">
        <v>500</v>
      </c>
      <c r="B159" s="698" t="s">
        <v>501</v>
      </c>
      <c r="C159" s="699" t="s">
        <v>513</v>
      </c>
      <c r="D159" s="700" t="s">
        <v>514</v>
      </c>
      <c r="E159" s="699" t="s">
        <v>1742</v>
      </c>
      <c r="F159" s="700" t="s">
        <v>1743</v>
      </c>
      <c r="G159" s="699" t="s">
        <v>1853</v>
      </c>
      <c r="H159" s="699" t="s">
        <v>1854</v>
      </c>
      <c r="I159" s="702">
        <v>302.635009765625</v>
      </c>
      <c r="J159" s="702">
        <v>8</v>
      </c>
      <c r="K159" s="703">
        <v>2421</v>
      </c>
    </row>
    <row r="160" spans="1:11" ht="14.4" customHeight="1" x14ac:dyDescent="0.3">
      <c r="A160" s="697" t="s">
        <v>500</v>
      </c>
      <c r="B160" s="698" t="s">
        <v>501</v>
      </c>
      <c r="C160" s="699" t="s">
        <v>513</v>
      </c>
      <c r="D160" s="700" t="s">
        <v>514</v>
      </c>
      <c r="E160" s="699" t="s">
        <v>1742</v>
      </c>
      <c r="F160" s="700" t="s">
        <v>1743</v>
      </c>
      <c r="G160" s="699" t="s">
        <v>1855</v>
      </c>
      <c r="H160" s="699" t="s">
        <v>1856</v>
      </c>
      <c r="I160" s="702">
        <v>24.399999618530273</v>
      </c>
      <c r="J160" s="702">
        <v>200</v>
      </c>
      <c r="K160" s="703">
        <v>4880.7900390625</v>
      </c>
    </row>
    <row r="161" spans="1:11" ht="14.4" customHeight="1" x14ac:dyDescent="0.3">
      <c r="A161" s="697" t="s">
        <v>500</v>
      </c>
      <c r="B161" s="698" t="s">
        <v>501</v>
      </c>
      <c r="C161" s="699" t="s">
        <v>513</v>
      </c>
      <c r="D161" s="700" t="s">
        <v>514</v>
      </c>
      <c r="E161" s="699" t="s">
        <v>1742</v>
      </c>
      <c r="F161" s="700" t="s">
        <v>1743</v>
      </c>
      <c r="G161" s="699" t="s">
        <v>1855</v>
      </c>
      <c r="H161" s="699" t="s">
        <v>1857</v>
      </c>
      <c r="I161" s="702">
        <v>24.403999710083006</v>
      </c>
      <c r="J161" s="702">
        <v>550</v>
      </c>
      <c r="K161" s="703">
        <v>13422.149536132813</v>
      </c>
    </row>
    <row r="162" spans="1:11" ht="14.4" customHeight="1" x14ac:dyDescent="0.3">
      <c r="A162" s="697" t="s">
        <v>500</v>
      </c>
      <c r="B162" s="698" t="s">
        <v>501</v>
      </c>
      <c r="C162" s="699" t="s">
        <v>513</v>
      </c>
      <c r="D162" s="700" t="s">
        <v>514</v>
      </c>
      <c r="E162" s="699" t="s">
        <v>1742</v>
      </c>
      <c r="F162" s="700" t="s">
        <v>1743</v>
      </c>
      <c r="G162" s="699" t="s">
        <v>1858</v>
      </c>
      <c r="H162" s="699" t="s">
        <v>1859</v>
      </c>
      <c r="I162" s="702">
        <v>33.520000457763672</v>
      </c>
      <c r="J162" s="702">
        <v>10</v>
      </c>
      <c r="K162" s="703">
        <v>335.14999389648437</v>
      </c>
    </row>
    <row r="163" spans="1:11" ht="14.4" customHeight="1" x14ac:dyDescent="0.3">
      <c r="A163" s="697" t="s">
        <v>500</v>
      </c>
      <c r="B163" s="698" t="s">
        <v>501</v>
      </c>
      <c r="C163" s="699" t="s">
        <v>513</v>
      </c>
      <c r="D163" s="700" t="s">
        <v>514</v>
      </c>
      <c r="E163" s="699" t="s">
        <v>1742</v>
      </c>
      <c r="F163" s="700" t="s">
        <v>1743</v>
      </c>
      <c r="G163" s="699" t="s">
        <v>1860</v>
      </c>
      <c r="H163" s="699" t="s">
        <v>1861</v>
      </c>
      <c r="I163" s="702">
        <v>38.71000012484464</v>
      </c>
      <c r="J163" s="702">
        <v>1040</v>
      </c>
      <c r="K163" s="703">
        <v>40264.800170898438</v>
      </c>
    </row>
    <row r="164" spans="1:11" ht="14.4" customHeight="1" x14ac:dyDescent="0.3">
      <c r="A164" s="697" t="s">
        <v>500</v>
      </c>
      <c r="B164" s="698" t="s">
        <v>501</v>
      </c>
      <c r="C164" s="699" t="s">
        <v>513</v>
      </c>
      <c r="D164" s="700" t="s">
        <v>514</v>
      </c>
      <c r="E164" s="699" t="s">
        <v>1742</v>
      </c>
      <c r="F164" s="700" t="s">
        <v>1743</v>
      </c>
      <c r="G164" s="699" t="s">
        <v>1862</v>
      </c>
      <c r="H164" s="699" t="s">
        <v>1863</v>
      </c>
      <c r="I164" s="702">
        <v>58.917498588562012</v>
      </c>
      <c r="J164" s="702">
        <v>200</v>
      </c>
      <c r="K164" s="703">
        <v>11782.989990234375</v>
      </c>
    </row>
    <row r="165" spans="1:11" ht="14.4" customHeight="1" x14ac:dyDescent="0.3">
      <c r="A165" s="697" t="s">
        <v>500</v>
      </c>
      <c r="B165" s="698" t="s">
        <v>501</v>
      </c>
      <c r="C165" s="699" t="s">
        <v>513</v>
      </c>
      <c r="D165" s="700" t="s">
        <v>514</v>
      </c>
      <c r="E165" s="699" t="s">
        <v>1742</v>
      </c>
      <c r="F165" s="700" t="s">
        <v>1743</v>
      </c>
      <c r="G165" s="699" t="s">
        <v>1864</v>
      </c>
      <c r="H165" s="699" t="s">
        <v>1865</v>
      </c>
      <c r="I165" s="702">
        <v>1672.219970703125</v>
      </c>
      <c r="J165" s="702">
        <v>1</v>
      </c>
      <c r="K165" s="703">
        <v>1672.219970703125</v>
      </c>
    </row>
    <row r="166" spans="1:11" ht="14.4" customHeight="1" x14ac:dyDescent="0.3">
      <c r="A166" s="697" t="s">
        <v>500</v>
      </c>
      <c r="B166" s="698" t="s">
        <v>501</v>
      </c>
      <c r="C166" s="699" t="s">
        <v>513</v>
      </c>
      <c r="D166" s="700" t="s">
        <v>514</v>
      </c>
      <c r="E166" s="699" t="s">
        <v>1742</v>
      </c>
      <c r="F166" s="700" t="s">
        <v>1743</v>
      </c>
      <c r="G166" s="699" t="s">
        <v>1866</v>
      </c>
      <c r="H166" s="699" t="s">
        <v>1867</v>
      </c>
      <c r="I166" s="702">
        <v>13.310000419616699</v>
      </c>
      <c r="J166" s="702">
        <v>80</v>
      </c>
      <c r="K166" s="703">
        <v>1064.7999877929687</v>
      </c>
    </row>
    <row r="167" spans="1:11" ht="14.4" customHeight="1" x14ac:dyDescent="0.3">
      <c r="A167" s="697" t="s">
        <v>500</v>
      </c>
      <c r="B167" s="698" t="s">
        <v>501</v>
      </c>
      <c r="C167" s="699" t="s">
        <v>513</v>
      </c>
      <c r="D167" s="700" t="s">
        <v>514</v>
      </c>
      <c r="E167" s="699" t="s">
        <v>1742</v>
      </c>
      <c r="F167" s="700" t="s">
        <v>1743</v>
      </c>
      <c r="G167" s="699" t="s">
        <v>1868</v>
      </c>
      <c r="H167" s="699" t="s">
        <v>1869</v>
      </c>
      <c r="I167" s="702">
        <v>25.532500743865967</v>
      </c>
      <c r="J167" s="702">
        <v>120</v>
      </c>
      <c r="K167" s="703">
        <v>3063.8000183105469</v>
      </c>
    </row>
    <row r="168" spans="1:11" ht="14.4" customHeight="1" x14ac:dyDescent="0.3">
      <c r="A168" s="697" t="s">
        <v>500</v>
      </c>
      <c r="B168" s="698" t="s">
        <v>501</v>
      </c>
      <c r="C168" s="699" t="s">
        <v>513</v>
      </c>
      <c r="D168" s="700" t="s">
        <v>514</v>
      </c>
      <c r="E168" s="699" t="s">
        <v>1742</v>
      </c>
      <c r="F168" s="700" t="s">
        <v>1743</v>
      </c>
      <c r="G168" s="699" t="s">
        <v>1870</v>
      </c>
      <c r="H168" s="699" t="s">
        <v>1871</v>
      </c>
      <c r="I168" s="702">
        <v>311.67999267578125</v>
      </c>
      <c r="J168" s="702">
        <v>5</v>
      </c>
      <c r="K168" s="703">
        <v>1558.4000244140625</v>
      </c>
    </row>
    <row r="169" spans="1:11" ht="14.4" customHeight="1" x14ac:dyDescent="0.3">
      <c r="A169" s="697" t="s">
        <v>500</v>
      </c>
      <c r="B169" s="698" t="s">
        <v>501</v>
      </c>
      <c r="C169" s="699" t="s">
        <v>513</v>
      </c>
      <c r="D169" s="700" t="s">
        <v>514</v>
      </c>
      <c r="E169" s="699" t="s">
        <v>1742</v>
      </c>
      <c r="F169" s="700" t="s">
        <v>1743</v>
      </c>
      <c r="G169" s="699" t="s">
        <v>1872</v>
      </c>
      <c r="H169" s="699" t="s">
        <v>1873</v>
      </c>
      <c r="I169" s="702">
        <v>318.60000610351562</v>
      </c>
      <c r="J169" s="702">
        <v>5</v>
      </c>
      <c r="K169" s="703">
        <v>1593</v>
      </c>
    </row>
    <row r="170" spans="1:11" ht="14.4" customHeight="1" x14ac:dyDescent="0.3">
      <c r="A170" s="697" t="s">
        <v>500</v>
      </c>
      <c r="B170" s="698" t="s">
        <v>501</v>
      </c>
      <c r="C170" s="699" t="s">
        <v>513</v>
      </c>
      <c r="D170" s="700" t="s">
        <v>514</v>
      </c>
      <c r="E170" s="699" t="s">
        <v>1742</v>
      </c>
      <c r="F170" s="700" t="s">
        <v>1743</v>
      </c>
      <c r="G170" s="699" t="s">
        <v>1874</v>
      </c>
      <c r="H170" s="699" t="s">
        <v>1875</v>
      </c>
      <c r="I170" s="702">
        <v>4.8000001907348633</v>
      </c>
      <c r="J170" s="702">
        <v>200</v>
      </c>
      <c r="K170" s="703">
        <v>960</v>
      </c>
    </row>
    <row r="171" spans="1:11" ht="14.4" customHeight="1" x14ac:dyDescent="0.3">
      <c r="A171" s="697" t="s">
        <v>500</v>
      </c>
      <c r="B171" s="698" t="s">
        <v>501</v>
      </c>
      <c r="C171" s="699" t="s">
        <v>513</v>
      </c>
      <c r="D171" s="700" t="s">
        <v>514</v>
      </c>
      <c r="E171" s="699" t="s">
        <v>1742</v>
      </c>
      <c r="F171" s="700" t="s">
        <v>1743</v>
      </c>
      <c r="G171" s="699" t="s">
        <v>1876</v>
      </c>
      <c r="H171" s="699" t="s">
        <v>1877</v>
      </c>
      <c r="I171" s="702">
        <v>82.160003662109375</v>
      </c>
      <c r="J171" s="702">
        <v>36</v>
      </c>
      <c r="K171" s="703">
        <v>2957.699951171875</v>
      </c>
    </row>
    <row r="172" spans="1:11" ht="14.4" customHeight="1" x14ac:dyDescent="0.3">
      <c r="A172" s="697" t="s">
        <v>500</v>
      </c>
      <c r="B172" s="698" t="s">
        <v>501</v>
      </c>
      <c r="C172" s="699" t="s">
        <v>513</v>
      </c>
      <c r="D172" s="700" t="s">
        <v>514</v>
      </c>
      <c r="E172" s="699" t="s">
        <v>1742</v>
      </c>
      <c r="F172" s="700" t="s">
        <v>1743</v>
      </c>
      <c r="G172" s="699" t="s">
        <v>1878</v>
      </c>
      <c r="H172" s="699" t="s">
        <v>1879</v>
      </c>
      <c r="I172" s="702">
        <v>96.319999694824219</v>
      </c>
      <c r="J172" s="702">
        <v>36</v>
      </c>
      <c r="K172" s="703">
        <v>3467.3701171875</v>
      </c>
    </row>
    <row r="173" spans="1:11" ht="14.4" customHeight="1" x14ac:dyDescent="0.3">
      <c r="A173" s="697" t="s">
        <v>500</v>
      </c>
      <c r="B173" s="698" t="s">
        <v>501</v>
      </c>
      <c r="C173" s="699" t="s">
        <v>513</v>
      </c>
      <c r="D173" s="700" t="s">
        <v>514</v>
      </c>
      <c r="E173" s="699" t="s">
        <v>1742</v>
      </c>
      <c r="F173" s="700" t="s">
        <v>1743</v>
      </c>
      <c r="G173" s="699" t="s">
        <v>1880</v>
      </c>
      <c r="H173" s="699" t="s">
        <v>1881</v>
      </c>
      <c r="I173" s="702">
        <v>96.319999694824219</v>
      </c>
      <c r="J173" s="702">
        <v>66</v>
      </c>
      <c r="K173" s="703">
        <v>6357.0999755859375</v>
      </c>
    </row>
    <row r="174" spans="1:11" ht="14.4" customHeight="1" x14ac:dyDescent="0.3">
      <c r="A174" s="697" t="s">
        <v>500</v>
      </c>
      <c r="B174" s="698" t="s">
        <v>501</v>
      </c>
      <c r="C174" s="699" t="s">
        <v>513</v>
      </c>
      <c r="D174" s="700" t="s">
        <v>514</v>
      </c>
      <c r="E174" s="699" t="s">
        <v>1742</v>
      </c>
      <c r="F174" s="700" t="s">
        <v>1743</v>
      </c>
      <c r="G174" s="699" t="s">
        <v>1882</v>
      </c>
      <c r="H174" s="699" t="s">
        <v>1883</v>
      </c>
      <c r="I174" s="702">
        <v>179.69333394368491</v>
      </c>
      <c r="J174" s="702">
        <v>6</v>
      </c>
      <c r="K174" s="703">
        <v>1078.1399841308594</v>
      </c>
    </row>
    <row r="175" spans="1:11" ht="14.4" customHeight="1" x14ac:dyDescent="0.3">
      <c r="A175" s="697" t="s">
        <v>500</v>
      </c>
      <c r="B175" s="698" t="s">
        <v>501</v>
      </c>
      <c r="C175" s="699" t="s">
        <v>513</v>
      </c>
      <c r="D175" s="700" t="s">
        <v>514</v>
      </c>
      <c r="E175" s="699" t="s">
        <v>1742</v>
      </c>
      <c r="F175" s="700" t="s">
        <v>1743</v>
      </c>
      <c r="G175" s="699" t="s">
        <v>1884</v>
      </c>
      <c r="H175" s="699" t="s">
        <v>1885</v>
      </c>
      <c r="I175" s="702">
        <v>3533.3400268554687</v>
      </c>
      <c r="J175" s="702">
        <v>9</v>
      </c>
      <c r="K175" s="703">
        <v>31800.0400390625</v>
      </c>
    </row>
    <row r="176" spans="1:11" ht="14.4" customHeight="1" x14ac:dyDescent="0.3">
      <c r="A176" s="697" t="s">
        <v>500</v>
      </c>
      <c r="B176" s="698" t="s">
        <v>501</v>
      </c>
      <c r="C176" s="699" t="s">
        <v>513</v>
      </c>
      <c r="D176" s="700" t="s">
        <v>514</v>
      </c>
      <c r="E176" s="699" t="s">
        <v>1742</v>
      </c>
      <c r="F176" s="700" t="s">
        <v>1743</v>
      </c>
      <c r="G176" s="699" t="s">
        <v>1886</v>
      </c>
      <c r="H176" s="699" t="s">
        <v>1887</v>
      </c>
      <c r="I176" s="702">
        <v>413.57000732421875</v>
      </c>
      <c r="J176" s="702">
        <v>1</v>
      </c>
      <c r="K176" s="703">
        <v>413.57000732421875</v>
      </c>
    </row>
    <row r="177" spans="1:11" ht="14.4" customHeight="1" x14ac:dyDescent="0.3">
      <c r="A177" s="697" t="s">
        <v>500</v>
      </c>
      <c r="B177" s="698" t="s">
        <v>501</v>
      </c>
      <c r="C177" s="699" t="s">
        <v>513</v>
      </c>
      <c r="D177" s="700" t="s">
        <v>514</v>
      </c>
      <c r="E177" s="699" t="s">
        <v>1742</v>
      </c>
      <c r="F177" s="700" t="s">
        <v>1743</v>
      </c>
      <c r="G177" s="699" t="s">
        <v>1888</v>
      </c>
      <c r="H177" s="699" t="s">
        <v>1889</v>
      </c>
      <c r="I177" s="702">
        <v>148.21000671386719</v>
      </c>
      <c r="J177" s="702">
        <v>3</v>
      </c>
      <c r="K177" s="703">
        <v>444.6300048828125</v>
      </c>
    </row>
    <row r="178" spans="1:11" ht="14.4" customHeight="1" x14ac:dyDescent="0.3">
      <c r="A178" s="697" t="s">
        <v>500</v>
      </c>
      <c r="B178" s="698" t="s">
        <v>501</v>
      </c>
      <c r="C178" s="699" t="s">
        <v>513</v>
      </c>
      <c r="D178" s="700" t="s">
        <v>514</v>
      </c>
      <c r="E178" s="699" t="s">
        <v>1742</v>
      </c>
      <c r="F178" s="700" t="s">
        <v>1743</v>
      </c>
      <c r="G178" s="699" t="s">
        <v>1890</v>
      </c>
      <c r="H178" s="699" t="s">
        <v>1891</v>
      </c>
      <c r="I178" s="702">
        <v>69</v>
      </c>
      <c r="J178" s="702">
        <v>5</v>
      </c>
      <c r="K178" s="703">
        <v>345</v>
      </c>
    </row>
    <row r="179" spans="1:11" ht="14.4" customHeight="1" x14ac:dyDescent="0.3">
      <c r="A179" s="697" t="s">
        <v>500</v>
      </c>
      <c r="B179" s="698" t="s">
        <v>501</v>
      </c>
      <c r="C179" s="699" t="s">
        <v>513</v>
      </c>
      <c r="D179" s="700" t="s">
        <v>514</v>
      </c>
      <c r="E179" s="699" t="s">
        <v>1742</v>
      </c>
      <c r="F179" s="700" t="s">
        <v>1743</v>
      </c>
      <c r="G179" s="699" t="s">
        <v>1892</v>
      </c>
      <c r="H179" s="699" t="s">
        <v>1893</v>
      </c>
      <c r="I179" s="702">
        <v>185.1300048828125</v>
      </c>
      <c r="J179" s="702">
        <v>5</v>
      </c>
      <c r="K179" s="703">
        <v>925.6500244140625</v>
      </c>
    </row>
    <row r="180" spans="1:11" ht="14.4" customHeight="1" x14ac:dyDescent="0.3">
      <c r="A180" s="697" t="s">
        <v>500</v>
      </c>
      <c r="B180" s="698" t="s">
        <v>501</v>
      </c>
      <c r="C180" s="699" t="s">
        <v>513</v>
      </c>
      <c r="D180" s="700" t="s">
        <v>514</v>
      </c>
      <c r="E180" s="699" t="s">
        <v>1742</v>
      </c>
      <c r="F180" s="700" t="s">
        <v>1743</v>
      </c>
      <c r="G180" s="699" t="s">
        <v>1894</v>
      </c>
      <c r="H180" s="699" t="s">
        <v>1895</v>
      </c>
      <c r="I180" s="702">
        <v>2.4200000762939453</v>
      </c>
      <c r="J180" s="702">
        <v>100</v>
      </c>
      <c r="K180" s="703">
        <v>242</v>
      </c>
    </row>
    <row r="181" spans="1:11" ht="14.4" customHeight="1" x14ac:dyDescent="0.3">
      <c r="A181" s="697" t="s">
        <v>500</v>
      </c>
      <c r="B181" s="698" t="s">
        <v>501</v>
      </c>
      <c r="C181" s="699" t="s">
        <v>513</v>
      </c>
      <c r="D181" s="700" t="s">
        <v>514</v>
      </c>
      <c r="E181" s="699" t="s">
        <v>1742</v>
      </c>
      <c r="F181" s="700" t="s">
        <v>1743</v>
      </c>
      <c r="G181" s="699" t="s">
        <v>1896</v>
      </c>
      <c r="H181" s="699" t="s">
        <v>1897</v>
      </c>
      <c r="I181" s="702">
        <v>231.99000549316406</v>
      </c>
      <c r="J181" s="702">
        <v>10</v>
      </c>
      <c r="K181" s="703">
        <v>2319.93994140625</v>
      </c>
    </row>
    <row r="182" spans="1:11" ht="14.4" customHeight="1" x14ac:dyDescent="0.3">
      <c r="A182" s="697" t="s">
        <v>500</v>
      </c>
      <c r="B182" s="698" t="s">
        <v>501</v>
      </c>
      <c r="C182" s="699" t="s">
        <v>513</v>
      </c>
      <c r="D182" s="700" t="s">
        <v>514</v>
      </c>
      <c r="E182" s="699" t="s">
        <v>1742</v>
      </c>
      <c r="F182" s="700" t="s">
        <v>1743</v>
      </c>
      <c r="G182" s="699" t="s">
        <v>1898</v>
      </c>
      <c r="H182" s="699" t="s">
        <v>1899</v>
      </c>
      <c r="I182" s="702">
        <v>139.35500335693359</v>
      </c>
      <c r="J182" s="702">
        <v>20</v>
      </c>
      <c r="K182" s="703">
        <v>2787.090087890625</v>
      </c>
    </row>
    <row r="183" spans="1:11" ht="14.4" customHeight="1" x14ac:dyDescent="0.3">
      <c r="A183" s="697" t="s">
        <v>500</v>
      </c>
      <c r="B183" s="698" t="s">
        <v>501</v>
      </c>
      <c r="C183" s="699" t="s">
        <v>513</v>
      </c>
      <c r="D183" s="700" t="s">
        <v>514</v>
      </c>
      <c r="E183" s="699" t="s">
        <v>1742</v>
      </c>
      <c r="F183" s="700" t="s">
        <v>1743</v>
      </c>
      <c r="G183" s="699" t="s">
        <v>1900</v>
      </c>
      <c r="H183" s="699" t="s">
        <v>1901</v>
      </c>
      <c r="I183" s="702">
        <v>153.11000061035156</v>
      </c>
      <c r="J183" s="702">
        <v>50</v>
      </c>
      <c r="K183" s="703">
        <v>7655.6700439453125</v>
      </c>
    </row>
    <row r="184" spans="1:11" ht="14.4" customHeight="1" x14ac:dyDescent="0.3">
      <c r="A184" s="697" t="s">
        <v>500</v>
      </c>
      <c r="B184" s="698" t="s">
        <v>501</v>
      </c>
      <c r="C184" s="699" t="s">
        <v>513</v>
      </c>
      <c r="D184" s="700" t="s">
        <v>514</v>
      </c>
      <c r="E184" s="699" t="s">
        <v>1742</v>
      </c>
      <c r="F184" s="700" t="s">
        <v>1743</v>
      </c>
      <c r="G184" s="699" t="s">
        <v>1902</v>
      </c>
      <c r="H184" s="699" t="s">
        <v>1903</v>
      </c>
      <c r="I184" s="702">
        <v>153.11249923706055</v>
      </c>
      <c r="J184" s="702">
        <v>50</v>
      </c>
      <c r="K184" s="703">
        <v>7655.6998291015625</v>
      </c>
    </row>
    <row r="185" spans="1:11" ht="14.4" customHeight="1" x14ac:dyDescent="0.3">
      <c r="A185" s="697" t="s">
        <v>500</v>
      </c>
      <c r="B185" s="698" t="s">
        <v>501</v>
      </c>
      <c r="C185" s="699" t="s">
        <v>513</v>
      </c>
      <c r="D185" s="700" t="s">
        <v>514</v>
      </c>
      <c r="E185" s="699" t="s">
        <v>1742</v>
      </c>
      <c r="F185" s="700" t="s">
        <v>1743</v>
      </c>
      <c r="G185" s="699" t="s">
        <v>1904</v>
      </c>
      <c r="H185" s="699" t="s">
        <v>1905</v>
      </c>
      <c r="I185" s="702">
        <v>9.1999998092651367</v>
      </c>
      <c r="J185" s="702">
        <v>3500</v>
      </c>
      <c r="K185" s="703">
        <v>32200</v>
      </c>
    </row>
    <row r="186" spans="1:11" ht="14.4" customHeight="1" x14ac:dyDescent="0.3">
      <c r="A186" s="697" t="s">
        <v>500</v>
      </c>
      <c r="B186" s="698" t="s">
        <v>501</v>
      </c>
      <c r="C186" s="699" t="s">
        <v>513</v>
      </c>
      <c r="D186" s="700" t="s">
        <v>514</v>
      </c>
      <c r="E186" s="699" t="s">
        <v>1742</v>
      </c>
      <c r="F186" s="700" t="s">
        <v>1743</v>
      </c>
      <c r="G186" s="699" t="s">
        <v>1906</v>
      </c>
      <c r="H186" s="699" t="s">
        <v>1907</v>
      </c>
      <c r="I186" s="702">
        <v>96.800003051757813</v>
      </c>
      <c r="J186" s="702">
        <v>280</v>
      </c>
      <c r="K186" s="703">
        <v>27104</v>
      </c>
    </row>
    <row r="187" spans="1:11" ht="14.4" customHeight="1" x14ac:dyDescent="0.3">
      <c r="A187" s="697" t="s">
        <v>500</v>
      </c>
      <c r="B187" s="698" t="s">
        <v>501</v>
      </c>
      <c r="C187" s="699" t="s">
        <v>513</v>
      </c>
      <c r="D187" s="700" t="s">
        <v>514</v>
      </c>
      <c r="E187" s="699" t="s">
        <v>1742</v>
      </c>
      <c r="F187" s="700" t="s">
        <v>1743</v>
      </c>
      <c r="G187" s="699" t="s">
        <v>1908</v>
      </c>
      <c r="H187" s="699" t="s">
        <v>1909</v>
      </c>
      <c r="I187" s="702">
        <v>124.62999725341797</v>
      </c>
      <c r="J187" s="702">
        <v>310</v>
      </c>
      <c r="K187" s="703">
        <v>38635.30029296875</v>
      </c>
    </row>
    <row r="188" spans="1:11" ht="14.4" customHeight="1" x14ac:dyDescent="0.3">
      <c r="A188" s="697" t="s">
        <v>500</v>
      </c>
      <c r="B188" s="698" t="s">
        <v>501</v>
      </c>
      <c r="C188" s="699" t="s">
        <v>513</v>
      </c>
      <c r="D188" s="700" t="s">
        <v>514</v>
      </c>
      <c r="E188" s="699" t="s">
        <v>1742</v>
      </c>
      <c r="F188" s="700" t="s">
        <v>1743</v>
      </c>
      <c r="G188" s="699" t="s">
        <v>1910</v>
      </c>
      <c r="H188" s="699" t="s">
        <v>1911</v>
      </c>
      <c r="I188" s="702">
        <v>107.69000244140625</v>
      </c>
      <c r="J188" s="702">
        <v>40</v>
      </c>
      <c r="K188" s="703">
        <v>4307.60009765625</v>
      </c>
    </row>
    <row r="189" spans="1:11" ht="14.4" customHeight="1" x14ac:dyDescent="0.3">
      <c r="A189" s="697" t="s">
        <v>500</v>
      </c>
      <c r="B189" s="698" t="s">
        <v>501</v>
      </c>
      <c r="C189" s="699" t="s">
        <v>513</v>
      </c>
      <c r="D189" s="700" t="s">
        <v>514</v>
      </c>
      <c r="E189" s="699" t="s">
        <v>1742</v>
      </c>
      <c r="F189" s="700" t="s">
        <v>1743</v>
      </c>
      <c r="G189" s="699" t="s">
        <v>1912</v>
      </c>
      <c r="H189" s="699" t="s">
        <v>1913</v>
      </c>
      <c r="I189" s="702">
        <v>58.080001831054688</v>
      </c>
      <c r="J189" s="702">
        <v>320</v>
      </c>
      <c r="K189" s="703">
        <v>18585.599975585938</v>
      </c>
    </row>
    <row r="190" spans="1:11" ht="14.4" customHeight="1" x14ac:dyDescent="0.3">
      <c r="A190" s="697" t="s">
        <v>500</v>
      </c>
      <c r="B190" s="698" t="s">
        <v>501</v>
      </c>
      <c r="C190" s="699" t="s">
        <v>513</v>
      </c>
      <c r="D190" s="700" t="s">
        <v>514</v>
      </c>
      <c r="E190" s="699" t="s">
        <v>1742</v>
      </c>
      <c r="F190" s="700" t="s">
        <v>1743</v>
      </c>
      <c r="G190" s="699" t="s">
        <v>1914</v>
      </c>
      <c r="H190" s="699" t="s">
        <v>1915</v>
      </c>
      <c r="I190" s="702">
        <v>6.2899999618530273</v>
      </c>
      <c r="J190" s="702">
        <v>15</v>
      </c>
      <c r="K190" s="703">
        <v>94.350002288818359</v>
      </c>
    </row>
    <row r="191" spans="1:11" ht="14.4" customHeight="1" x14ac:dyDescent="0.3">
      <c r="A191" s="697" t="s">
        <v>500</v>
      </c>
      <c r="B191" s="698" t="s">
        <v>501</v>
      </c>
      <c r="C191" s="699" t="s">
        <v>513</v>
      </c>
      <c r="D191" s="700" t="s">
        <v>514</v>
      </c>
      <c r="E191" s="699" t="s">
        <v>1742</v>
      </c>
      <c r="F191" s="700" t="s">
        <v>1743</v>
      </c>
      <c r="G191" s="699" t="s">
        <v>1916</v>
      </c>
      <c r="H191" s="699" t="s">
        <v>1917</v>
      </c>
      <c r="I191" s="702">
        <v>6.2899999618530273</v>
      </c>
      <c r="J191" s="702">
        <v>5</v>
      </c>
      <c r="K191" s="703">
        <v>31.450000762939453</v>
      </c>
    </row>
    <row r="192" spans="1:11" ht="14.4" customHeight="1" x14ac:dyDescent="0.3">
      <c r="A192" s="697" t="s">
        <v>500</v>
      </c>
      <c r="B192" s="698" t="s">
        <v>501</v>
      </c>
      <c r="C192" s="699" t="s">
        <v>513</v>
      </c>
      <c r="D192" s="700" t="s">
        <v>514</v>
      </c>
      <c r="E192" s="699" t="s">
        <v>1742</v>
      </c>
      <c r="F192" s="700" t="s">
        <v>1743</v>
      </c>
      <c r="G192" s="699" t="s">
        <v>1918</v>
      </c>
      <c r="H192" s="699" t="s">
        <v>1919</v>
      </c>
      <c r="I192" s="702">
        <v>47.150001525878906</v>
      </c>
      <c r="J192" s="702">
        <v>60</v>
      </c>
      <c r="K192" s="703">
        <v>2829</v>
      </c>
    </row>
    <row r="193" spans="1:11" ht="14.4" customHeight="1" x14ac:dyDescent="0.3">
      <c r="A193" s="697" t="s">
        <v>500</v>
      </c>
      <c r="B193" s="698" t="s">
        <v>501</v>
      </c>
      <c r="C193" s="699" t="s">
        <v>513</v>
      </c>
      <c r="D193" s="700" t="s">
        <v>514</v>
      </c>
      <c r="E193" s="699" t="s">
        <v>1742</v>
      </c>
      <c r="F193" s="700" t="s">
        <v>1743</v>
      </c>
      <c r="G193" s="699" t="s">
        <v>1920</v>
      </c>
      <c r="H193" s="699" t="s">
        <v>1921</v>
      </c>
      <c r="I193" s="702">
        <v>172.5</v>
      </c>
      <c r="J193" s="702">
        <v>4</v>
      </c>
      <c r="K193" s="703">
        <v>690</v>
      </c>
    </row>
    <row r="194" spans="1:11" ht="14.4" customHeight="1" x14ac:dyDescent="0.3">
      <c r="A194" s="697" t="s">
        <v>500</v>
      </c>
      <c r="B194" s="698" t="s">
        <v>501</v>
      </c>
      <c r="C194" s="699" t="s">
        <v>513</v>
      </c>
      <c r="D194" s="700" t="s">
        <v>514</v>
      </c>
      <c r="E194" s="699" t="s">
        <v>1742</v>
      </c>
      <c r="F194" s="700" t="s">
        <v>1743</v>
      </c>
      <c r="G194" s="699" t="s">
        <v>1922</v>
      </c>
      <c r="H194" s="699" t="s">
        <v>1923</v>
      </c>
      <c r="I194" s="702">
        <v>73.269996643066406</v>
      </c>
      <c r="J194" s="702">
        <v>30</v>
      </c>
      <c r="K194" s="703">
        <v>2198</v>
      </c>
    </row>
    <row r="195" spans="1:11" ht="14.4" customHeight="1" x14ac:dyDescent="0.3">
      <c r="A195" s="697" t="s">
        <v>500</v>
      </c>
      <c r="B195" s="698" t="s">
        <v>501</v>
      </c>
      <c r="C195" s="699" t="s">
        <v>513</v>
      </c>
      <c r="D195" s="700" t="s">
        <v>514</v>
      </c>
      <c r="E195" s="699" t="s">
        <v>1742</v>
      </c>
      <c r="F195" s="700" t="s">
        <v>1743</v>
      </c>
      <c r="G195" s="699" t="s">
        <v>1924</v>
      </c>
      <c r="H195" s="699" t="s">
        <v>1925</v>
      </c>
      <c r="I195" s="702">
        <v>260.14999389648437</v>
      </c>
      <c r="J195" s="702">
        <v>7</v>
      </c>
      <c r="K195" s="703">
        <v>1821.050048828125</v>
      </c>
    </row>
    <row r="196" spans="1:11" ht="14.4" customHeight="1" x14ac:dyDescent="0.3">
      <c r="A196" s="697" t="s">
        <v>500</v>
      </c>
      <c r="B196" s="698" t="s">
        <v>501</v>
      </c>
      <c r="C196" s="699" t="s">
        <v>513</v>
      </c>
      <c r="D196" s="700" t="s">
        <v>514</v>
      </c>
      <c r="E196" s="699" t="s">
        <v>1742</v>
      </c>
      <c r="F196" s="700" t="s">
        <v>1743</v>
      </c>
      <c r="G196" s="699" t="s">
        <v>1926</v>
      </c>
      <c r="H196" s="699" t="s">
        <v>1927</v>
      </c>
      <c r="I196" s="702">
        <v>268.6199951171875</v>
      </c>
      <c r="J196" s="702">
        <v>480</v>
      </c>
      <c r="K196" s="703">
        <v>128937.60034179688</v>
      </c>
    </row>
    <row r="197" spans="1:11" ht="14.4" customHeight="1" x14ac:dyDescent="0.3">
      <c r="A197" s="697" t="s">
        <v>500</v>
      </c>
      <c r="B197" s="698" t="s">
        <v>501</v>
      </c>
      <c r="C197" s="699" t="s">
        <v>513</v>
      </c>
      <c r="D197" s="700" t="s">
        <v>514</v>
      </c>
      <c r="E197" s="699" t="s">
        <v>1742</v>
      </c>
      <c r="F197" s="700" t="s">
        <v>1743</v>
      </c>
      <c r="G197" s="699" t="s">
        <v>1928</v>
      </c>
      <c r="H197" s="699" t="s">
        <v>1929</v>
      </c>
      <c r="I197" s="702">
        <v>149</v>
      </c>
      <c r="J197" s="702">
        <v>100</v>
      </c>
      <c r="K197" s="703">
        <v>14899.9404296875</v>
      </c>
    </row>
    <row r="198" spans="1:11" ht="14.4" customHeight="1" x14ac:dyDescent="0.3">
      <c r="A198" s="697" t="s">
        <v>500</v>
      </c>
      <c r="B198" s="698" t="s">
        <v>501</v>
      </c>
      <c r="C198" s="699" t="s">
        <v>513</v>
      </c>
      <c r="D198" s="700" t="s">
        <v>514</v>
      </c>
      <c r="E198" s="699" t="s">
        <v>1742</v>
      </c>
      <c r="F198" s="700" t="s">
        <v>1743</v>
      </c>
      <c r="G198" s="699" t="s">
        <v>1930</v>
      </c>
      <c r="H198" s="699" t="s">
        <v>1931</v>
      </c>
      <c r="I198" s="702">
        <v>6.1700000762939453</v>
      </c>
      <c r="J198" s="702">
        <v>550</v>
      </c>
      <c r="K198" s="703">
        <v>3393.5</v>
      </c>
    </row>
    <row r="199" spans="1:11" ht="14.4" customHeight="1" x14ac:dyDescent="0.3">
      <c r="A199" s="697" t="s">
        <v>500</v>
      </c>
      <c r="B199" s="698" t="s">
        <v>501</v>
      </c>
      <c r="C199" s="699" t="s">
        <v>513</v>
      </c>
      <c r="D199" s="700" t="s">
        <v>514</v>
      </c>
      <c r="E199" s="699" t="s">
        <v>1742</v>
      </c>
      <c r="F199" s="700" t="s">
        <v>1743</v>
      </c>
      <c r="G199" s="699" t="s">
        <v>1930</v>
      </c>
      <c r="H199" s="699" t="s">
        <v>1932</v>
      </c>
      <c r="I199" s="702">
        <v>6.1700000762939453</v>
      </c>
      <c r="J199" s="702">
        <v>500</v>
      </c>
      <c r="K199" s="703">
        <v>3085</v>
      </c>
    </row>
    <row r="200" spans="1:11" ht="14.4" customHeight="1" x14ac:dyDescent="0.3">
      <c r="A200" s="697" t="s">
        <v>500</v>
      </c>
      <c r="B200" s="698" t="s">
        <v>501</v>
      </c>
      <c r="C200" s="699" t="s">
        <v>513</v>
      </c>
      <c r="D200" s="700" t="s">
        <v>514</v>
      </c>
      <c r="E200" s="699" t="s">
        <v>1742</v>
      </c>
      <c r="F200" s="700" t="s">
        <v>1743</v>
      </c>
      <c r="G200" s="699" t="s">
        <v>1933</v>
      </c>
      <c r="H200" s="699" t="s">
        <v>1934</v>
      </c>
      <c r="I200" s="702">
        <v>60.900001525878906</v>
      </c>
      <c r="J200" s="702">
        <v>70</v>
      </c>
      <c r="K200" s="703">
        <v>4263.2000732421875</v>
      </c>
    </row>
    <row r="201" spans="1:11" ht="14.4" customHeight="1" x14ac:dyDescent="0.3">
      <c r="A201" s="697" t="s">
        <v>500</v>
      </c>
      <c r="B201" s="698" t="s">
        <v>501</v>
      </c>
      <c r="C201" s="699" t="s">
        <v>513</v>
      </c>
      <c r="D201" s="700" t="s">
        <v>514</v>
      </c>
      <c r="E201" s="699" t="s">
        <v>1742</v>
      </c>
      <c r="F201" s="700" t="s">
        <v>1743</v>
      </c>
      <c r="G201" s="699" t="s">
        <v>1935</v>
      </c>
      <c r="H201" s="699" t="s">
        <v>1936</v>
      </c>
      <c r="I201" s="702">
        <v>82.199996948242188</v>
      </c>
      <c r="J201" s="702">
        <v>10</v>
      </c>
      <c r="K201" s="703">
        <v>821.989990234375</v>
      </c>
    </row>
    <row r="202" spans="1:11" ht="14.4" customHeight="1" x14ac:dyDescent="0.3">
      <c r="A202" s="697" t="s">
        <v>500</v>
      </c>
      <c r="B202" s="698" t="s">
        <v>501</v>
      </c>
      <c r="C202" s="699" t="s">
        <v>513</v>
      </c>
      <c r="D202" s="700" t="s">
        <v>514</v>
      </c>
      <c r="E202" s="699" t="s">
        <v>1742</v>
      </c>
      <c r="F202" s="700" t="s">
        <v>1743</v>
      </c>
      <c r="G202" s="699" t="s">
        <v>1937</v>
      </c>
      <c r="H202" s="699" t="s">
        <v>1938</v>
      </c>
      <c r="I202" s="702">
        <v>82.199996948242188</v>
      </c>
      <c r="J202" s="702">
        <v>20</v>
      </c>
      <c r="K202" s="703">
        <v>1643.97998046875</v>
      </c>
    </row>
    <row r="203" spans="1:11" ht="14.4" customHeight="1" x14ac:dyDescent="0.3">
      <c r="A203" s="697" t="s">
        <v>500</v>
      </c>
      <c r="B203" s="698" t="s">
        <v>501</v>
      </c>
      <c r="C203" s="699" t="s">
        <v>513</v>
      </c>
      <c r="D203" s="700" t="s">
        <v>514</v>
      </c>
      <c r="E203" s="699" t="s">
        <v>1742</v>
      </c>
      <c r="F203" s="700" t="s">
        <v>1743</v>
      </c>
      <c r="G203" s="699" t="s">
        <v>1939</v>
      </c>
      <c r="H203" s="699" t="s">
        <v>1940</v>
      </c>
      <c r="I203" s="702">
        <v>82.199996948242188</v>
      </c>
      <c r="J203" s="702">
        <v>60</v>
      </c>
      <c r="K203" s="703">
        <v>4931.929931640625</v>
      </c>
    </row>
    <row r="204" spans="1:11" ht="14.4" customHeight="1" x14ac:dyDescent="0.3">
      <c r="A204" s="697" t="s">
        <v>500</v>
      </c>
      <c r="B204" s="698" t="s">
        <v>501</v>
      </c>
      <c r="C204" s="699" t="s">
        <v>513</v>
      </c>
      <c r="D204" s="700" t="s">
        <v>514</v>
      </c>
      <c r="E204" s="699" t="s">
        <v>1742</v>
      </c>
      <c r="F204" s="700" t="s">
        <v>1743</v>
      </c>
      <c r="G204" s="699" t="s">
        <v>1941</v>
      </c>
      <c r="H204" s="699" t="s">
        <v>1942</v>
      </c>
      <c r="I204" s="702">
        <v>156.3699951171875</v>
      </c>
      <c r="J204" s="702">
        <v>30</v>
      </c>
      <c r="K204" s="703">
        <v>4691.22998046875</v>
      </c>
    </row>
    <row r="205" spans="1:11" ht="14.4" customHeight="1" x14ac:dyDescent="0.3">
      <c r="A205" s="697" t="s">
        <v>500</v>
      </c>
      <c r="B205" s="698" t="s">
        <v>501</v>
      </c>
      <c r="C205" s="699" t="s">
        <v>513</v>
      </c>
      <c r="D205" s="700" t="s">
        <v>514</v>
      </c>
      <c r="E205" s="699" t="s">
        <v>1742</v>
      </c>
      <c r="F205" s="700" t="s">
        <v>1743</v>
      </c>
      <c r="G205" s="699" t="s">
        <v>1943</v>
      </c>
      <c r="H205" s="699" t="s">
        <v>1944</v>
      </c>
      <c r="I205" s="702">
        <v>60.900001525878906</v>
      </c>
      <c r="J205" s="702">
        <v>50</v>
      </c>
      <c r="K205" s="703">
        <v>3045.139892578125</v>
      </c>
    </row>
    <row r="206" spans="1:11" ht="14.4" customHeight="1" x14ac:dyDescent="0.3">
      <c r="A206" s="697" t="s">
        <v>500</v>
      </c>
      <c r="B206" s="698" t="s">
        <v>501</v>
      </c>
      <c r="C206" s="699" t="s">
        <v>513</v>
      </c>
      <c r="D206" s="700" t="s">
        <v>514</v>
      </c>
      <c r="E206" s="699" t="s">
        <v>1742</v>
      </c>
      <c r="F206" s="700" t="s">
        <v>1743</v>
      </c>
      <c r="G206" s="699" t="s">
        <v>1945</v>
      </c>
      <c r="H206" s="699" t="s">
        <v>1946</v>
      </c>
      <c r="I206" s="702">
        <v>5082</v>
      </c>
      <c r="J206" s="702">
        <v>26</v>
      </c>
      <c r="K206" s="703">
        <v>132132</v>
      </c>
    </row>
    <row r="207" spans="1:11" ht="14.4" customHeight="1" x14ac:dyDescent="0.3">
      <c r="A207" s="697" t="s">
        <v>500</v>
      </c>
      <c r="B207" s="698" t="s">
        <v>501</v>
      </c>
      <c r="C207" s="699" t="s">
        <v>513</v>
      </c>
      <c r="D207" s="700" t="s">
        <v>514</v>
      </c>
      <c r="E207" s="699" t="s">
        <v>1742</v>
      </c>
      <c r="F207" s="700" t="s">
        <v>1743</v>
      </c>
      <c r="G207" s="699" t="s">
        <v>1947</v>
      </c>
      <c r="H207" s="699" t="s">
        <v>1948</v>
      </c>
      <c r="I207" s="702">
        <v>67.160003662109375</v>
      </c>
      <c r="J207" s="702">
        <v>300</v>
      </c>
      <c r="K207" s="703">
        <v>20146.510009765625</v>
      </c>
    </row>
    <row r="208" spans="1:11" ht="14.4" customHeight="1" x14ac:dyDescent="0.3">
      <c r="A208" s="697" t="s">
        <v>500</v>
      </c>
      <c r="B208" s="698" t="s">
        <v>501</v>
      </c>
      <c r="C208" s="699" t="s">
        <v>513</v>
      </c>
      <c r="D208" s="700" t="s">
        <v>514</v>
      </c>
      <c r="E208" s="699" t="s">
        <v>1742</v>
      </c>
      <c r="F208" s="700" t="s">
        <v>1743</v>
      </c>
      <c r="G208" s="699" t="s">
        <v>1949</v>
      </c>
      <c r="H208" s="699" t="s">
        <v>1950</v>
      </c>
      <c r="I208" s="702">
        <v>1805.3199462890625</v>
      </c>
      <c r="J208" s="702">
        <v>2</v>
      </c>
      <c r="K208" s="703">
        <v>3610.639892578125</v>
      </c>
    </row>
    <row r="209" spans="1:11" ht="14.4" customHeight="1" x14ac:dyDescent="0.3">
      <c r="A209" s="697" t="s">
        <v>500</v>
      </c>
      <c r="B209" s="698" t="s">
        <v>501</v>
      </c>
      <c r="C209" s="699" t="s">
        <v>513</v>
      </c>
      <c r="D209" s="700" t="s">
        <v>514</v>
      </c>
      <c r="E209" s="699" t="s">
        <v>1742</v>
      </c>
      <c r="F209" s="700" t="s">
        <v>1743</v>
      </c>
      <c r="G209" s="699" t="s">
        <v>1951</v>
      </c>
      <c r="H209" s="699" t="s">
        <v>1952</v>
      </c>
      <c r="I209" s="702">
        <v>6.6599998474121094</v>
      </c>
      <c r="J209" s="702">
        <v>21</v>
      </c>
      <c r="K209" s="703">
        <v>139.8699951171875</v>
      </c>
    </row>
    <row r="210" spans="1:11" ht="14.4" customHeight="1" x14ac:dyDescent="0.3">
      <c r="A210" s="697" t="s">
        <v>500</v>
      </c>
      <c r="B210" s="698" t="s">
        <v>501</v>
      </c>
      <c r="C210" s="699" t="s">
        <v>513</v>
      </c>
      <c r="D210" s="700" t="s">
        <v>514</v>
      </c>
      <c r="E210" s="699" t="s">
        <v>1742</v>
      </c>
      <c r="F210" s="700" t="s">
        <v>1743</v>
      </c>
      <c r="G210" s="699" t="s">
        <v>1953</v>
      </c>
      <c r="H210" s="699" t="s">
        <v>1954</v>
      </c>
      <c r="I210" s="702">
        <v>7.059999942779541</v>
      </c>
      <c r="J210" s="702">
        <v>50</v>
      </c>
      <c r="K210" s="703">
        <v>351.15000534057617</v>
      </c>
    </row>
    <row r="211" spans="1:11" ht="14.4" customHeight="1" x14ac:dyDescent="0.3">
      <c r="A211" s="697" t="s">
        <v>500</v>
      </c>
      <c r="B211" s="698" t="s">
        <v>501</v>
      </c>
      <c r="C211" s="699" t="s">
        <v>513</v>
      </c>
      <c r="D211" s="700" t="s">
        <v>514</v>
      </c>
      <c r="E211" s="699" t="s">
        <v>1742</v>
      </c>
      <c r="F211" s="700" t="s">
        <v>1743</v>
      </c>
      <c r="G211" s="699" t="s">
        <v>1955</v>
      </c>
      <c r="H211" s="699" t="s">
        <v>1956</v>
      </c>
      <c r="I211" s="702">
        <v>7.0399999618530273</v>
      </c>
      <c r="J211" s="702">
        <v>10</v>
      </c>
      <c r="K211" s="703">
        <v>70.400001525878906</v>
      </c>
    </row>
    <row r="212" spans="1:11" ht="14.4" customHeight="1" x14ac:dyDescent="0.3">
      <c r="A212" s="697" t="s">
        <v>500</v>
      </c>
      <c r="B212" s="698" t="s">
        <v>501</v>
      </c>
      <c r="C212" s="699" t="s">
        <v>513</v>
      </c>
      <c r="D212" s="700" t="s">
        <v>514</v>
      </c>
      <c r="E212" s="699" t="s">
        <v>1742</v>
      </c>
      <c r="F212" s="700" t="s">
        <v>1743</v>
      </c>
      <c r="G212" s="699" t="s">
        <v>1957</v>
      </c>
      <c r="H212" s="699" t="s">
        <v>1958</v>
      </c>
      <c r="I212" s="702">
        <v>3872</v>
      </c>
      <c r="J212" s="702">
        <v>1</v>
      </c>
      <c r="K212" s="703">
        <v>3872</v>
      </c>
    </row>
    <row r="213" spans="1:11" ht="14.4" customHeight="1" x14ac:dyDescent="0.3">
      <c r="A213" s="697" t="s">
        <v>500</v>
      </c>
      <c r="B213" s="698" t="s">
        <v>501</v>
      </c>
      <c r="C213" s="699" t="s">
        <v>513</v>
      </c>
      <c r="D213" s="700" t="s">
        <v>514</v>
      </c>
      <c r="E213" s="699" t="s">
        <v>1742</v>
      </c>
      <c r="F213" s="700" t="s">
        <v>1743</v>
      </c>
      <c r="G213" s="699" t="s">
        <v>1959</v>
      </c>
      <c r="H213" s="699" t="s">
        <v>1960</v>
      </c>
      <c r="I213" s="702">
        <v>123.18000030517578</v>
      </c>
      <c r="J213" s="702">
        <v>200</v>
      </c>
      <c r="K213" s="703">
        <v>24635.599609375</v>
      </c>
    </row>
    <row r="214" spans="1:11" ht="14.4" customHeight="1" x14ac:dyDescent="0.3">
      <c r="A214" s="697" t="s">
        <v>500</v>
      </c>
      <c r="B214" s="698" t="s">
        <v>501</v>
      </c>
      <c r="C214" s="699" t="s">
        <v>513</v>
      </c>
      <c r="D214" s="700" t="s">
        <v>514</v>
      </c>
      <c r="E214" s="699" t="s">
        <v>1742</v>
      </c>
      <c r="F214" s="700" t="s">
        <v>1743</v>
      </c>
      <c r="G214" s="699" t="s">
        <v>1961</v>
      </c>
      <c r="H214" s="699" t="s">
        <v>1962</v>
      </c>
      <c r="I214" s="702">
        <v>16.456666310628254</v>
      </c>
      <c r="J214" s="702">
        <v>120</v>
      </c>
      <c r="K214" s="703">
        <v>1974.7000122070312</v>
      </c>
    </row>
    <row r="215" spans="1:11" ht="14.4" customHeight="1" x14ac:dyDescent="0.3">
      <c r="A215" s="697" t="s">
        <v>500</v>
      </c>
      <c r="B215" s="698" t="s">
        <v>501</v>
      </c>
      <c r="C215" s="699" t="s">
        <v>513</v>
      </c>
      <c r="D215" s="700" t="s">
        <v>514</v>
      </c>
      <c r="E215" s="699" t="s">
        <v>1742</v>
      </c>
      <c r="F215" s="700" t="s">
        <v>1743</v>
      </c>
      <c r="G215" s="699" t="s">
        <v>1957</v>
      </c>
      <c r="H215" s="699" t="s">
        <v>1963</v>
      </c>
      <c r="I215" s="702">
        <v>3872</v>
      </c>
      <c r="J215" s="702">
        <v>3</v>
      </c>
      <c r="K215" s="703">
        <v>11616</v>
      </c>
    </row>
    <row r="216" spans="1:11" ht="14.4" customHeight="1" x14ac:dyDescent="0.3">
      <c r="A216" s="697" t="s">
        <v>500</v>
      </c>
      <c r="B216" s="698" t="s">
        <v>501</v>
      </c>
      <c r="C216" s="699" t="s">
        <v>513</v>
      </c>
      <c r="D216" s="700" t="s">
        <v>514</v>
      </c>
      <c r="E216" s="699" t="s">
        <v>1742</v>
      </c>
      <c r="F216" s="700" t="s">
        <v>1743</v>
      </c>
      <c r="G216" s="699" t="s">
        <v>1964</v>
      </c>
      <c r="H216" s="699" t="s">
        <v>1965</v>
      </c>
      <c r="I216" s="702">
        <v>9.1999998092651367</v>
      </c>
      <c r="J216" s="702">
        <v>66</v>
      </c>
      <c r="K216" s="703">
        <v>607.20001220703125</v>
      </c>
    </row>
    <row r="217" spans="1:11" ht="14.4" customHeight="1" x14ac:dyDescent="0.3">
      <c r="A217" s="697" t="s">
        <v>500</v>
      </c>
      <c r="B217" s="698" t="s">
        <v>501</v>
      </c>
      <c r="C217" s="699" t="s">
        <v>513</v>
      </c>
      <c r="D217" s="700" t="s">
        <v>514</v>
      </c>
      <c r="E217" s="699" t="s">
        <v>1742</v>
      </c>
      <c r="F217" s="700" t="s">
        <v>1743</v>
      </c>
      <c r="G217" s="699" t="s">
        <v>1966</v>
      </c>
      <c r="H217" s="699" t="s">
        <v>1967</v>
      </c>
      <c r="I217" s="702">
        <v>23.350000381469727</v>
      </c>
      <c r="J217" s="702">
        <v>80</v>
      </c>
      <c r="K217" s="703">
        <v>1868.239990234375</v>
      </c>
    </row>
    <row r="218" spans="1:11" ht="14.4" customHeight="1" x14ac:dyDescent="0.3">
      <c r="A218" s="697" t="s">
        <v>500</v>
      </c>
      <c r="B218" s="698" t="s">
        <v>501</v>
      </c>
      <c r="C218" s="699" t="s">
        <v>513</v>
      </c>
      <c r="D218" s="700" t="s">
        <v>514</v>
      </c>
      <c r="E218" s="699" t="s">
        <v>1742</v>
      </c>
      <c r="F218" s="700" t="s">
        <v>1743</v>
      </c>
      <c r="G218" s="699" t="s">
        <v>1968</v>
      </c>
      <c r="H218" s="699" t="s">
        <v>1969</v>
      </c>
      <c r="I218" s="702">
        <v>12.100000381469727</v>
      </c>
      <c r="J218" s="702">
        <v>30</v>
      </c>
      <c r="K218" s="703">
        <v>363</v>
      </c>
    </row>
    <row r="219" spans="1:11" ht="14.4" customHeight="1" x14ac:dyDescent="0.3">
      <c r="A219" s="697" t="s">
        <v>500</v>
      </c>
      <c r="B219" s="698" t="s">
        <v>501</v>
      </c>
      <c r="C219" s="699" t="s">
        <v>513</v>
      </c>
      <c r="D219" s="700" t="s">
        <v>514</v>
      </c>
      <c r="E219" s="699" t="s">
        <v>1742</v>
      </c>
      <c r="F219" s="700" t="s">
        <v>1743</v>
      </c>
      <c r="G219" s="699" t="s">
        <v>1970</v>
      </c>
      <c r="H219" s="699" t="s">
        <v>1971</v>
      </c>
      <c r="I219" s="702">
        <v>197.57000732421875</v>
      </c>
      <c r="J219" s="702">
        <v>99</v>
      </c>
      <c r="K219" s="703">
        <v>19559.4306640625</v>
      </c>
    </row>
    <row r="220" spans="1:11" ht="14.4" customHeight="1" x14ac:dyDescent="0.3">
      <c r="A220" s="697" t="s">
        <v>500</v>
      </c>
      <c r="B220" s="698" t="s">
        <v>501</v>
      </c>
      <c r="C220" s="699" t="s">
        <v>513</v>
      </c>
      <c r="D220" s="700" t="s">
        <v>514</v>
      </c>
      <c r="E220" s="699" t="s">
        <v>1742</v>
      </c>
      <c r="F220" s="700" t="s">
        <v>1743</v>
      </c>
      <c r="G220" s="699" t="s">
        <v>1972</v>
      </c>
      <c r="H220" s="699" t="s">
        <v>1973</v>
      </c>
      <c r="I220" s="702">
        <v>1.0890909433364868</v>
      </c>
      <c r="J220" s="702">
        <v>18900</v>
      </c>
      <c r="K220" s="703">
        <v>20576</v>
      </c>
    </row>
    <row r="221" spans="1:11" ht="14.4" customHeight="1" x14ac:dyDescent="0.3">
      <c r="A221" s="697" t="s">
        <v>500</v>
      </c>
      <c r="B221" s="698" t="s">
        <v>501</v>
      </c>
      <c r="C221" s="699" t="s">
        <v>513</v>
      </c>
      <c r="D221" s="700" t="s">
        <v>514</v>
      </c>
      <c r="E221" s="699" t="s">
        <v>1742</v>
      </c>
      <c r="F221" s="700" t="s">
        <v>1743</v>
      </c>
      <c r="G221" s="699" t="s">
        <v>1974</v>
      </c>
      <c r="H221" s="699" t="s">
        <v>1975</v>
      </c>
      <c r="I221" s="702">
        <v>0.47499999403953552</v>
      </c>
      <c r="J221" s="702">
        <v>12900</v>
      </c>
      <c r="K221" s="703">
        <v>6110</v>
      </c>
    </row>
    <row r="222" spans="1:11" ht="14.4" customHeight="1" x14ac:dyDescent="0.3">
      <c r="A222" s="697" t="s">
        <v>500</v>
      </c>
      <c r="B222" s="698" t="s">
        <v>501</v>
      </c>
      <c r="C222" s="699" t="s">
        <v>513</v>
      </c>
      <c r="D222" s="700" t="s">
        <v>514</v>
      </c>
      <c r="E222" s="699" t="s">
        <v>1742</v>
      </c>
      <c r="F222" s="700" t="s">
        <v>1743</v>
      </c>
      <c r="G222" s="699" t="s">
        <v>1976</v>
      </c>
      <c r="H222" s="699" t="s">
        <v>1977</v>
      </c>
      <c r="I222" s="702">
        <v>1.6757142373493739</v>
      </c>
      <c r="J222" s="702">
        <v>16500</v>
      </c>
      <c r="K222" s="703">
        <v>27663</v>
      </c>
    </row>
    <row r="223" spans="1:11" ht="14.4" customHeight="1" x14ac:dyDescent="0.3">
      <c r="A223" s="697" t="s">
        <v>500</v>
      </c>
      <c r="B223" s="698" t="s">
        <v>501</v>
      </c>
      <c r="C223" s="699" t="s">
        <v>513</v>
      </c>
      <c r="D223" s="700" t="s">
        <v>514</v>
      </c>
      <c r="E223" s="699" t="s">
        <v>1742</v>
      </c>
      <c r="F223" s="700" t="s">
        <v>1743</v>
      </c>
      <c r="G223" s="699" t="s">
        <v>1978</v>
      </c>
      <c r="H223" s="699" t="s">
        <v>1979</v>
      </c>
      <c r="I223" s="702">
        <v>0.67000001668930054</v>
      </c>
      <c r="J223" s="702">
        <v>7800</v>
      </c>
      <c r="K223" s="703">
        <v>5226</v>
      </c>
    </row>
    <row r="224" spans="1:11" ht="14.4" customHeight="1" x14ac:dyDescent="0.3">
      <c r="A224" s="697" t="s">
        <v>500</v>
      </c>
      <c r="B224" s="698" t="s">
        <v>501</v>
      </c>
      <c r="C224" s="699" t="s">
        <v>513</v>
      </c>
      <c r="D224" s="700" t="s">
        <v>514</v>
      </c>
      <c r="E224" s="699" t="s">
        <v>1742</v>
      </c>
      <c r="F224" s="700" t="s">
        <v>1743</v>
      </c>
      <c r="G224" s="699" t="s">
        <v>1980</v>
      </c>
      <c r="H224" s="699" t="s">
        <v>1981</v>
      </c>
      <c r="I224" s="702">
        <v>1.5</v>
      </c>
      <c r="J224" s="702">
        <v>2400</v>
      </c>
      <c r="K224" s="703">
        <v>3600</v>
      </c>
    </row>
    <row r="225" spans="1:11" ht="14.4" customHeight="1" x14ac:dyDescent="0.3">
      <c r="A225" s="697" t="s">
        <v>500</v>
      </c>
      <c r="B225" s="698" t="s">
        <v>501</v>
      </c>
      <c r="C225" s="699" t="s">
        <v>513</v>
      </c>
      <c r="D225" s="700" t="s">
        <v>514</v>
      </c>
      <c r="E225" s="699" t="s">
        <v>1742</v>
      </c>
      <c r="F225" s="700" t="s">
        <v>1743</v>
      </c>
      <c r="G225" s="699" t="s">
        <v>1982</v>
      </c>
      <c r="H225" s="699" t="s">
        <v>1983</v>
      </c>
      <c r="I225" s="702">
        <v>5.2035292737624221</v>
      </c>
      <c r="J225" s="702">
        <v>9070</v>
      </c>
      <c r="K225" s="703">
        <v>47177.459808349609</v>
      </c>
    </row>
    <row r="226" spans="1:11" ht="14.4" customHeight="1" x14ac:dyDescent="0.3">
      <c r="A226" s="697" t="s">
        <v>500</v>
      </c>
      <c r="B226" s="698" t="s">
        <v>501</v>
      </c>
      <c r="C226" s="699" t="s">
        <v>513</v>
      </c>
      <c r="D226" s="700" t="s">
        <v>514</v>
      </c>
      <c r="E226" s="699" t="s">
        <v>1742</v>
      </c>
      <c r="F226" s="700" t="s">
        <v>1743</v>
      </c>
      <c r="G226" s="699" t="s">
        <v>1984</v>
      </c>
      <c r="H226" s="699" t="s">
        <v>1985</v>
      </c>
      <c r="I226" s="702">
        <v>7.429999828338623</v>
      </c>
      <c r="J226" s="702">
        <v>100</v>
      </c>
      <c r="K226" s="703">
        <v>743</v>
      </c>
    </row>
    <row r="227" spans="1:11" ht="14.4" customHeight="1" x14ac:dyDescent="0.3">
      <c r="A227" s="697" t="s">
        <v>500</v>
      </c>
      <c r="B227" s="698" t="s">
        <v>501</v>
      </c>
      <c r="C227" s="699" t="s">
        <v>513</v>
      </c>
      <c r="D227" s="700" t="s">
        <v>514</v>
      </c>
      <c r="E227" s="699" t="s">
        <v>1742</v>
      </c>
      <c r="F227" s="700" t="s">
        <v>1743</v>
      </c>
      <c r="G227" s="699" t="s">
        <v>1986</v>
      </c>
      <c r="H227" s="699" t="s">
        <v>1987</v>
      </c>
      <c r="I227" s="702">
        <v>8.8333333333333339</v>
      </c>
      <c r="J227" s="702">
        <v>1000</v>
      </c>
      <c r="K227" s="703">
        <v>8834</v>
      </c>
    </row>
    <row r="228" spans="1:11" ht="14.4" customHeight="1" x14ac:dyDescent="0.3">
      <c r="A228" s="697" t="s">
        <v>500</v>
      </c>
      <c r="B228" s="698" t="s">
        <v>501</v>
      </c>
      <c r="C228" s="699" t="s">
        <v>513</v>
      </c>
      <c r="D228" s="700" t="s">
        <v>514</v>
      </c>
      <c r="E228" s="699" t="s">
        <v>1742</v>
      </c>
      <c r="F228" s="700" t="s">
        <v>1743</v>
      </c>
      <c r="G228" s="699" t="s">
        <v>1988</v>
      </c>
      <c r="H228" s="699" t="s">
        <v>1989</v>
      </c>
      <c r="I228" s="702">
        <v>17.059999465942383</v>
      </c>
      <c r="J228" s="702">
        <v>100</v>
      </c>
      <c r="K228" s="703">
        <v>1706.0999755859375</v>
      </c>
    </row>
    <row r="229" spans="1:11" ht="14.4" customHeight="1" x14ac:dyDescent="0.3">
      <c r="A229" s="697" t="s">
        <v>500</v>
      </c>
      <c r="B229" s="698" t="s">
        <v>501</v>
      </c>
      <c r="C229" s="699" t="s">
        <v>513</v>
      </c>
      <c r="D229" s="700" t="s">
        <v>514</v>
      </c>
      <c r="E229" s="699" t="s">
        <v>1742</v>
      </c>
      <c r="F229" s="700" t="s">
        <v>1743</v>
      </c>
      <c r="G229" s="699" t="s">
        <v>1990</v>
      </c>
      <c r="H229" s="699" t="s">
        <v>1991</v>
      </c>
      <c r="I229" s="702">
        <v>1.5499999523162842</v>
      </c>
      <c r="J229" s="702">
        <v>500</v>
      </c>
      <c r="K229" s="703">
        <v>775.30000305175781</v>
      </c>
    </row>
    <row r="230" spans="1:11" ht="14.4" customHeight="1" x14ac:dyDescent="0.3">
      <c r="A230" s="697" t="s">
        <v>500</v>
      </c>
      <c r="B230" s="698" t="s">
        <v>501</v>
      </c>
      <c r="C230" s="699" t="s">
        <v>513</v>
      </c>
      <c r="D230" s="700" t="s">
        <v>514</v>
      </c>
      <c r="E230" s="699" t="s">
        <v>1742</v>
      </c>
      <c r="F230" s="700" t="s">
        <v>1743</v>
      </c>
      <c r="G230" s="699" t="s">
        <v>1992</v>
      </c>
      <c r="H230" s="699" t="s">
        <v>1993</v>
      </c>
      <c r="I230" s="702">
        <v>2.1740000724792479</v>
      </c>
      <c r="J230" s="702">
        <v>1250</v>
      </c>
      <c r="K230" s="703">
        <v>2718.5</v>
      </c>
    </row>
    <row r="231" spans="1:11" ht="14.4" customHeight="1" x14ac:dyDescent="0.3">
      <c r="A231" s="697" t="s">
        <v>500</v>
      </c>
      <c r="B231" s="698" t="s">
        <v>501</v>
      </c>
      <c r="C231" s="699" t="s">
        <v>513</v>
      </c>
      <c r="D231" s="700" t="s">
        <v>514</v>
      </c>
      <c r="E231" s="699" t="s">
        <v>1742</v>
      </c>
      <c r="F231" s="700" t="s">
        <v>1743</v>
      </c>
      <c r="G231" s="699" t="s">
        <v>1994</v>
      </c>
      <c r="H231" s="699" t="s">
        <v>1995</v>
      </c>
      <c r="I231" s="702">
        <v>6.23214282308306</v>
      </c>
      <c r="J231" s="702">
        <v>1240</v>
      </c>
      <c r="K231" s="703">
        <v>7727.0299835205078</v>
      </c>
    </row>
    <row r="232" spans="1:11" ht="14.4" customHeight="1" x14ac:dyDescent="0.3">
      <c r="A232" s="697" t="s">
        <v>500</v>
      </c>
      <c r="B232" s="698" t="s">
        <v>501</v>
      </c>
      <c r="C232" s="699" t="s">
        <v>513</v>
      </c>
      <c r="D232" s="700" t="s">
        <v>514</v>
      </c>
      <c r="E232" s="699" t="s">
        <v>1742</v>
      </c>
      <c r="F232" s="700" t="s">
        <v>1743</v>
      </c>
      <c r="G232" s="699" t="s">
        <v>1996</v>
      </c>
      <c r="H232" s="699" t="s">
        <v>1997</v>
      </c>
      <c r="I232" s="702">
        <v>1406.6300048828125</v>
      </c>
      <c r="J232" s="702">
        <v>10</v>
      </c>
      <c r="K232" s="703">
        <v>14066.259765625</v>
      </c>
    </row>
    <row r="233" spans="1:11" ht="14.4" customHeight="1" x14ac:dyDescent="0.3">
      <c r="A233" s="697" t="s">
        <v>500</v>
      </c>
      <c r="B233" s="698" t="s">
        <v>501</v>
      </c>
      <c r="C233" s="699" t="s">
        <v>513</v>
      </c>
      <c r="D233" s="700" t="s">
        <v>514</v>
      </c>
      <c r="E233" s="699" t="s">
        <v>1742</v>
      </c>
      <c r="F233" s="700" t="s">
        <v>1743</v>
      </c>
      <c r="G233" s="699" t="s">
        <v>1998</v>
      </c>
      <c r="H233" s="699" t="s">
        <v>1999</v>
      </c>
      <c r="I233" s="702">
        <v>1647.2900390625</v>
      </c>
      <c r="J233" s="702">
        <v>10</v>
      </c>
      <c r="K233" s="703">
        <v>16472.939453125</v>
      </c>
    </row>
    <row r="234" spans="1:11" ht="14.4" customHeight="1" x14ac:dyDescent="0.3">
      <c r="A234" s="697" t="s">
        <v>500</v>
      </c>
      <c r="B234" s="698" t="s">
        <v>501</v>
      </c>
      <c r="C234" s="699" t="s">
        <v>513</v>
      </c>
      <c r="D234" s="700" t="s">
        <v>514</v>
      </c>
      <c r="E234" s="699" t="s">
        <v>1742</v>
      </c>
      <c r="F234" s="700" t="s">
        <v>1743</v>
      </c>
      <c r="G234" s="699" t="s">
        <v>2000</v>
      </c>
      <c r="H234" s="699" t="s">
        <v>2001</v>
      </c>
      <c r="I234" s="702">
        <v>229.89999389648437</v>
      </c>
      <c r="J234" s="702">
        <v>280</v>
      </c>
      <c r="K234" s="703">
        <v>64372.0498046875</v>
      </c>
    </row>
    <row r="235" spans="1:11" ht="14.4" customHeight="1" x14ac:dyDescent="0.3">
      <c r="A235" s="697" t="s">
        <v>500</v>
      </c>
      <c r="B235" s="698" t="s">
        <v>501</v>
      </c>
      <c r="C235" s="699" t="s">
        <v>513</v>
      </c>
      <c r="D235" s="700" t="s">
        <v>514</v>
      </c>
      <c r="E235" s="699" t="s">
        <v>1742</v>
      </c>
      <c r="F235" s="700" t="s">
        <v>1743</v>
      </c>
      <c r="G235" s="699" t="s">
        <v>2002</v>
      </c>
      <c r="H235" s="699" t="s">
        <v>2003</v>
      </c>
      <c r="I235" s="702">
        <v>205.69999694824219</v>
      </c>
      <c r="J235" s="702">
        <v>100</v>
      </c>
      <c r="K235" s="703">
        <v>20570</v>
      </c>
    </row>
    <row r="236" spans="1:11" ht="14.4" customHeight="1" x14ac:dyDescent="0.3">
      <c r="A236" s="697" t="s">
        <v>500</v>
      </c>
      <c r="B236" s="698" t="s">
        <v>501</v>
      </c>
      <c r="C236" s="699" t="s">
        <v>513</v>
      </c>
      <c r="D236" s="700" t="s">
        <v>514</v>
      </c>
      <c r="E236" s="699" t="s">
        <v>1742</v>
      </c>
      <c r="F236" s="700" t="s">
        <v>1743</v>
      </c>
      <c r="G236" s="699" t="s">
        <v>2004</v>
      </c>
      <c r="H236" s="699" t="s">
        <v>2005</v>
      </c>
      <c r="I236" s="702">
        <v>35.090000152587891</v>
      </c>
      <c r="J236" s="702">
        <v>3</v>
      </c>
      <c r="K236" s="703">
        <v>105.26999664306641</v>
      </c>
    </row>
    <row r="237" spans="1:11" ht="14.4" customHeight="1" x14ac:dyDescent="0.3">
      <c r="A237" s="697" t="s">
        <v>500</v>
      </c>
      <c r="B237" s="698" t="s">
        <v>501</v>
      </c>
      <c r="C237" s="699" t="s">
        <v>513</v>
      </c>
      <c r="D237" s="700" t="s">
        <v>514</v>
      </c>
      <c r="E237" s="699" t="s">
        <v>1742</v>
      </c>
      <c r="F237" s="700" t="s">
        <v>1743</v>
      </c>
      <c r="G237" s="699" t="s">
        <v>2006</v>
      </c>
      <c r="H237" s="699" t="s">
        <v>2007</v>
      </c>
      <c r="I237" s="702">
        <v>82.161431448800229</v>
      </c>
      <c r="J237" s="702">
        <v>200</v>
      </c>
      <c r="K237" s="703">
        <v>16432.06005859375</v>
      </c>
    </row>
    <row r="238" spans="1:11" ht="14.4" customHeight="1" x14ac:dyDescent="0.3">
      <c r="A238" s="697" t="s">
        <v>500</v>
      </c>
      <c r="B238" s="698" t="s">
        <v>501</v>
      </c>
      <c r="C238" s="699" t="s">
        <v>513</v>
      </c>
      <c r="D238" s="700" t="s">
        <v>514</v>
      </c>
      <c r="E238" s="699" t="s">
        <v>1742</v>
      </c>
      <c r="F238" s="700" t="s">
        <v>1743</v>
      </c>
      <c r="G238" s="699" t="s">
        <v>2008</v>
      </c>
      <c r="H238" s="699" t="s">
        <v>2009</v>
      </c>
      <c r="I238" s="702">
        <v>36.200000762939453</v>
      </c>
      <c r="J238" s="702">
        <v>15</v>
      </c>
      <c r="K238" s="703">
        <v>542.96002197265625</v>
      </c>
    </row>
    <row r="239" spans="1:11" ht="14.4" customHeight="1" x14ac:dyDescent="0.3">
      <c r="A239" s="697" t="s">
        <v>500</v>
      </c>
      <c r="B239" s="698" t="s">
        <v>501</v>
      </c>
      <c r="C239" s="699" t="s">
        <v>513</v>
      </c>
      <c r="D239" s="700" t="s">
        <v>514</v>
      </c>
      <c r="E239" s="699" t="s">
        <v>1742</v>
      </c>
      <c r="F239" s="700" t="s">
        <v>1743</v>
      </c>
      <c r="G239" s="699" t="s">
        <v>2010</v>
      </c>
      <c r="H239" s="699" t="s">
        <v>2011</v>
      </c>
      <c r="I239" s="702">
        <v>1.0266666412353516</v>
      </c>
      <c r="J239" s="702">
        <v>600</v>
      </c>
      <c r="K239" s="703">
        <v>615.75</v>
      </c>
    </row>
    <row r="240" spans="1:11" ht="14.4" customHeight="1" x14ac:dyDescent="0.3">
      <c r="A240" s="697" t="s">
        <v>500</v>
      </c>
      <c r="B240" s="698" t="s">
        <v>501</v>
      </c>
      <c r="C240" s="699" t="s">
        <v>513</v>
      </c>
      <c r="D240" s="700" t="s">
        <v>514</v>
      </c>
      <c r="E240" s="699" t="s">
        <v>1742</v>
      </c>
      <c r="F240" s="700" t="s">
        <v>1743</v>
      </c>
      <c r="G240" s="699" t="s">
        <v>2012</v>
      </c>
      <c r="H240" s="699" t="s">
        <v>2013</v>
      </c>
      <c r="I240" s="702">
        <v>3.1325001120567322</v>
      </c>
      <c r="J240" s="702">
        <v>1000</v>
      </c>
      <c r="K240" s="703">
        <v>3131</v>
      </c>
    </row>
    <row r="241" spans="1:11" ht="14.4" customHeight="1" x14ac:dyDescent="0.3">
      <c r="A241" s="697" t="s">
        <v>500</v>
      </c>
      <c r="B241" s="698" t="s">
        <v>501</v>
      </c>
      <c r="C241" s="699" t="s">
        <v>513</v>
      </c>
      <c r="D241" s="700" t="s">
        <v>514</v>
      </c>
      <c r="E241" s="699" t="s">
        <v>1742</v>
      </c>
      <c r="F241" s="700" t="s">
        <v>1743</v>
      </c>
      <c r="G241" s="699" t="s">
        <v>2014</v>
      </c>
      <c r="H241" s="699" t="s">
        <v>2015</v>
      </c>
      <c r="I241" s="702">
        <v>411.39999389648437</v>
      </c>
      <c r="J241" s="702">
        <v>30</v>
      </c>
      <c r="K241" s="703">
        <v>12342</v>
      </c>
    </row>
    <row r="242" spans="1:11" ht="14.4" customHeight="1" x14ac:dyDescent="0.3">
      <c r="A242" s="697" t="s">
        <v>500</v>
      </c>
      <c r="B242" s="698" t="s">
        <v>501</v>
      </c>
      <c r="C242" s="699" t="s">
        <v>513</v>
      </c>
      <c r="D242" s="700" t="s">
        <v>514</v>
      </c>
      <c r="E242" s="699" t="s">
        <v>1742</v>
      </c>
      <c r="F242" s="700" t="s">
        <v>1743</v>
      </c>
      <c r="G242" s="699" t="s">
        <v>2016</v>
      </c>
      <c r="H242" s="699" t="s">
        <v>2017</v>
      </c>
      <c r="I242" s="702">
        <v>568.70001220703125</v>
      </c>
      <c r="J242" s="702">
        <v>10</v>
      </c>
      <c r="K242" s="703">
        <v>5687</v>
      </c>
    </row>
    <row r="243" spans="1:11" ht="14.4" customHeight="1" x14ac:dyDescent="0.3">
      <c r="A243" s="697" t="s">
        <v>500</v>
      </c>
      <c r="B243" s="698" t="s">
        <v>501</v>
      </c>
      <c r="C243" s="699" t="s">
        <v>513</v>
      </c>
      <c r="D243" s="700" t="s">
        <v>514</v>
      </c>
      <c r="E243" s="699" t="s">
        <v>1742</v>
      </c>
      <c r="F243" s="700" t="s">
        <v>1743</v>
      </c>
      <c r="G243" s="699" t="s">
        <v>2018</v>
      </c>
      <c r="H243" s="699" t="s">
        <v>2019</v>
      </c>
      <c r="I243" s="702">
        <v>49.970001220703125</v>
      </c>
      <c r="J243" s="702">
        <v>10</v>
      </c>
      <c r="K243" s="703">
        <v>499.70001220703125</v>
      </c>
    </row>
    <row r="244" spans="1:11" ht="14.4" customHeight="1" x14ac:dyDescent="0.3">
      <c r="A244" s="697" t="s">
        <v>500</v>
      </c>
      <c r="B244" s="698" t="s">
        <v>501</v>
      </c>
      <c r="C244" s="699" t="s">
        <v>513</v>
      </c>
      <c r="D244" s="700" t="s">
        <v>514</v>
      </c>
      <c r="E244" s="699" t="s">
        <v>1742</v>
      </c>
      <c r="F244" s="700" t="s">
        <v>1743</v>
      </c>
      <c r="G244" s="699" t="s">
        <v>2020</v>
      </c>
      <c r="H244" s="699" t="s">
        <v>2021</v>
      </c>
      <c r="I244" s="702">
        <v>49.970001220703125</v>
      </c>
      <c r="J244" s="702">
        <v>10</v>
      </c>
      <c r="K244" s="703">
        <v>499.70001220703125</v>
      </c>
    </row>
    <row r="245" spans="1:11" ht="14.4" customHeight="1" x14ac:dyDescent="0.3">
      <c r="A245" s="697" t="s">
        <v>500</v>
      </c>
      <c r="B245" s="698" t="s">
        <v>501</v>
      </c>
      <c r="C245" s="699" t="s">
        <v>513</v>
      </c>
      <c r="D245" s="700" t="s">
        <v>514</v>
      </c>
      <c r="E245" s="699" t="s">
        <v>1742</v>
      </c>
      <c r="F245" s="700" t="s">
        <v>1743</v>
      </c>
      <c r="G245" s="699" t="s">
        <v>2022</v>
      </c>
      <c r="H245" s="699" t="s">
        <v>2023</v>
      </c>
      <c r="I245" s="702">
        <v>9.4399995803833008</v>
      </c>
      <c r="J245" s="702">
        <v>50</v>
      </c>
      <c r="K245" s="703">
        <v>472</v>
      </c>
    </row>
    <row r="246" spans="1:11" ht="14.4" customHeight="1" x14ac:dyDescent="0.3">
      <c r="A246" s="697" t="s">
        <v>500</v>
      </c>
      <c r="B246" s="698" t="s">
        <v>501</v>
      </c>
      <c r="C246" s="699" t="s">
        <v>513</v>
      </c>
      <c r="D246" s="700" t="s">
        <v>514</v>
      </c>
      <c r="E246" s="699" t="s">
        <v>1742</v>
      </c>
      <c r="F246" s="700" t="s">
        <v>1743</v>
      </c>
      <c r="G246" s="699" t="s">
        <v>2024</v>
      </c>
      <c r="H246" s="699" t="s">
        <v>2025</v>
      </c>
      <c r="I246" s="702">
        <v>13.310000419616699</v>
      </c>
      <c r="J246" s="702">
        <v>50</v>
      </c>
      <c r="K246" s="703">
        <v>665.5</v>
      </c>
    </row>
    <row r="247" spans="1:11" ht="14.4" customHeight="1" x14ac:dyDescent="0.3">
      <c r="A247" s="697" t="s">
        <v>500</v>
      </c>
      <c r="B247" s="698" t="s">
        <v>501</v>
      </c>
      <c r="C247" s="699" t="s">
        <v>513</v>
      </c>
      <c r="D247" s="700" t="s">
        <v>514</v>
      </c>
      <c r="E247" s="699" t="s">
        <v>1742</v>
      </c>
      <c r="F247" s="700" t="s">
        <v>1743</v>
      </c>
      <c r="G247" s="699" t="s">
        <v>2026</v>
      </c>
      <c r="H247" s="699" t="s">
        <v>2027</v>
      </c>
      <c r="I247" s="702">
        <v>0.47333332896232605</v>
      </c>
      <c r="J247" s="702">
        <v>2200</v>
      </c>
      <c r="K247" s="703">
        <v>1042</v>
      </c>
    </row>
    <row r="248" spans="1:11" ht="14.4" customHeight="1" x14ac:dyDescent="0.3">
      <c r="A248" s="697" t="s">
        <v>500</v>
      </c>
      <c r="B248" s="698" t="s">
        <v>501</v>
      </c>
      <c r="C248" s="699" t="s">
        <v>513</v>
      </c>
      <c r="D248" s="700" t="s">
        <v>514</v>
      </c>
      <c r="E248" s="699" t="s">
        <v>1742</v>
      </c>
      <c r="F248" s="700" t="s">
        <v>1743</v>
      </c>
      <c r="G248" s="699" t="s">
        <v>2028</v>
      </c>
      <c r="H248" s="699" t="s">
        <v>2029</v>
      </c>
      <c r="I248" s="702">
        <v>0.47499999403953552</v>
      </c>
      <c r="J248" s="702">
        <v>2300</v>
      </c>
      <c r="K248" s="703">
        <v>1094</v>
      </c>
    </row>
    <row r="249" spans="1:11" ht="14.4" customHeight="1" x14ac:dyDescent="0.3">
      <c r="A249" s="697" t="s">
        <v>500</v>
      </c>
      <c r="B249" s="698" t="s">
        <v>501</v>
      </c>
      <c r="C249" s="699" t="s">
        <v>513</v>
      </c>
      <c r="D249" s="700" t="s">
        <v>514</v>
      </c>
      <c r="E249" s="699" t="s">
        <v>1742</v>
      </c>
      <c r="F249" s="700" t="s">
        <v>1743</v>
      </c>
      <c r="G249" s="699" t="s">
        <v>2030</v>
      </c>
      <c r="H249" s="699" t="s">
        <v>2031</v>
      </c>
      <c r="I249" s="702">
        <v>3.7519999980926513</v>
      </c>
      <c r="J249" s="702">
        <v>170</v>
      </c>
      <c r="K249" s="703">
        <v>637.80000305175781</v>
      </c>
    </row>
    <row r="250" spans="1:11" ht="14.4" customHeight="1" x14ac:dyDescent="0.3">
      <c r="A250" s="697" t="s">
        <v>500</v>
      </c>
      <c r="B250" s="698" t="s">
        <v>501</v>
      </c>
      <c r="C250" s="699" t="s">
        <v>513</v>
      </c>
      <c r="D250" s="700" t="s">
        <v>514</v>
      </c>
      <c r="E250" s="699" t="s">
        <v>1742</v>
      </c>
      <c r="F250" s="700" t="s">
        <v>1743</v>
      </c>
      <c r="G250" s="699" t="s">
        <v>2032</v>
      </c>
      <c r="H250" s="699" t="s">
        <v>2033</v>
      </c>
      <c r="I250" s="702">
        <v>1.9855555693308513</v>
      </c>
      <c r="J250" s="702">
        <v>3100</v>
      </c>
      <c r="K250" s="703">
        <v>6154.5</v>
      </c>
    </row>
    <row r="251" spans="1:11" ht="14.4" customHeight="1" x14ac:dyDescent="0.3">
      <c r="A251" s="697" t="s">
        <v>500</v>
      </c>
      <c r="B251" s="698" t="s">
        <v>501</v>
      </c>
      <c r="C251" s="699" t="s">
        <v>513</v>
      </c>
      <c r="D251" s="700" t="s">
        <v>514</v>
      </c>
      <c r="E251" s="699" t="s">
        <v>1742</v>
      </c>
      <c r="F251" s="700" t="s">
        <v>1743</v>
      </c>
      <c r="G251" s="699" t="s">
        <v>2034</v>
      </c>
      <c r="H251" s="699" t="s">
        <v>2035</v>
      </c>
      <c r="I251" s="702">
        <v>2.0549999475479126</v>
      </c>
      <c r="J251" s="702">
        <v>400</v>
      </c>
      <c r="K251" s="703">
        <v>822</v>
      </c>
    </row>
    <row r="252" spans="1:11" ht="14.4" customHeight="1" x14ac:dyDescent="0.3">
      <c r="A252" s="697" t="s">
        <v>500</v>
      </c>
      <c r="B252" s="698" t="s">
        <v>501</v>
      </c>
      <c r="C252" s="699" t="s">
        <v>513</v>
      </c>
      <c r="D252" s="700" t="s">
        <v>514</v>
      </c>
      <c r="E252" s="699" t="s">
        <v>1742</v>
      </c>
      <c r="F252" s="700" t="s">
        <v>1743</v>
      </c>
      <c r="G252" s="699" t="s">
        <v>2036</v>
      </c>
      <c r="H252" s="699" t="s">
        <v>2037</v>
      </c>
      <c r="I252" s="702">
        <v>1.8999999761581421</v>
      </c>
      <c r="J252" s="702">
        <v>50</v>
      </c>
      <c r="K252" s="703">
        <v>95</v>
      </c>
    </row>
    <row r="253" spans="1:11" ht="14.4" customHeight="1" x14ac:dyDescent="0.3">
      <c r="A253" s="697" t="s">
        <v>500</v>
      </c>
      <c r="B253" s="698" t="s">
        <v>501</v>
      </c>
      <c r="C253" s="699" t="s">
        <v>513</v>
      </c>
      <c r="D253" s="700" t="s">
        <v>514</v>
      </c>
      <c r="E253" s="699" t="s">
        <v>1742</v>
      </c>
      <c r="F253" s="700" t="s">
        <v>1743</v>
      </c>
      <c r="G253" s="699" t="s">
        <v>2038</v>
      </c>
      <c r="H253" s="699" t="s">
        <v>2039</v>
      </c>
      <c r="I253" s="702">
        <v>2.7000000476837158</v>
      </c>
      <c r="J253" s="702">
        <v>1500</v>
      </c>
      <c r="K253" s="703">
        <v>4050</v>
      </c>
    </row>
    <row r="254" spans="1:11" ht="14.4" customHeight="1" x14ac:dyDescent="0.3">
      <c r="A254" s="697" t="s">
        <v>500</v>
      </c>
      <c r="B254" s="698" t="s">
        <v>501</v>
      </c>
      <c r="C254" s="699" t="s">
        <v>513</v>
      </c>
      <c r="D254" s="700" t="s">
        <v>514</v>
      </c>
      <c r="E254" s="699" t="s">
        <v>1742</v>
      </c>
      <c r="F254" s="700" t="s">
        <v>1743</v>
      </c>
      <c r="G254" s="699" t="s">
        <v>2040</v>
      </c>
      <c r="H254" s="699" t="s">
        <v>2041</v>
      </c>
      <c r="I254" s="702">
        <v>3.0933332443237305</v>
      </c>
      <c r="J254" s="702">
        <v>1000</v>
      </c>
      <c r="K254" s="703">
        <v>3093</v>
      </c>
    </row>
    <row r="255" spans="1:11" ht="14.4" customHeight="1" x14ac:dyDescent="0.3">
      <c r="A255" s="697" t="s">
        <v>500</v>
      </c>
      <c r="B255" s="698" t="s">
        <v>501</v>
      </c>
      <c r="C255" s="699" t="s">
        <v>513</v>
      </c>
      <c r="D255" s="700" t="s">
        <v>514</v>
      </c>
      <c r="E255" s="699" t="s">
        <v>1742</v>
      </c>
      <c r="F255" s="700" t="s">
        <v>1743</v>
      </c>
      <c r="G255" s="699" t="s">
        <v>2042</v>
      </c>
      <c r="H255" s="699" t="s">
        <v>2043</v>
      </c>
      <c r="I255" s="702">
        <v>2.166250079870224</v>
      </c>
      <c r="J255" s="702">
        <v>1300</v>
      </c>
      <c r="K255" s="703">
        <v>2816.5</v>
      </c>
    </row>
    <row r="256" spans="1:11" ht="14.4" customHeight="1" x14ac:dyDescent="0.3">
      <c r="A256" s="697" t="s">
        <v>500</v>
      </c>
      <c r="B256" s="698" t="s">
        <v>501</v>
      </c>
      <c r="C256" s="699" t="s">
        <v>513</v>
      </c>
      <c r="D256" s="700" t="s">
        <v>514</v>
      </c>
      <c r="E256" s="699" t="s">
        <v>1742</v>
      </c>
      <c r="F256" s="700" t="s">
        <v>1743</v>
      </c>
      <c r="G256" s="699" t="s">
        <v>2044</v>
      </c>
      <c r="H256" s="699" t="s">
        <v>2045</v>
      </c>
      <c r="I256" s="702">
        <v>21.236666361490887</v>
      </c>
      <c r="J256" s="702">
        <v>150</v>
      </c>
      <c r="K256" s="703">
        <v>3185.5</v>
      </c>
    </row>
    <row r="257" spans="1:11" ht="14.4" customHeight="1" x14ac:dyDescent="0.3">
      <c r="A257" s="697" t="s">
        <v>500</v>
      </c>
      <c r="B257" s="698" t="s">
        <v>501</v>
      </c>
      <c r="C257" s="699" t="s">
        <v>513</v>
      </c>
      <c r="D257" s="700" t="s">
        <v>514</v>
      </c>
      <c r="E257" s="699" t="s">
        <v>1742</v>
      </c>
      <c r="F257" s="700" t="s">
        <v>1743</v>
      </c>
      <c r="G257" s="699" t="s">
        <v>2046</v>
      </c>
      <c r="H257" s="699" t="s">
        <v>2047</v>
      </c>
      <c r="I257" s="702">
        <v>5.0100002288818359</v>
      </c>
      <c r="J257" s="702">
        <v>150</v>
      </c>
      <c r="K257" s="703">
        <v>751.5</v>
      </c>
    </row>
    <row r="258" spans="1:11" ht="14.4" customHeight="1" x14ac:dyDescent="0.3">
      <c r="A258" s="697" t="s">
        <v>500</v>
      </c>
      <c r="B258" s="698" t="s">
        <v>501</v>
      </c>
      <c r="C258" s="699" t="s">
        <v>513</v>
      </c>
      <c r="D258" s="700" t="s">
        <v>514</v>
      </c>
      <c r="E258" s="699" t="s">
        <v>1742</v>
      </c>
      <c r="F258" s="700" t="s">
        <v>1743</v>
      </c>
      <c r="G258" s="699" t="s">
        <v>2048</v>
      </c>
      <c r="H258" s="699" t="s">
        <v>2049</v>
      </c>
      <c r="I258" s="702">
        <v>21.237499713897705</v>
      </c>
      <c r="J258" s="702">
        <v>200</v>
      </c>
      <c r="K258" s="703">
        <v>4247.5</v>
      </c>
    </row>
    <row r="259" spans="1:11" ht="14.4" customHeight="1" x14ac:dyDescent="0.3">
      <c r="A259" s="697" t="s">
        <v>500</v>
      </c>
      <c r="B259" s="698" t="s">
        <v>501</v>
      </c>
      <c r="C259" s="699" t="s">
        <v>513</v>
      </c>
      <c r="D259" s="700" t="s">
        <v>514</v>
      </c>
      <c r="E259" s="699" t="s">
        <v>1742</v>
      </c>
      <c r="F259" s="700" t="s">
        <v>1743</v>
      </c>
      <c r="G259" s="699" t="s">
        <v>2050</v>
      </c>
      <c r="H259" s="699" t="s">
        <v>2051</v>
      </c>
      <c r="I259" s="702">
        <v>1.9900000095367432</v>
      </c>
      <c r="J259" s="702">
        <v>100</v>
      </c>
      <c r="K259" s="703">
        <v>199</v>
      </c>
    </row>
    <row r="260" spans="1:11" ht="14.4" customHeight="1" x14ac:dyDescent="0.3">
      <c r="A260" s="697" t="s">
        <v>500</v>
      </c>
      <c r="B260" s="698" t="s">
        <v>501</v>
      </c>
      <c r="C260" s="699" t="s">
        <v>513</v>
      </c>
      <c r="D260" s="700" t="s">
        <v>514</v>
      </c>
      <c r="E260" s="699" t="s">
        <v>1742</v>
      </c>
      <c r="F260" s="700" t="s">
        <v>1743</v>
      </c>
      <c r="G260" s="699" t="s">
        <v>2052</v>
      </c>
      <c r="H260" s="699" t="s">
        <v>2053</v>
      </c>
      <c r="I260" s="702">
        <v>2.5299999713897705</v>
      </c>
      <c r="J260" s="702">
        <v>50</v>
      </c>
      <c r="K260" s="703">
        <v>126.5</v>
      </c>
    </row>
    <row r="261" spans="1:11" ht="14.4" customHeight="1" x14ac:dyDescent="0.3">
      <c r="A261" s="697" t="s">
        <v>500</v>
      </c>
      <c r="B261" s="698" t="s">
        <v>501</v>
      </c>
      <c r="C261" s="699" t="s">
        <v>513</v>
      </c>
      <c r="D261" s="700" t="s">
        <v>514</v>
      </c>
      <c r="E261" s="699" t="s">
        <v>2054</v>
      </c>
      <c r="F261" s="700" t="s">
        <v>2055</v>
      </c>
      <c r="G261" s="699" t="s">
        <v>2056</v>
      </c>
      <c r="H261" s="699" t="s">
        <v>2057</v>
      </c>
      <c r="I261" s="702">
        <v>10.163749933242798</v>
      </c>
      <c r="J261" s="702">
        <v>5900</v>
      </c>
      <c r="K261" s="703">
        <v>59967</v>
      </c>
    </row>
    <row r="262" spans="1:11" ht="14.4" customHeight="1" x14ac:dyDescent="0.3">
      <c r="A262" s="697" t="s">
        <v>500</v>
      </c>
      <c r="B262" s="698" t="s">
        <v>501</v>
      </c>
      <c r="C262" s="699" t="s">
        <v>513</v>
      </c>
      <c r="D262" s="700" t="s">
        <v>514</v>
      </c>
      <c r="E262" s="699" t="s">
        <v>2054</v>
      </c>
      <c r="F262" s="700" t="s">
        <v>2055</v>
      </c>
      <c r="G262" s="699" t="s">
        <v>2058</v>
      </c>
      <c r="H262" s="699" t="s">
        <v>2059</v>
      </c>
      <c r="I262" s="702">
        <v>162.61499786376953</v>
      </c>
      <c r="J262" s="702">
        <v>30</v>
      </c>
      <c r="K262" s="703">
        <v>4878.3699951171875</v>
      </c>
    </row>
    <row r="263" spans="1:11" ht="14.4" customHeight="1" x14ac:dyDescent="0.3">
      <c r="A263" s="697" t="s">
        <v>500</v>
      </c>
      <c r="B263" s="698" t="s">
        <v>501</v>
      </c>
      <c r="C263" s="699" t="s">
        <v>513</v>
      </c>
      <c r="D263" s="700" t="s">
        <v>514</v>
      </c>
      <c r="E263" s="699" t="s">
        <v>2054</v>
      </c>
      <c r="F263" s="700" t="s">
        <v>2055</v>
      </c>
      <c r="G263" s="699" t="s">
        <v>2060</v>
      </c>
      <c r="H263" s="699" t="s">
        <v>2061</v>
      </c>
      <c r="I263" s="702">
        <v>7.0066668192545576</v>
      </c>
      <c r="J263" s="702">
        <v>900</v>
      </c>
      <c r="K263" s="703">
        <v>6308</v>
      </c>
    </row>
    <row r="264" spans="1:11" ht="14.4" customHeight="1" x14ac:dyDescent="0.3">
      <c r="A264" s="697" t="s">
        <v>500</v>
      </c>
      <c r="B264" s="698" t="s">
        <v>501</v>
      </c>
      <c r="C264" s="699" t="s">
        <v>513</v>
      </c>
      <c r="D264" s="700" t="s">
        <v>514</v>
      </c>
      <c r="E264" s="699" t="s">
        <v>2062</v>
      </c>
      <c r="F264" s="700" t="s">
        <v>2063</v>
      </c>
      <c r="G264" s="699" t="s">
        <v>2064</v>
      </c>
      <c r="H264" s="699" t="s">
        <v>2065</v>
      </c>
      <c r="I264" s="702">
        <v>35.310001373291016</v>
      </c>
      <c r="J264" s="702">
        <v>36</v>
      </c>
      <c r="K264" s="703">
        <v>1270.97998046875</v>
      </c>
    </row>
    <row r="265" spans="1:11" ht="14.4" customHeight="1" x14ac:dyDescent="0.3">
      <c r="A265" s="697" t="s">
        <v>500</v>
      </c>
      <c r="B265" s="698" t="s">
        <v>501</v>
      </c>
      <c r="C265" s="699" t="s">
        <v>513</v>
      </c>
      <c r="D265" s="700" t="s">
        <v>514</v>
      </c>
      <c r="E265" s="699" t="s">
        <v>2062</v>
      </c>
      <c r="F265" s="700" t="s">
        <v>2063</v>
      </c>
      <c r="G265" s="699" t="s">
        <v>2066</v>
      </c>
      <c r="H265" s="699" t="s">
        <v>2067</v>
      </c>
      <c r="I265" s="702">
        <v>28.649999618530273</v>
      </c>
      <c r="J265" s="702">
        <v>36</v>
      </c>
      <c r="K265" s="703">
        <v>1031.550048828125</v>
      </c>
    </row>
    <row r="266" spans="1:11" ht="14.4" customHeight="1" x14ac:dyDescent="0.3">
      <c r="A266" s="697" t="s">
        <v>500</v>
      </c>
      <c r="B266" s="698" t="s">
        <v>501</v>
      </c>
      <c r="C266" s="699" t="s">
        <v>513</v>
      </c>
      <c r="D266" s="700" t="s">
        <v>514</v>
      </c>
      <c r="E266" s="699" t="s">
        <v>2062</v>
      </c>
      <c r="F266" s="700" t="s">
        <v>2063</v>
      </c>
      <c r="G266" s="699" t="s">
        <v>2068</v>
      </c>
      <c r="H266" s="699" t="s">
        <v>2069</v>
      </c>
      <c r="I266" s="702">
        <v>24.219999313354492</v>
      </c>
      <c r="J266" s="702">
        <v>36</v>
      </c>
      <c r="K266" s="703">
        <v>871.92999267578125</v>
      </c>
    </row>
    <row r="267" spans="1:11" ht="14.4" customHeight="1" x14ac:dyDescent="0.3">
      <c r="A267" s="697" t="s">
        <v>500</v>
      </c>
      <c r="B267" s="698" t="s">
        <v>501</v>
      </c>
      <c r="C267" s="699" t="s">
        <v>513</v>
      </c>
      <c r="D267" s="700" t="s">
        <v>514</v>
      </c>
      <c r="E267" s="699" t="s">
        <v>2062</v>
      </c>
      <c r="F267" s="700" t="s">
        <v>2063</v>
      </c>
      <c r="G267" s="699" t="s">
        <v>2070</v>
      </c>
      <c r="H267" s="699" t="s">
        <v>2071</v>
      </c>
      <c r="I267" s="702">
        <v>33.599998474121094</v>
      </c>
      <c r="J267" s="702">
        <v>108</v>
      </c>
      <c r="K267" s="703">
        <v>3629.06005859375</v>
      </c>
    </row>
    <row r="268" spans="1:11" ht="14.4" customHeight="1" x14ac:dyDescent="0.3">
      <c r="A268" s="697" t="s">
        <v>500</v>
      </c>
      <c r="B268" s="698" t="s">
        <v>501</v>
      </c>
      <c r="C268" s="699" t="s">
        <v>513</v>
      </c>
      <c r="D268" s="700" t="s">
        <v>514</v>
      </c>
      <c r="E268" s="699" t="s">
        <v>2062</v>
      </c>
      <c r="F268" s="700" t="s">
        <v>2063</v>
      </c>
      <c r="G268" s="699" t="s">
        <v>2072</v>
      </c>
      <c r="H268" s="699" t="s">
        <v>2073</v>
      </c>
      <c r="I268" s="702">
        <v>45.029998779296875</v>
      </c>
      <c r="J268" s="702">
        <v>36</v>
      </c>
      <c r="K268" s="703">
        <v>1620.9300537109375</v>
      </c>
    </row>
    <row r="269" spans="1:11" ht="14.4" customHeight="1" x14ac:dyDescent="0.3">
      <c r="A269" s="697" t="s">
        <v>500</v>
      </c>
      <c r="B269" s="698" t="s">
        <v>501</v>
      </c>
      <c r="C269" s="699" t="s">
        <v>513</v>
      </c>
      <c r="D269" s="700" t="s">
        <v>514</v>
      </c>
      <c r="E269" s="699" t="s">
        <v>2074</v>
      </c>
      <c r="F269" s="700" t="s">
        <v>2075</v>
      </c>
      <c r="G269" s="699" t="s">
        <v>2076</v>
      </c>
      <c r="H269" s="699" t="s">
        <v>2077</v>
      </c>
      <c r="I269" s="702">
        <v>11.210000038146973</v>
      </c>
      <c r="J269" s="702">
        <v>10</v>
      </c>
      <c r="K269" s="703">
        <v>112.05000305175781</v>
      </c>
    </row>
    <row r="270" spans="1:11" ht="14.4" customHeight="1" x14ac:dyDescent="0.3">
      <c r="A270" s="697" t="s">
        <v>500</v>
      </c>
      <c r="B270" s="698" t="s">
        <v>501</v>
      </c>
      <c r="C270" s="699" t="s">
        <v>513</v>
      </c>
      <c r="D270" s="700" t="s">
        <v>514</v>
      </c>
      <c r="E270" s="699" t="s">
        <v>2074</v>
      </c>
      <c r="F270" s="700" t="s">
        <v>2075</v>
      </c>
      <c r="G270" s="699" t="s">
        <v>2078</v>
      </c>
      <c r="H270" s="699" t="s">
        <v>2079</v>
      </c>
      <c r="I270" s="702">
        <v>11.529999732971191</v>
      </c>
      <c r="J270" s="702">
        <v>10</v>
      </c>
      <c r="K270" s="703">
        <v>115.30999755859375</v>
      </c>
    </row>
    <row r="271" spans="1:11" ht="14.4" customHeight="1" x14ac:dyDescent="0.3">
      <c r="A271" s="697" t="s">
        <v>500</v>
      </c>
      <c r="B271" s="698" t="s">
        <v>501</v>
      </c>
      <c r="C271" s="699" t="s">
        <v>513</v>
      </c>
      <c r="D271" s="700" t="s">
        <v>514</v>
      </c>
      <c r="E271" s="699" t="s">
        <v>2074</v>
      </c>
      <c r="F271" s="700" t="s">
        <v>2075</v>
      </c>
      <c r="G271" s="699" t="s">
        <v>2080</v>
      </c>
      <c r="H271" s="699" t="s">
        <v>2081</v>
      </c>
      <c r="I271" s="702">
        <v>0.30428572211946758</v>
      </c>
      <c r="J271" s="702">
        <v>800</v>
      </c>
      <c r="K271" s="703">
        <v>241</v>
      </c>
    </row>
    <row r="272" spans="1:11" ht="14.4" customHeight="1" x14ac:dyDescent="0.3">
      <c r="A272" s="697" t="s">
        <v>500</v>
      </c>
      <c r="B272" s="698" t="s">
        <v>501</v>
      </c>
      <c r="C272" s="699" t="s">
        <v>513</v>
      </c>
      <c r="D272" s="700" t="s">
        <v>514</v>
      </c>
      <c r="E272" s="699" t="s">
        <v>2074</v>
      </c>
      <c r="F272" s="700" t="s">
        <v>2075</v>
      </c>
      <c r="G272" s="699" t="s">
        <v>2082</v>
      </c>
      <c r="H272" s="699" t="s">
        <v>2083</v>
      </c>
      <c r="I272" s="702">
        <v>0.3033333420753479</v>
      </c>
      <c r="J272" s="702">
        <v>7500</v>
      </c>
      <c r="K272" s="703">
        <v>2281</v>
      </c>
    </row>
    <row r="273" spans="1:11" ht="14.4" customHeight="1" x14ac:dyDescent="0.3">
      <c r="A273" s="697" t="s">
        <v>500</v>
      </c>
      <c r="B273" s="698" t="s">
        <v>501</v>
      </c>
      <c r="C273" s="699" t="s">
        <v>513</v>
      </c>
      <c r="D273" s="700" t="s">
        <v>514</v>
      </c>
      <c r="E273" s="699" t="s">
        <v>2074</v>
      </c>
      <c r="F273" s="700" t="s">
        <v>2075</v>
      </c>
      <c r="G273" s="699" t="s">
        <v>2084</v>
      </c>
      <c r="H273" s="699" t="s">
        <v>2085</v>
      </c>
      <c r="I273" s="702">
        <v>0.30000000695387524</v>
      </c>
      <c r="J273" s="702">
        <v>1500</v>
      </c>
      <c r="K273" s="703">
        <v>450</v>
      </c>
    </row>
    <row r="274" spans="1:11" ht="14.4" customHeight="1" x14ac:dyDescent="0.3">
      <c r="A274" s="697" t="s">
        <v>500</v>
      </c>
      <c r="B274" s="698" t="s">
        <v>501</v>
      </c>
      <c r="C274" s="699" t="s">
        <v>513</v>
      </c>
      <c r="D274" s="700" t="s">
        <v>514</v>
      </c>
      <c r="E274" s="699" t="s">
        <v>2074</v>
      </c>
      <c r="F274" s="700" t="s">
        <v>2075</v>
      </c>
      <c r="G274" s="699" t="s">
        <v>2086</v>
      </c>
      <c r="H274" s="699" t="s">
        <v>2087</v>
      </c>
      <c r="I274" s="702">
        <v>0.54272729158401489</v>
      </c>
      <c r="J274" s="702">
        <v>21800</v>
      </c>
      <c r="K274" s="703">
        <v>11842</v>
      </c>
    </row>
    <row r="275" spans="1:11" ht="14.4" customHeight="1" x14ac:dyDescent="0.3">
      <c r="A275" s="697" t="s">
        <v>500</v>
      </c>
      <c r="B275" s="698" t="s">
        <v>501</v>
      </c>
      <c r="C275" s="699" t="s">
        <v>513</v>
      </c>
      <c r="D275" s="700" t="s">
        <v>514</v>
      </c>
      <c r="E275" s="699" t="s">
        <v>2088</v>
      </c>
      <c r="F275" s="700" t="s">
        <v>2089</v>
      </c>
      <c r="G275" s="699" t="s">
        <v>2090</v>
      </c>
      <c r="H275" s="699" t="s">
        <v>2091</v>
      </c>
      <c r="I275" s="702">
        <v>0.62999999523162842</v>
      </c>
      <c r="J275" s="702">
        <v>10000</v>
      </c>
      <c r="K275" s="703">
        <v>6300</v>
      </c>
    </row>
    <row r="276" spans="1:11" ht="14.4" customHeight="1" x14ac:dyDescent="0.3">
      <c r="A276" s="697" t="s">
        <v>500</v>
      </c>
      <c r="B276" s="698" t="s">
        <v>501</v>
      </c>
      <c r="C276" s="699" t="s">
        <v>513</v>
      </c>
      <c r="D276" s="700" t="s">
        <v>514</v>
      </c>
      <c r="E276" s="699" t="s">
        <v>2088</v>
      </c>
      <c r="F276" s="700" t="s">
        <v>2089</v>
      </c>
      <c r="G276" s="699" t="s">
        <v>2092</v>
      </c>
      <c r="H276" s="699" t="s">
        <v>2093</v>
      </c>
      <c r="I276" s="702">
        <v>0.62999999523162842</v>
      </c>
      <c r="J276" s="702">
        <v>80000</v>
      </c>
      <c r="K276" s="703">
        <v>50400</v>
      </c>
    </row>
    <row r="277" spans="1:11" ht="14.4" customHeight="1" x14ac:dyDescent="0.3">
      <c r="A277" s="697" t="s">
        <v>500</v>
      </c>
      <c r="B277" s="698" t="s">
        <v>501</v>
      </c>
      <c r="C277" s="699" t="s">
        <v>513</v>
      </c>
      <c r="D277" s="700" t="s">
        <v>514</v>
      </c>
      <c r="E277" s="699" t="s">
        <v>2088</v>
      </c>
      <c r="F277" s="700" t="s">
        <v>2089</v>
      </c>
      <c r="G277" s="699" t="s">
        <v>2094</v>
      </c>
      <c r="H277" s="699" t="s">
        <v>2095</v>
      </c>
      <c r="I277" s="702">
        <v>0.62999999523162842</v>
      </c>
      <c r="J277" s="702">
        <v>340</v>
      </c>
      <c r="K277" s="703">
        <v>214.19999694824219</v>
      </c>
    </row>
    <row r="278" spans="1:11" ht="14.4" customHeight="1" x14ac:dyDescent="0.3">
      <c r="A278" s="697" t="s">
        <v>500</v>
      </c>
      <c r="B278" s="698" t="s">
        <v>501</v>
      </c>
      <c r="C278" s="699" t="s">
        <v>513</v>
      </c>
      <c r="D278" s="700" t="s">
        <v>514</v>
      </c>
      <c r="E278" s="699" t="s">
        <v>2088</v>
      </c>
      <c r="F278" s="700" t="s">
        <v>2089</v>
      </c>
      <c r="G278" s="699" t="s">
        <v>2096</v>
      </c>
      <c r="H278" s="699" t="s">
        <v>2097</v>
      </c>
      <c r="I278" s="702">
        <v>12.585000038146973</v>
      </c>
      <c r="J278" s="702">
        <v>100</v>
      </c>
      <c r="K278" s="703">
        <v>1258.5</v>
      </c>
    </row>
    <row r="279" spans="1:11" ht="14.4" customHeight="1" x14ac:dyDescent="0.3">
      <c r="A279" s="697" t="s">
        <v>500</v>
      </c>
      <c r="B279" s="698" t="s">
        <v>501</v>
      </c>
      <c r="C279" s="699" t="s">
        <v>513</v>
      </c>
      <c r="D279" s="700" t="s">
        <v>514</v>
      </c>
      <c r="E279" s="699" t="s">
        <v>2088</v>
      </c>
      <c r="F279" s="700" t="s">
        <v>2089</v>
      </c>
      <c r="G279" s="699" t="s">
        <v>2098</v>
      </c>
      <c r="H279" s="699" t="s">
        <v>2099</v>
      </c>
      <c r="I279" s="702">
        <v>12.585000038146973</v>
      </c>
      <c r="J279" s="702">
        <v>100</v>
      </c>
      <c r="K279" s="703">
        <v>1258.5</v>
      </c>
    </row>
    <row r="280" spans="1:11" ht="14.4" customHeight="1" x14ac:dyDescent="0.3">
      <c r="A280" s="697" t="s">
        <v>500</v>
      </c>
      <c r="B280" s="698" t="s">
        <v>501</v>
      </c>
      <c r="C280" s="699" t="s">
        <v>513</v>
      </c>
      <c r="D280" s="700" t="s">
        <v>514</v>
      </c>
      <c r="E280" s="699" t="s">
        <v>2088</v>
      </c>
      <c r="F280" s="700" t="s">
        <v>2089</v>
      </c>
      <c r="G280" s="699" t="s">
        <v>2100</v>
      </c>
      <c r="H280" s="699" t="s">
        <v>2101</v>
      </c>
      <c r="I280" s="702">
        <v>12.590000152587891</v>
      </c>
      <c r="J280" s="702">
        <v>50</v>
      </c>
      <c r="K280" s="703">
        <v>629.5</v>
      </c>
    </row>
    <row r="281" spans="1:11" ht="14.4" customHeight="1" x14ac:dyDescent="0.3">
      <c r="A281" s="697" t="s">
        <v>500</v>
      </c>
      <c r="B281" s="698" t="s">
        <v>501</v>
      </c>
      <c r="C281" s="699" t="s">
        <v>513</v>
      </c>
      <c r="D281" s="700" t="s">
        <v>514</v>
      </c>
      <c r="E281" s="699" t="s">
        <v>2088</v>
      </c>
      <c r="F281" s="700" t="s">
        <v>2089</v>
      </c>
      <c r="G281" s="699" t="s">
        <v>2102</v>
      </c>
      <c r="H281" s="699" t="s">
        <v>2103</v>
      </c>
      <c r="I281" s="702">
        <v>12.579999923706055</v>
      </c>
      <c r="J281" s="702">
        <v>50</v>
      </c>
      <c r="K281" s="703">
        <v>629</v>
      </c>
    </row>
    <row r="282" spans="1:11" ht="14.4" customHeight="1" x14ac:dyDescent="0.3">
      <c r="A282" s="697" t="s">
        <v>500</v>
      </c>
      <c r="B282" s="698" t="s">
        <v>501</v>
      </c>
      <c r="C282" s="699" t="s">
        <v>513</v>
      </c>
      <c r="D282" s="700" t="s">
        <v>514</v>
      </c>
      <c r="E282" s="699" t="s">
        <v>2088</v>
      </c>
      <c r="F282" s="700" t="s">
        <v>2089</v>
      </c>
      <c r="G282" s="699" t="s">
        <v>2104</v>
      </c>
      <c r="H282" s="699" t="s">
        <v>2105</v>
      </c>
      <c r="I282" s="702">
        <v>12.590000152587891</v>
      </c>
      <c r="J282" s="702">
        <v>50</v>
      </c>
      <c r="K282" s="703">
        <v>629.5</v>
      </c>
    </row>
    <row r="283" spans="1:11" ht="14.4" customHeight="1" x14ac:dyDescent="0.3">
      <c r="A283" s="697" t="s">
        <v>500</v>
      </c>
      <c r="B283" s="698" t="s">
        <v>501</v>
      </c>
      <c r="C283" s="699" t="s">
        <v>513</v>
      </c>
      <c r="D283" s="700" t="s">
        <v>514</v>
      </c>
      <c r="E283" s="699" t="s">
        <v>2088</v>
      </c>
      <c r="F283" s="700" t="s">
        <v>2089</v>
      </c>
      <c r="G283" s="699" t="s">
        <v>2106</v>
      </c>
      <c r="H283" s="699" t="s">
        <v>2107</v>
      </c>
      <c r="I283" s="702">
        <v>20.159999847412109</v>
      </c>
      <c r="J283" s="702">
        <v>50</v>
      </c>
      <c r="K283" s="703">
        <v>1007.9299926757812</v>
      </c>
    </row>
    <row r="284" spans="1:11" ht="14.4" customHeight="1" x14ac:dyDescent="0.3">
      <c r="A284" s="697" t="s">
        <v>500</v>
      </c>
      <c r="B284" s="698" t="s">
        <v>501</v>
      </c>
      <c r="C284" s="699" t="s">
        <v>513</v>
      </c>
      <c r="D284" s="700" t="s">
        <v>514</v>
      </c>
      <c r="E284" s="699" t="s">
        <v>2088</v>
      </c>
      <c r="F284" s="700" t="s">
        <v>2089</v>
      </c>
      <c r="G284" s="699" t="s">
        <v>2096</v>
      </c>
      <c r="H284" s="699" t="s">
        <v>2108</v>
      </c>
      <c r="I284" s="702">
        <v>12.585000038146973</v>
      </c>
      <c r="J284" s="702">
        <v>100</v>
      </c>
      <c r="K284" s="703">
        <v>1258.5</v>
      </c>
    </row>
    <row r="285" spans="1:11" ht="14.4" customHeight="1" x14ac:dyDescent="0.3">
      <c r="A285" s="697" t="s">
        <v>500</v>
      </c>
      <c r="B285" s="698" t="s">
        <v>501</v>
      </c>
      <c r="C285" s="699" t="s">
        <v>513</v>
      </c>
      <c r="D285" s="700" t="s">
        <v>514</v>
      </c>
      <c r="E285" s="699" t="s">
        <v>2088</v>
      </c>
      <c r="F285" s="700" t="s">
        <v>2089</v>
      </c>
      <c r="G285" s="699" t="s">
        <v>2098</v>
      </c>
      <c r="H285" s="699" t="s">
        <v>2109</v>
      </c>
      <c r="I285" s="702">
        <v>12.579999923706055</v>
      </c>
      <c r="J285" s="702">
        <v>50</v>
      </c>
      <c r="K285" s="703">
        <v>629</v>
      </c>
    </row>
    <row r="286" spans="1:11" ht="14.4" customHeight="1" x14ac:dyDescent="0.3">
      <c r="A286" s="697" t="s">
        <v>500</v>
      </c>
      <c r="B286" s="698" t="s">
        <v>501</v>
      </c>
      <c r="C286" s="699" t="s">
        <v>513</v>
      </c>
      <c r="D286" s="700" t="s">
        <v>514</v>
      </c>
      <c r="E286" s="699" t="s">
        <v>2088</v>
      </c>
      <c r="F286" s="700" t="s">
        <v>2089</v>
      </c>
      <c r="G286" s="699" t="s">
        <v>2090</v>
      </c>
      <c r="H286" s="699" t="s">
        <v>2110</v>
      </c>
      <c r="I286" s="702">
        <v>0.62999999523162842</v>
      </c>
      <c r="J286" s="702">
        <v>20000</v>
      </c>
      <c r="K286" s="703">
        <v>12600</v>
      </c>
    </row>
    <row r="287" spans="1:11" ht="14.4" customHeight="1" x14ac:dyDescent="0.3">
      <c r="A287" s="697" t="s">
        <v>500</v>
      </c>
      <c r="B287" s="698" t="s">
        <v>501</v>
      </c>
      <c r="C287" s="699" t="s">
        <v>513</v>
      </c>
      <c r="D287" s="700" t="s">
        <v>514</v>
      </c>
      <c r="E287" s="699" t="s">
        <v>2088</v>
      </c>
      <c r="F287" s="700" t="s">
        <v>2089</v>
      </c>
      <c r="G287" s="699" t="s">
        <v>2092</v>
      </c>
      <c r="H287" s="699" t="s">
        <v>2111</v>
      </c>
      <c r="I287" s="702">
        <v>0.62999999523162842</v>
      </c>
      <c r="J287" s="702">
        <v>20000</v>
      </c>
      <c r="K287" s="703">
        <v>12600</v>
      </c>
    </row>
    <row r="288" spans="1:11" ht="14.4" customHeight="1" x14ac:dyDescent="0.3">
      <c r="A288" s="697" t="s">
        <v>500</v>
      </c>
      <c r="B288" s="698" t="s">
        <v>501</v>
      </c>
      <c r="C288" s="699" t="s">
        <v>513</v>
      </c>
      <c r="D288" s="700" t="s">
        <v>514</v>
      </c>
      <c r="E288" s="699" t="s">
        <v>2088</v>
      </c>
      <c r="F288" s="700" t="s">
        <v>2089</v>
      </c>
      <c r="G288" s="699" t="s">
        <v>2112</v>
      </c>
      <c r="H288" s="699" t="s">
        <v>2113</v>
      </c>
      <c r="I288" s="702">
        <v>0.62999999523162842</v>
      </c>
      <c r="J288" s="702">
        <v>600</v>
      </c>
      <c r="K288" s="703">
        <v>378</v>
      </c>
    </row>
    <row r="289" spans="1:11" ht="14.4" customHeight="1" x14ac:dyDescent="0.3">
      <c r="A289" s="697" t="s">
        <v>500</v>
      </c>
      <c r="B289" s="698" t="s">
        <v>501</v>
      </c>
      <c r="C289" s="699" t="s">
        <v>513</v>
      </c>
      <c r="D289" s="700" t="s">
        <v>514</v>
      </c>
      <c r="E289" s="699" t="s">
        <v>2088</v>
      </c>
      <c r="F289" s="700" t="s">
        <v>2089</v>
      </c>
      <c r="G289" s="699" t="s">
        <v>2092</v>
      </c>
      <c r="H289" s="699" t="s">
        <v>2114</v>
      </c>
      <c r="I289" s="702">
        <v>0.62999999523162842</v>
      </c>
      <c r="J289" s="702">
        <v>20000</v>
      </c>
      <c r="K289" s="703">
        <v>12600</v>
      </c>
    </row>
    <row r="290" spans="1:11" ht="14.4" customHeight="1" x14ac:dyDescent="0.3">
      <c r="A290" s="697" t="s">
        <v>500</v>
      </c>
      <c r="B290" s="698" t="s">
        <v>501</v>
      </c>
      <c r="C290" s="699" t="s">
        <v>513</v>
      </c>
      <c r="D290" s="700" t="s">
        <v>514</v>
      </c>
      <c r="E290" s="699" t="s">
        <v>2115</v>
      </c>
      <c r="F290" s="700" t="s">
        <v>2116</v>
      </c>
      <c r="G290" s="699" t="s">
        <v>2117</v>
      </c>
      <c r="H290" s="699" t="s">
        <v>2118</v>
      </c>
      <c r="I290" s="702">
        <v>319.91000366210937</v>
      </c>
      <c r="J290" s="702">
        <v>160</v>
      </c>
      <c r="K290" s="703">
        <v>51185.9111328125</v>
      </c>
    </row>
    <row r="291" spans="1:11" ht="14.4" customHeight="1" x14ac:dyDescent="0.3">
      <c r="A291" s="697" t="s">
        <v>500</v>
      </c>
      <c r="B291" s="698" t="s">
        <v>501</v>
      </c>
      <c r="C291" s="699" t="s">
        <v>513</v>
      </c>
      <c r="D291" s="700" t="s">
        <v>514</v>
      </c>
      <c r="E291" s="699" t="s">
        <v>2115</v>
      </c>
      <c r="F291" s="700" t="s">
        <v>2116</v>
      </c>
      <c r="G291" s="699" t="s">
        <v>2119</v>
      </c>
      <c r="H291" s="699" t="s">
        <v>2120</v>
      </c>
      <c r="I291" s="702">
        <v>442.3900146484375</v>
      </c>
      <c r="J291" s="702">
        <v>10</v>
      </c>
      <c r="K291" s="703">
        <v>4423.8798828125</v>
      </c>
    </row>
    <row r="292" spans="1:11" ht="14.4" customHeight="1" x14ac:dyDescent="0.3">
      <c r="A292" s="697" t="s">
        <v>500</v>
      </c>
      <c r="B292" s="698" t="s">
        <v>501</v>
      </c>
      <c r="C292" s="699" t="s">
        <v>513</v>
      </c>
      <c r="D292" s="700" t="s">
        <v>514</v>
      </c>
      <c r="E292" s="699" t="s">
        <v>2115</v>
      </c>
      <c r="F292" s="700" t="s">
        <v>2116</v>
      </c>
      <c r="G292" s="699" t="s">
        <v>2121</v>
      </c>
      <c r="H292" s="699" t="s">
        <v>2122</v>
      </c>
      <c r="I292" s="702">
        <v>568.78997802734375</v>
      </c>
      <c r="J292" s="702">
        <v>10</v>
      </c>
      <c r="K292" s="703">
        <v>5687.85009765625</v>
      </c>
    </row>
    <row r="293" spans="1:11" ht="14.4" customHeight="1" x14ac:dyDescent="0.3">
      <c r="A293" s="697" t="s">
        <v>500</v>
      </c>
      <c r="B293" s="698" t="s">
        <v>501</v>
      </c>
      <c r="C293" s="699" t="s">
        <v>513</v>
      </c>
      <c r="D293" s="700" t="s">
        <v>514</v>
      </c>
      <c r="E293" s="699" t="s">
        <v>2115</v>
      </c>
      <c r="F293" s="700" t="s">
        <v>2116</v>
      </c>
      <c r="G293" s="699" t="s">
        <v>2121</v>
      </c>
      <c r="H293" s="699" t="s">
        <v>2123</v>
      </c>
      <c r="I293" s="702">
        <v>568.78997802734375</v>
      </c>
      <c r="J293" s="702">
        <v>40</v>
      </c>
      <c r="K293" s="703">
        <v>22751.400390625</v>
      </c>
    </row>
    <row r="294" spans="1:11" ht="14.4" customHeight="1" x14ac:dyDescent="0.3">
      <c r="A294" s="697" t="s">
        <v>500</v>
      </c>
      <c r="B294" s="698" t="s">
        <v>501</v>
      </c>
      <c r="C294" s="699" t="s">
        <v>513</v>
      </c>
      <c r="D294" s="700" t="s">
        <v>514</v>
      </c>
      <c r="E294" s="699" t="s">
        <v>2115</v>
      </c>
      <c r="F294" s="700" t="s">
        <v>2116</v>
      </c>
      <c r="G294" s="699" t="s">
        <v>2124</v>
      </c>
      <c r="H294" s="699" t="s">
        <v>2125</v>
      </c>
      <c r="I294" s="702">
        <v>928.20001220703125</v>
      </c>
      <c r="J294" s="702">
        <v>10</v>
      </c>
      <c r="K294" s="703">
        <v>9282.0302734375</v>
      </c>
    </row>
    <row r="295" spans="1:11" ht="14.4" customHeight="1" x14ac:dyDescent="0.3">
      <c r="A295" s="697" t="s">
        <v>500</v>
      </c>
      <c r="B295" s="698" t="s">
        <v>501</v>
      </c>
      <c r="C295" s="699" t="s">
        <v>513</v>
      </c>
      <c r="D295" s="700" t="s">
        <v>514</v>
      </c>
      <c r="E295" s="699" t="s">
        <v>2115</v>
      </c>
      <c r="F295" s="700" t="s">
        <v>2116</v>
      </c>
      <c r="G295" s="699" t="s">
        <v>2124</v>
      </c>
      <c r="H295" s="699" t="s">
        <v>2126</v>
      </c>
      <c r="I295" s="702">
        <v>928.20001220703125</v>
      </c>
      <c r="J295" s="702">
        <v>10</v>
      </c>
      <c r="K295" s="703">
        <v>9282.0302734375</v>
      </c>
    </row>
    <row r="296" spans="1:11" ht="14.4" customHeight="1" x14ac:dyDescent="0.3">
      <c r="A296" s="697" t="s">
        <v>500</v>
      </c>
      <c r="B296" s="698" t="s">
        <v>501</v>
      </c>
      <c r="C296" s="699" t="s">
        <v>513</v>
      </c>
      <c r="D296" s="700" t="s">
        <v>514</v>
      </c>
      <c r="E296" s="699" t="s">
        <v>2127</v>
      </c>
      <c r="F296" s="700" t="s">
        <v>2128</v>
      </c>
      <c r="G296" s="699" t="s">
        <v>2129</v>
      </c>
      <c r="H296" s="699" t="s">
        <v>2130</v>
      </c>
      <c r="I296" s="702">
        <v>23.477142333984375</v>
      </c>
      <c r="J296" s="702">
        <v>360</v>
      </c>
      <c r="K296" s="703">
        <v>8451.900146484375</v>
      </c>
    </row>
    <row r="297" spans="1:11" ht="14.4" customHeight="1" x14ac:dyDescent="0.3">
      <c r="A297" s="697" t="s">
        <v>500</v>
      </c>
      <c r="B297" s="698" t="s">
        <v>501</v>
      </c>
      <c r="C297" s="699" t="s">
        <v>513</v>
      </c>
      <c r="D297" s="700" t="s">
        <v>514</v>
      </c>
      <c r="E297" s="699" t="s">
        <v>2127</v>
      </c>
      <c r="F297" s="700" t="s">
        <v>2128</v>
      </c>
      <c r="G297" s="699" t="s">
        <v>2131</v>
      </c>
      <c r="H297" s="699" t="s">
        <v>2132</v>
      </c>
      <c r="I297" s="702">
        <v>15.210000038146973</v>
      </c>
      <c r="J297" s="702">
        <v>100</v>
      </c>
      <c r="K297" s="703">
        <v>1520.8199462890625</v>
      </c>
    </row>
    <row r="298" spans="1:11" ht="14.4" customHeight="1" x14ac:dyDescent="0.3">
      <c r="A298" s="697" t="s">
        <v>500</v>
      </c>
      <c r="B298" s="698" t="s">
        <v>501</v>
      </c>
      <c r="C298" s="699" t="s">
        <v>513</v>
      </c>
      <c r="D298" s="700" t="s">
        <v>514</v>
      </c>
      <c r="E298" s="699" t="s">
        <v>2127</v>
      </c>
      <c r="F298" s="700" t="s">
        <v>2128</v>
      </c>
      <c r="G298" s="699" t="s">
        <v>2133</v>
      </c>
      <c r="H298" s="699" t="s">
        <v>2134</v>
      </c>
      <c r="I298" s="702">
        <v>36.846666971842446</v>
      </c>
      <c r="J298" s="702">
        <v>11</v>
      </c>
      <c r="K298" s="703">
        <v>405.29999542236328</v>
      </c>
    </row>
    <row r="299" spans="1:11" ht="14.4" customHeight="1" x14ac:dyDescent="0.3">
      <c r="A299" s="697" t="s">
        <v>500</v>
      </c>
      <c r="B299" s="698" t="s">
        <v>501</v>
      </c>
      <c r="C299" s="699" t="s">
        <v>513</v>
      </c>
      <c r="D299" s="700" t="s">
        <v>514</v>
      </c>
      <c r="E299" s="699" t="s">
        <v>2127</v>
      </c>
      <c r="F299" s="700" t="s">
        <v>2128</v>
      </c>
      <c r="G299" s="699" t="s">
        <v>2135</v>
      </c>
      <c r="H299" s="699" t="s">
        <v>2136</v>
      </c>
      <c r="I299" s="702">
        <v>36.830001831054687</v>
      </c>
      <c r="J299" s="702">
        <v>6</v>
      </c>
      <c r="K299" s="703">
        <v>221</v>
      </c>
    </row>
    <row r="300" spans="1:11" ht="14.4" customHeight="1" x14ac:dyDescent="0.3">
      <c r="A300" s="697" t="s">
        <v>500</v>
      </c>
      <c r="B300" s="698" t="s">
        <v>501</v>
      </c>
      <c r="C300" s="699" t="s">
        <v>513</v>
      </c>
      <c r="D300" s="700" t="s">
        <v>514</v>
      </c>
      <c r="E300" s="699" t="s">
        <v>2127</v>
      </c>
      <c r="F300" s="700" t="s">
        <v>2128</v>
      </c>
      <c r="G300" s="699" t="s">
        <v>2137</v>
      </c>
      <c r="H300" s="699" t="s">
        <v>2138</v>
      </c>
      <c r="I300" s="702">
        <v>36.830001831054687</v>
      </c>
      <c r="J300" s="702">
        <v>3</v>
      </c>
      <c r="K300" s="703">
        <v>110.5</v>
      </c>
    </row>
    <row r="301" spans="1:11" ht="14.4" customHeight="1" x14ac:dyDescent="0.3">
      <c r="A301" s="697" t="s">
        <v>500</v>
      </c>
      <c r="B301" s="698" t="s">
        <v>501</v>
      </c>
      <c r="C301" s="699" t="s">
        <v>513</v>
      </c>
      <c r="D301" s="700" t="s">
        <v>514</v>
      </c>
      <c r="E301" s="699" t="s">
        <v>2127</v>
      </c>
      <c r="F301" s="700" t="s">
        <v>2128</v>
      </c>
      <c r="G301" s="699" t="s">
        <v>2139</v>
      </c>
      <c r="H301" s="699" t="s">
        <v>2140</v>
      </c>
      <c r="I301" s="702">
        <v>19.965713500976563</v>
      </c>
      <c r="J301" s="702">
        <v>700</v>
      </c>
      <c r="K301" s="703">
        <v>13976.5</v>
      </c>
    </row>
    <row r="302" spans="1:11" ht="14.4" customHeight="1" x14ac:dyDescent="0.3">
      <c r="A302" s="697" t="s">
        <v>500</v>
      </c>
      <c r="B302" s="698" t="s">
        <v>501</v>
      </c>
      <c r="C302" s="699" t="s">
        <v>513</v>
      </c>
      <c r="D302" s="700" t="s">
        <v>514</v>
      </c>
      <c r="E302" s="699" t="s">
        <v>2127</v>
      </c>
      <c r="F302" s="700" t="s">
        <v>2128</v>
      </c>
      <c r="G302" s="699" t="s">
        <v>2141</v>
      </c>
      <c r="H302" s="699" t="s">
        <v>2142</v>
      </c>
      <c r="I302" s="702">
        <v>209.3699951171875</v>
      </c>
      <c r="J302" s="702">
        <v>1</v>
      </c>
      <c r="K302" s="703">
        <v>209.3699951171875</v>
      </c>
    </row>
    <row r="303" spans="1:11" ht="14.4" customHeight="1" x14ac:dyDescent="0.3">
      <c r="A303" s="697" t="s">
        <v>500</v>
      </c>
      <c r="B303" s="698" t="s">
        <v>501</v>
      </c>
      <c r="C303" s="699" t="s">
        <v>513</v>
      </c>
      <c r="D303" s="700" t="s">
        <v>514</v>
      </c>
      <c r="E303" s="699" t="s">
        <v>2127</v>
      </c>
      <c r="F303" s="700" t="s">
        <v>2128</v>
      </c>
      <c r="G303" s="699" t="s">
        <v>2143</v>
      </c>
      <c r="H303" s="699" t="s">
        <v>2144</v>
      </c>
      <c r="I303" s="702">
        <v>209.3699951171875</v>
      </c>
      <c r="J303" s="702">
        <v>1</v>
      </c>
      <c r="K303" s="703">
        <v>209.3699951171875</v>
      </c>
    </row>
    <row r="304" spans="1:11" ht="14.4" customHeight="1" x14ac:dyDescent="0.3">
      <c r="A304" s="697" t="s">
        <v>500</v>
      </c>
      <c r="B304" s="698" t="s">
        <v>501</v>
      </c>
      <c r="C304" s="699" t="s">
        <v>513</v>
      </c>
      <c r="D304" s="700" t="s">
        <v>514</v>
      </c>
      <c r="E304" s="699" t="s">
        <v>2127</v>
      </c>
      <c r="F304" s="700" t="s">
        <v>2128</v>
      </c>
      <c r="G304" s="699" t="s">
        <v>2145</v>
      </c>
      <c r="H304" s="699" t="s">
        <v>2146</v>
      </c>
      <c r="I304" s="702">
        <v>154.8800048828125</v>
      </c>
      <c r="J304" s="702">
        <v>70</v>
      </c>
      <c r="K304" s="703">
        <v>10841.60009765625</v>
      </c>
    </row>
    <row r="305" spans="1:11" ht="14.4" customHeight="1" x14ac:dyDescent="0.3">
      <c r="A305" s="697" t="s">
        <v>500</v>
      </c>
      <c r="B305" s="698" t="s">
        <v>501</v>
      </c>
      <c r="C305" s="699" t="s">
        <v>513</v>
      </c>
      <c r="D305" s="700" t="s">
        <v>514</v>
      </c>
      <c r="E305" s="699" t="s">
        <v>2127</v>
      </c>
      <c r="F305" s="700" t="s">
        <v>2128</v>
      </c>
      <c r="G305" s="699" t="s">
        <v>2147</v>
      </c>
      <c r="H305" s="699" t="s">
        <v>2148</v>
      </c>
      <c r="I305" s="702">
        <v>50.599998474121094</v>
      </c>
      <c r="J305" s="702">
        <v>100</v>
      </c>
      <c r="K305" s="703">
        <v>5060.22021484375</v>
      </c>
    </row>
    <row r="306" spans="1:11" ht="14.4" customHeight="1" x14ac:dyDescent="0.3">
      <c r="A306" s="697" t="s">
        <v>500</v>
      </c>
      <c r="B306" s="698" t="s">
        <v>501</v>
      </c>
      <c r="C306" s="699" t="s">
        <v>513</v>
      </c>
      <c r="D306" s="700" t="s">
        <v>514</v>
      </c>
      <c r="E306" s="699" t="s">
        <v>2127</v>
      </c>
      <c r="F306" s="700" t="s">
        <v>2128</v>
      </c>
      <c r="G306" s="699" t="s">
        <v>2149</v>
      </c>
      <c r="H306" s="699" t="s">
        <v>2150</v>
      </c>
      <c r="I306" s="702">
        <v>440.44000244140625</v>
      </c>
      <c r="J306" s="702">
        <v>100</v>
      </c>
      <c r="K306" s="703">
        <v>44043.9990234375</v>
      </c>
    </row>
    <row r="307" spans="1:11" ht="14.4" customHeight="1" x14ac:dyDescent="0.3">
      <c r="A307" s="697" t="s">
        <v>500</v>
      </c>
      <c r="B307" s="698" t="s">
        <v>501</v>
      </c>
      <c r="C307" s="699" t="s">
        <v>513</v>
      </c>
      <c r="D307" s="700" t="s">
        <v>514</v>
      </c>
      <c r="E307" s="699" t="s">
        <v>2127</v>
      </c>
      <c r="F307" s="700" t="s">
        <v>2128</v>
      </c>
      <c r="G307" s="699" t="s">
        <v>2151</v>
      </c>
      <c r="H307" s="699" t="s">
        <v>2152</v>
      </c>
      <c r="I307" s="702">
        <v>279.96374130249023</v>
      </c>
      <c r="J307" s="702">
        <v>100</v>
      </c>
      <c r="K307" s="703">
        <v>27866.30078125</v>
      </c>
    </row>
    <row r="308" spans="1:11" ht="14.4" customHeight="1" thickBot="1" x14ac:dyDescent="0.35">
      <c r="A308" s="704" t="s">
        <v>500</v>
      </c>
      <c r="B308" s="705" t="s">
        <v>501</v>
      </c>
      <c r="C308" s="706" t="s">
        <v>513</v>
      </c>
      <c r="D308" s="707" t="s">
        <v>514</v>
      </c>
      <c r="E308" s="706" t="s">
        <v>2153</v>
      </c>
      <c r="F308" s="707" t="s">
        <v>2154</v>
      </c>
      <c r="G308" s="706" t="s">
        <v>2155</v>
      </c>
      <c r="H308" s="706" t="s">
        <v>2156</v>
      </c>
      <c r="I308" s="709">
        <v>303.39999389648437</v>
      </c>
      <c r="J308" s="709">
        <v>5</v>
      </c>
      <c r="K308" s="710">
        <v>1517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47" customWidth="1"/>
    <col min="18" max="18" width="7.33203125" style="429" customWidth="1"/>
    <col min="19" max="19" width="8" style="347" customWidth="1"/>
    <col min="21" max="21" width="11.21875" bestFit="1" customWidth="1"/>
  </cols>
  <sheetData>
    <row r="1" spans="1:19" ht="18.600000000000001" thickBot="1" x14ac:dyDescent="0.4">
      <c r="A1" s="537" t="s">
        <v>116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</row>
    <row r="2" spans="1:19" ht="15" thickBot="1" x14ac:dyDescent="0.35">
      <c r="A2" s="348" t="s">
        <v>297</v>
      </c>
      <c r="B2" s="349"/>
    </row>
    <row r="3" spans="1:19" x14ac:dyDescent="0.3">
      <c r="A3" s="551" t="s">
        <v>209</v>
      </c>
      <c r="B3" s="552"/>
      <c r="C3" s="553" t="s">
        <v>198</v>
      </c>
      <c r="D3" s="554"/>
      <c r="E3" s="554"/>
      <c r="F3" s="555"/>
      <c r="G3" s="556" t="s">
        <v>199</v>
      </c>
      <c r="H3" s="557"/>
      <c r="I3" s="557"/>
      <c r="J3" s="558"/>
      <c r="K3" s="559" t="s">
        <v>208</v>
      </c>
      <c r="L3" s="560"/>
      <c r="M3" s="560"/>
      <c r="N3" s="560"/>
      <c r="O3" s="561"/>
      <c r="P3" s="557" t="s">
        <v>268</v>
      </c>
      <c r="Q3" s="557"/>
      <c r="R3" s="557"/>
      <c r="S3" s="558"/>
    </row>
    <row r="4" spans="1:19" ht="15" thickBot="1" x14ac:dyDescent="0.35">
      <c r="A4" s="570">
        <v>2018</v>
      </c>
      <c r="B4" s="571"/>
      <c r="C4" s="572" t="s">
        <v>267</v>
      </c>
      <c r="D4" s="574" t="s">
        <v>117</v>
      </c>
      <c r="E4" s="574" t="s">
        <v>82</v>
      </c>
      <c r="F4" s="549" t="s">
        <v>55</v>
      </c>
      <c r="G4" s="564" t="s">
        <v>200</v>
      </c>
      <c r="H4" s="566" t="s">
        <v>204</v>
      </c>
      <c r="I4" s="566" t="s">
        <v>266</v>
      </c>
      <c r="J4" s="568" t="s">
        <v>201</v>
      </c>
      <c r="K4" s="546" t="s">
        <v>265</v>
      </c>
      <c r="L4" s="547"/>
      <c r="M4" s="547"/>
      <c r="N4" s="548"/>
      <c r="O4" s="549" t="s">
        <v>264</v>
      </c>
      <c r="P4" s="538" t="s">
        <v>263</v>
      </c>
      <c r="Q4" s="538" t="s">
        <v>211</v>
      </c>
      <c r="R4" s="540" t="s">
        <v>82</v>
      </c>
      <c r="S4" s="542" t="s">
        <v>210</v>
      </c>
    </row>
    <row r="5" spans="1:19" s="464" customFormat="1" ht="19.2" customHeight="1" x14ac:dyDescent="0.3">
      <c r="A5" s="544" t="s">
        <v>262</v>
      </c>
      <c r="B5" s="545"/>
      <c r="C5" s="573"/>
      <c r="D5" s="575"/>
      <c r="E5" s="575"/>
      <c r="F5" s="550"/>
      <c r="G5" s="565"/>
      <c r="H5" s="567"/>
      <c r="I5" s="567"/>
      <c r="J5" s="569"/>
      <c r="K5" s="467" t="s">
        <v>202</v>
      </c>
      <c r="L5" s="466" t="s">
        <v>203</v>
      </c>
      <c r="M5" s="466" t="s">
        <v>261</v>
      </c>
      <c r="N5" s="465" t="s">
        <v>3</v>
      </c>
      <c r="O5" s="550"/>
      <c r="P5" s="539"/>
      <c r="Q5" s="539"/>
      <c r="R5" s="541"/>
      <c r="S5" s="543"/>
    </row>
    <row r="6" spans="1:19" ht="15" thickBot="1" x14ac:dyDescent="0.35">
      <c r="A6" s="562" t="s">
        <v>197</v>
      </c>
      <c r="B6" s="563"/>
      <c r="C6" s="463">
        <f ca="1">SUM(Tabulka[01 uv_sk])/2</f>
        <v>61.625</v>
      </c>
      <c r="D6" s="461"/>
      <c r="E6" s="461"/>
      <c r="F6" s="460"/>
      <c r="G6" s="462">
        <f ca="1">SUM(Tabulka[05 h_vram])/2</f>
        <v>50205.78</v>
      </c>
      <c r="H6" s="461">
        <f ca="1">SUM(Tabulka[06 h_naduv])/2</f>
        <v>4586.63</v>
      </c>
      <c r="I6" s="461">
        <f ca="1">SUM(Tabulka[07 h_nadzk])/2</f>
        <v>1260.58</v>
      </c>
      <c r="J6" s="460">
        <f ca="1">SUM(Tabulka[08 h_oon])/2</f>
        <v>168</v>
      </c>
      <c r="K6" s="462">
        <f ca="1">SUM(Tabulka[09 m_kl])/2</f>
        <v>0</v>
      </c>
      <c r="L6" s="461">
        <f ca="1">SUM(Tabulka[10 m_gr])/2</f>
        <v>0</v>
      </c>
      <c r="M6" s="461">
        <f ca="1">SUM(Tabulka[11 m_jo])/2</f>
        <v>241650</v>
      </c>
      <c r="N6" s="461">
        <f ca="1">SUM(Tabulka[12 m_oc])/2</f>
        <v>241650</v>
      </c>
      <c r="O6" s="460">
        <f ca="1">SUM(Tabulka[13 m_sk])/2</f>
        <v>18693013</v>
      </c>
      <c r="P6" s="459">
        <f ca="1">SUM(Tabulka[14_vzsk])/2</f>
        <v>23242</v>
      </c>
      <c r="Q6" s="459">
        <f ca="1">SUM(Tabulka[15_vzpl])/2</f>
        <v>41548.321574389083</v>
      </c>
      <c r="R6" s="458">
        <f ca="1">IF(Q6=0,0,P6/Q6)</f>
        <v>0.55939684490953456</v>
      </c>
      <c r="S6" s="457">
        <f ca="1">Q6-P6</f>
        <v>18306.321574389083</v>
      </c>
    </row>
    <row r="7" spans="1:19" hidden="1" x14ac:dyDescent="0.3">
      <c r="A7" s="456" t="s">
        <v>260</v>
      </c>
      <c r="B7" s="455" t="s">
        <v>259</v>
      </c>
      <c r="C7" s="454" t="s">
        <v>258</v>
      </c>
      <c r="D7" s="453" t="s">
        <v>257</v>
      </c>
      <c r="E7" s="452" t="s">
        <v>256</v>
      </c>
      <c r="F7" s="451" t="s">
        <v>255</v>
      </c>
      <c r="G7" s="450" t="s">
        <v>254</v>
      </c>
      <c r="H7" s="448" t="s">
        <v>253</v>
      </c>
      <c r="I7" s="448" t="s">
        <v>252</v>
      </c>
      <c r="J7" s="447" t="s">
        <v>251</v>
      </c>
      <c r="K7" s="449" t="s">
        <v>250</v>
      </c>
      <c r="L7" s="448" t="s">
        <v>249</v>
      </c>
      <c r="M7" s="448" t="s">
        <v>248</v>
      </c>
      <c r="N7" s="447" t="s">
        <v>247</v>
      </c>
      <c r="O7" s="446" t="s">
        <v>246</v>
      </c>
      <c r="P7" s="445" t="s">
        <v>245</v>
      </c>
      <c r="Q7" s="444" t="s">
        <v>244</v>
      </c>
      <c r="R7" s="443" t="s">
        <v>243</v>
      </c>
      <c r="S7" s="442" t="s">
        <v>242</v>
      </c>
    </row>
    <row r="8" spans="1:19" x14ac:dyDescent="0.3">
      <c r="A8" s="439" t="s">
        <v>241</v>
      </c>
      <c r="B8" s="438"/>
      <c r="C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8.5</v>
      </c>
      <c r="D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7218</v>
      </c>
      <c r="H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724</v>
      </c>
      <c r="I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4420051</v>
      </c>
      <c r="P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14610</v>
      </c>
      <c r="Q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11548.321574389085</v>
      </c>
      <c r="R8" s="441">
        <f ca="1">IF(Tabulka[[#This Row],[15_vzpl]]=0,"",Tabulka[[#This Row],[14_vzsk]]/Tabulka[[#This Row],[15_vzpl]])</f>
        <v>1.2651189097817341</v>
      </c>
      <c r="S8" s="440">
        <f ca="1">IF(Tabulka[[#This Row],[15_vzpl]]-Tabulka[[#This Row],[14_vzsk]]=0,"",Tabulka[[#This Row],[15_vzpl]]-Tabulka[[#This Row],[14_vzsk]])</f>
        <v>-3061.6784256109149</v>
      </c>
    </row>
    <row r="9" spans="1:19" x14ac:dyDescent="0.3">
      <c r="A9" s="439">
        <v>99</v>
      </c>
      <c r="B9" s="438" t="s">
        <v>2167</v>
      </c>
      <c r="C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14610</v>
      </c>
      <c r="Q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11548.321574389085</v>
      </c>
      <c r="R9" s="441">
        <f ca="1">IF(Tabulka[[#This Row],[15_vzpl]]=0,"",Tabulka[[#This Row],[14_vzsk]]/Tabulka[[#This Row],[15_vzpl]])</f>
        <v>1.2651189097817341</v>
      </c>
      <c r="S9" s="440">
        <f ca="1">IF(Tabulka[[#This Row],[15_vzpl]]-Tabulka[[#This Row],[14_vzsk]]=0,"",Tabulka[[#This Row],[15_vzpl]]-Tabulka[[#This Row],[14_vzsk]])</f>
        <v>-3061.6784256109149</v>
      </c>
    </row>
    <row r="10" spans="1:19" x14ac:dyDescent="0.3">
      <c r="A10" s="439">
        <v>100</v>
      </c>
      <c r="B10" s="438" t="s">
        <v>2168</v>
      </c>
      <c r="C10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597</v>
      </c>
      <c r="H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</v>
      </c>
      <c r="I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268208</v>
      </c>
      <c r="P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41" t="str">
        <f ca="1">IF(Tabulka[[#This Row],[15_vzpl]]=0,"",Tabulka[[#This Row],[14_vzsk]]/Tabulka[[#This Row],[15_vzpl]])</f>
        <v/>
      </c>
      <c r="S10" s="440" t="str">
        <f ca="1">IF(Tabulka[[#This Row],[15_vzpl]]-Tabulka[[#This Row],[14_vzsk]]=0,"",Tabulka[[#This Row],[15_vzpl]]-Tabulka[[#This Row],[14_vzsk]])</f>
        <v/>
      </c>
    </row>
    <row r="11" spans="1:19" x14ac:dyDescent="0.3">
      <c r="A11" s="439">
        <v>101</v>
      </c>
      <c r="B11" s="438" t="s">
        <v>2169</v>
      </c>
      <c r="C11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7.5</v>
      </c>
      <c r="D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6621</v>
      </c>
      <c r="H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623</v>
      </c>
      <c r="I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4151843</v>
      </c>
      <c r="P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41" t="str">
        <f ca="1">IF(Tabulka[[#This Row],[15_vzpl]]=0,"",Tabulka[[#This Row],[14_vzsk]]/Tabulka[[#This Row],[15_vzpl]])</f>
        <v/>
      </c>
      <c r="S11" s="440" t="str">
        <f ca="1">IF(Tabulka[[#This Row],[15_vzpl]]-Tabulka[[#This Row],[14_vzsk]]=0,"",Tabulka[[#This Row],[15_vzpl]]-Tabulka[[#This Row],[14_vzsk]])</f>
        <v/>
      </c>
    </row>
    <row r="12" spans="1:19" x14ac:dyDescent="0.3">
      <c r="A12" s="439" t="s">
        <v>2158</v>
      </c>
      <c r="B12" s="438"/>
      <c r="C12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52.125</v>
      </c>
      <c r="D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42035.78</v>
      </c>
      <c r="H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3862.63</v>
      </c>
      <c r="I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1260.58</v>
      </c>
      <c r="J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</v>
      </c>
      <c r="K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241650</v>
      </c>
      <c r="N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241650</v>
      </c>
      <c r="O12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14091299</v>
      </c>
      <c r="P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8632</v>
      </c>
      <c r="Q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30000</v>
      </c>
      <c r="R12" s="441">
        <f ca="1">IF(Tabulka[[#This Row],[15_vzpl]]=0,"",Tabulka[[#This Row],[14_vzsk]]/Tabulka[[#This Row],[15_vzpl]])</f>
        <v>0.28773333333333334</v>
      </c>
      <c r="S12" s="440">
        <f ca="1">IF(Tabulka[[#This Row],[15_vzpl]]-Tabulka[[#This Row],[14_vzsk]]=0,"",Tabulka[[#This Row],[15_vzpl]]-Tabulka[[#This Row],[14_vzsk]])</f>
        <v>21368</v>
      </c>
    </row>
    <row r="13" spans="1:19" x14ac:dyDescent="0.3">
      <c r="A13" s="439">
        <v>303</v>
      </c>
      <c r="B13" s="438" t="s">
        <v>2170</v>
      </c>
      <c r="C13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11.166666666666666</v>
      </c>
      <c r="D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8061.07</v>
      </c>
      <c r="H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686</v>
      </c>
      <c r="I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179.58</v>
      </c>
      <c r="J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30705</v>
      </c>
      <c r="N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30705</v>
      </c>
      <c r="O13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2146132</v>
      </c>
      <c r="P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8632</v>
      </c>
      <c r="Q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30000</v>
      </c>
      <c r="R13" s="441">
        <f ca="1">IF(Tabulka[[#This Row],[15_vzpl]]=0,"",Tabulka[[#This Row],[14_vzsk]]/Tabulka[[#This Row],[15_vzpl]])</f>
        <v>0.28773333333333334</v>
      </c>
      <c r="S13" s="440">
        <f ca="1">IF(Tabulka[[#This Row],[15_vzpl]]-Tabulka[[#This Row],[14_vzsk]]=0,"",Tabulka[[#This Row],[15_vzpl]]-Tabulka[[#This Row],[14_vzsk]])</f>
        <v>21368</v>
      </c>
    </row>
    <row r="14" spans="1:19" x14ac:dyDescent="0.3">
      <c r="A14" s="439">
        <v>304</v>
      </c>
      <c r="B14" s="438" t="s">
        <v>2171</v>
      </c>
      <c r="C14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21.333333333333332</v>
      </c>
      <c r="D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18991.329999999998</v>
      </c>
      <c r="H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1601.5</v>
      </c>
      <c r="I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742.54</v>
      </c>
      <c r="J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</v>
      </c>
      <c r="K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93671</v>
      </c>
      <c r="N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93671</v>
      </c>
      <c r="O14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6894919</v>
      </c>
      <c r="P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41" t="str">
        <f ca="1">IF(Tabulka[[#This Row],[15_vzpl]]=0,"",Tabulka[[#This Row],[14_vzsk]]/Tabulka[[#This Row],[15_vzpl]])</f>
        <v/>
      </c>
      <c r="S14" s="440" t="str">
        <f ca="1">IF(Tabulka[[#This Row],[15_vzpl]]-Tabulka[[#This Row],[14_vzsk]]=0,"",Tabulka[[#This Row],[15_vzpl]]-Tabulka[[#This Row],[14_vzsk]])</f>
        <v/>
      </c>
    </row>
    <row r="15" spans="1:19" x14ac:dyDescent="0.3">
      <c r="A15" s="439">
        <v>305</v>
      </c>
      <c r="B15" s="438" t="s">
        <v>2172</v>
      </c>
      <c r="C15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13.125</v>
      </c>
      <c r="D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9481.3799999999992</v>
      </c>
      <c r="H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770.63</v>
      </c>
      <c r="I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338.46</v>
      </c>
      <c r="J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98642</v>
      </c>
      <c r="N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98642</v>
      </c>
      <c r="O15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3709986</v>
      </c>
      <c r="P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41" t="str">
        <f ca="1">IF(Tabulka[[#This Row],[15_vzpl]]=0,"",Tabulka[[#This Row],[14_vzsk]]/Tabulka[[#This Row],[15_vzpl]])</f>
        <v/>
      </c>
      <c r="S15" s="440" t="str">
        <f ca="1">IF(Tabulka[[#This Row],[15_vzpl]]-Tabulka[[#This Row],[14_vzsk]]=0,"",Tabulka[[#This Row],[15_vzpl]]-Tabulka[[#This Row],[14_vzsk]])</f>
        <v/>
      </c>
    </row>
    <row r="16" spans="1:19" x14ac:dyDescent="0.3">
      <c r="A16" s="439">
        <v>636</v>
      </c>
      <c r="B16" s="438" t="s">
        <v>2173</v>
      </c>
      <c r="C16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2301</v>
      </c>
      <c r="H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</v>
      </c>
      <c r="I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7454</v>
      </c>
      <c r="N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7454</v>
      </c>
      <c r="O16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631716</v>
      </c>
      <c r="P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41" t="str">
        <f ca="1">IF(Tabulka[[#This Row],[15_vzpl]]=0,"",Tabulka[[#This Row],[14_vzsk]]/Tabulka[[#This Row],[15_vzpl]])</f>
        <v/>
      </c>
      <c r="S16" s="440" t="str">
        <f ca="1">IF(Tabulka[[#This Row],[15_vzpl]]-Tabulka[[#This Row],[14_vzsk]]=0,"",Tabulka[[#This Row],[15_vzpl]]-Tabulka[[#This Row],[14_vzsk]])</f>
        <v/>
      </c>
    </row>
    <row r="17" spans="1:19" x14ac:dyDescent="0.3">
      <c r="A17" s="439">
        <v>642</v>
      </c>
      <c r="B17" s="438" t="s">
        <v>2174</v>
      </c>
      <c r="C17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</v>
      </c>
      <c r="D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3201</v>
      </c>
      <c r="H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472.5</v>
      </c>
      <c r="I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11178</v>
      </c>
      <c r="N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11178</v>
      </c>
      <c r="O17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708546</v>
      </c>
      <c r="P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41" t="str">
        <f ca="1">IF(Tabulka[[#This Row],[15_vzpl]]=0,"",Tabulka[[#This Row],[14_vzsk]]/Tabulka[[#This Row],[15_vzpl]])</f>
        <v/>
      </c>
      <c r="S17" s="440" t="str">
        <f ca="1">IF(Tabulka[[#This Row],[15_vzpl]]-Tabulka[[#This Row],[14_vzsk]]=0,"",Tabulka[[#This Row],[15_vzpl]]-Tabulka[[#This Row],[14_vzsk]])</f>
        <v/>
      </c>
    </row>
    <row r="18" spans="1:19" x14ac:dyDescent="0.3">
      <c r="A18" s="439" t="s">
        <v>2159</v>
      </c>
      <c r="B18" s="438"/>
      <c r="C1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952</v>
      </c>
      <c r="H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181663</v>
      </c>
      <c r="P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41" t="str">
        <f ca="1">IF(Tabulka[[#This Row],[15_vzpl]]=0,"",Tabulka[[#This Row],[14_vzsk]]/Tabulka[[#This Row],[15_vzpl]])</f>
        <v/>
      </c>
      <c r="S18" s="440" t="str">
        <f ca="1">IF(Tabulka[[#This Row],[15_vzpl]]-Tabulka[[#This Row],[14_vzsk]]=0,"",Tabulka[[#This Row],[15_vzpl]]-Tabulka[[#This Row],[14_vzsk]])</f>
        <v/>
      </c>
    </row>
    <row r="19" spans="1:19" x14ac:dyDescent="0.3">
      <c r="A19" s="439">
        <v>30</v>
      </c>
      <c r="B19" s="438" t="s">
        <v>2175</v>
      </c>
      <c r="C1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952</v>
      </c>
      <c r="H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181663</v>
      </c>
      <c r="P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41" t="str">
        <f ca="1">IF(Tabulka[[#This Row],[15_vzpl]]=0,"",Tabulka[[#This Row],[14_vzsk]]/Tabulka[[#This Row],[15_vzpl]])</f>
        <v/>
      </c>
      <c r="S19" s="440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270</v>
      </c>
    </row>
    <row r="21" spans="1:19" x14ac:dyDescent="0.3">
      <c r="A21" s="206" t="s">
        <v>176</v>
      </c>
    </row>
    <row r="22" spans="1:19" x14ac:dyDescent="0.3">
      <c r="A22" s="207" t="s">
        <v>240</v>
      </c>
    </row>
    <row r="23" spans="1:19" x14ac:dyDescent="0.3">
      <c r="A23" s="431" t="s">
        <v>239</v>
      </c>
    </row>
    <row r="24" spans="1:19" x14ac:dyDescent="0.3">
      <c r="A24" s="351" t="s">
        <v>207</v>
      </c>
    </row>
    <row r="25" spans="1:19" x14ac:dyDescent="0.3">
      <c r="A25" s="353" t="s">
        <v>212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24" priority="3" operator="lessThan">
      <formula>0</formula>
    </cfRule>
  </conditionalFormatting>
  <conditionalFormatting sqref="R6:R19">
    <cfRule type="cellIs" dxfId="23" priority="4" operator="greaterThan">
      <formula>1</formula>
    </cfRule>
  </conditionalFormatting>
  <conditionalFormatting sqref="A8:S19">
    <cfRule type="expression" dxfId="22" priority="2">
      <formula>$B8=""</formula>
    </cfRule>
  </conditionalFormatting>
  <conditionalFormatting sqref="P8:S19">
    <cfRule type="expression" dxfId="2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8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2166</v>
      </c>
    </row>
    <row r="2" spans="1:19" x14ac:dyDescent="0.3">
      <c r="A2" s="348" t="s">
        <v>297</v>
      </c>
    </row>
    <row r="3" spans="1:19" x14ac:dyDescent="0.3">
      <c r="A3" s="477" t="s">
        <v>184</v>
      </c>
      <c r="B3" s="476">
        <v>2018</v>
      </c>
      <c r="C3" t="s">
        <v>269</v>
      </c>
      <c r="D3" t="s">
        <v>260</v>
      </c>
      <c r="E3" t="s">
        <v>258</v>
      </c>
      <c r="F3" t="s">
        <v>257</v>
      </c>
      <c r="G3" t="s">
        <v>256</v>
      </c>
      <c r="H3" t="s">
        <v>255</v>
      </c>
      <c r="I3" t="s">
        <v>254</v>
      </c>
      <c r="J3" t="s">
        <v>253</v>
      </c>
      <c r="K3" t="s">
        <v>252</v>
      </c>
      <c r="L3" t="s">
        <v>251</v>
      </c>
      <c r="M3" t="s">
        <v>250</v>
      </c>
      <c r="N3" t="s">
        <v>249</v>
      </c>
      <c r="O3" t="s">
        <v>248</v>
      </c>
      <c r="P3" t="s">
        <v>247</v>
      </c>
      <c r="Q3" t="s">
        <v>246</v>
      </c>
      <c r="R3" t="s">
        <v>245</v>
      </c>
      <c r="S3" t="s">
        <v>244</v>
      </c>
    </row>
    <row r="4" spans="1:19" x14ac:dyDescent="0.3">
      <c r="A4" s="475" t="s">
        <v>185</v>
      </c>
      <c r="B4" s="474">
        <v>1</v>
      </c>
      <c r="C4" s="469">
        <v>1</v>
      </c>
      <c r="D4" s="469" t="s">
        <v>241</v>
      </c>
      <c r="E4" s="468">
        <v>8.5</v>
      </c>
      <c r="F4" s="468"/>
      <c r="G4" s="468"/>
      <c r="H4" s="468"/>
      <c r="I4" s="468">
        <v>1247</v>
      </c>
      <c r="J4" s="468">
        <v>92</v>
      </c>
      <c r="K4" s="468"/>
      <c r="L4" s="468"/>
      <c r="M4" s="468"/>
      <c r="N4" s="468"/>
      <c r="O4" s="468"/>
      <c r="P4" s="468"/>
      <c r="Q4" s="468">
        <v>731724</v>
      </c>
      <c r="R4" s="468"/>
      <c r="S4" s="468">
        <v>1924.7202623981809</v>
      </c>
    </row>
    <row r="5" spans="1:19" x14ac:dyDescent="0.3">
      <c r="A5" s="473" t="s">
        <v>186</v>
      </c>
      <c r="B5" s="472">
        <v>2</v>
      </c>
      <c r="C5">
        <v>1</v>
      </c>
      <c r="D5">
        <v>99</v>
      </c>
      <c r="S5">
        <v>1924.7202623981809</v>
      </c>
    </row>
    <row r="6" spans="1:19" x14ac:dyDescent="0.3">
      <c r="A6" s="475" t="s">
        <v>187</v>
      </c>
      <c r="B6" s="474">
        <v>3</v>
      </c>
      <c r="C6">
        <v>1</v>
      </c>
      <c r="D6">
        <v>100</v>
      </c>
      <c r="E6">
        <v>1</v>
      </c>
      <c r="I6">
        <v>114.5</v>
      </c>
      <c r="J6">
        <v>17</v>
      </c>
      <c r="Q6">
        <v>57752</v>
      </c>
    </row>
    <row r="7" spans="1:19" x14ac:dyDescent="0.3">
      <c r="A7" s="473" t="s">
        <v>188</v>
      </c>
      <c r="B7" s="472">
        <v>4</v>
      </c>
      <c r="C7">
        <v>1</v>
      </c>
      <c r="D7">
        <v>101</v>
      </c>
      <c r="E7">
        <v>7.5</v>
      </c>
      <c r="I7">
        <v>1132.5</v>
      </c>
      <c r="J7">
        <v>75</v>
      </c>
      <c r="Q7">
        <v>673972</v>
      </c>
    </row>
    <row r="8" spans="1:19" x14ac:dyDescent="0.3">
      <c r="A8" s="475" t="s">
        <v>189</v>
      </c>
      <c r="B8" s="474">
        <v>5</v>
      </c>
      <c r="C8">
        <v>1</v>
      </c>
      <c r="D8" t="s">
        <v>2158</v>
      </c>
      <c r="E8">
        <v>53.25</v>
      </c>
      <c r="I8">
        <v>7666.4500000000007</v>
      </c>
      <c r="J8">
        <v>363</v>
      </c>
      <c r="K8">
        <v>170.6</v>
      </c>
      <c r="L8">
        <v>24</v>
      </c>
      <c r="O8">
        <v>30676</v>
      </c>
      <c r="P8">
        <v>30676</v>
      </c>
      <c r="Q8">
        <v>2244754</v>
      </c>
      <c r="R8">
        <v>7632</v>
      </c>
      <c r="S8">
        <v>5000</v>
      </c>
    </row>
    <row r="9" spans="1:19" x14ac:dyDescent="0.3">
      <c r="A9" s="473" t="s">
        <v>190</v>
      </c>
      <c r="B9" s="472">
        <v>6</v>
      </c>
      <c r="C9">
        <v>1</v>
      </c>
      <c r="D9">
        <v>303</v>
      </c>
      <c r="E9">
        <v>13</v>
      </c>
      <c r="I9">
        <v>1621.5</v>
      </c>
      <c r="J9">
        <v>55</v>
      </c>
      <c r="K9">
        <v>25.5</v>
      </c>
      <c r="O9">
        <v>4272</v>
      </c>
      <c r="P9">
        <v>4272</v>
      </c>
      <c r="Q9">
        <v>366080</v>
      </c>
      <c r="R9">
        <v>7632</v>
      </c>
      <c r="S9">
        <v>5000</v>
      </c>
    </row>
    <row r="10" spans="1:19" x14ac:dyDescent="0.3">
      <c r="A10" s="475" t="s">
        <v>191</v>
      </c>
      <c r="B10" s="474">
        <v>7</v>
      </c>
      <c r="C10">
        <v>1</v>
      </c>
      <c r="D10">
        <v>304</v>
      </c>
      <c r="E10">
        <v>19.5</v>
      </c>
      <c r="I10">
        <v>3150.8</v>
      </c>
      <c r="J10">
        <v>149</v>
      </c>
      <c r="K10">
        <v>100.85</v>
      </c>
      <c r="L10">
        <v>24</v>
      </c>
      <c r="O10">
        <v>12816</v>
      </c>
      <c r="P10">
        <v>12816</v>
      </c>
      <c r="Q10">
        <v>1026603</v>
      </c>
    </row>
    <row r="11" spans="1:19" x14ac:dyDescent="0.3">
      <c r="A11" s="473" t="s">
        <v>192</v>
      </c>
      <c r="B11" s="472">
        <v>8</v>
      </c>
      <c r="C11">
        <v>1</v>
      </c>
      <c r="D11">
        <v>305</v>
      </c>
      <c r="E11">
        <v>13.75</v>
      </c>
      <c r="I11">
        <v>1883.15</v>
      </c>
      <c r="J11">
        <v>44.5</v>
      </c>
      <c r="K11">
        <v>44.25</v>
      </c>
      <c r="O11">
        <v>4272</v>
      </c>
      <c r="P11">
        <v>4272</v>
      </c>
      <c r="Q11">
        <v>638447</v>
      </c>
    </row>
    <row r="12" spans="1:19" x14ac:dyDescent="0.3">
      <c r="A12" s="475" t="s">
        <v>193</v>
      </c>
      <c r="B12" s="474">
        <v>9</v>
      </c>
      <c r="C12">
        <v>1</v>
      </c>
      <c r="D12">
        <v>636</v>
      </c>
      <c r="E12">
        <v>3</v>
      </c>
      <c r="I12">
        <v>333</v>
      </c>
      <c r="J12">
        <v>33</v>
      </c>
      <c r="O12">
        <v>3727</v>
      </c>
      <c r="P12">
        <v>3727</v>
      </c>
      <c r="Q12">
        <v>79485</v>
      </c>
    </row>
    <row r="13" spans="1:19" x14ac:dyDescent="0.3">
      <c r="A13" s="473" t="s">
        <v>194</v>
      </c>
      <c r="B13" s="472">
        <v>10</v>
      </c>
      <c r="C13">
        <v>1</v>
      </c>
      <c r="D13">
        <v>642</v>
      </c>
      <c r="E13">
        <v>4</v>
      </c>
      <c r="I13">
        <v>678</v>
      </c>
      <c r="J13">
        <v>81.5</v>
      </c>
      <c r="O13">
        <v>5589</v>
      </c>
      <c r="P13">
        <v>5589</v>
      </c>
      <c r="Q13">
        <v>134139</v>
      </c>
    </row>
    <row r="14" spans="1:19" x14ac:dyDescent="0.3">
      <c r="A14" s="475" t="s">
        <v>195</v>
      </c>
      <c r="B14" s="474">
        <v>11</v>
      </c>
      <c r="C14">
        <v>1</v>
      </c>
      <c r="D14" t="s">
        <v>2159</v>
      </c>
      <c r="E14">
        <v>1</v>
      </c>
      <c r="I14">
        <v>184</v>
      </c>
      <c r="Q14">
        <v>30230</v>
      </c>
    </row>
    <row r="15" spans="1:19" x14ac:dyDescent="0.3">
      <c r="A15" s="473" t="s">
        <v>196</v>
      </c>
      <c r="B15" s="472">
        <v>12</v>
      </c>
      <c r="C15">
        <v>1</v>
      </c>
      <c r="D15">
        <v>30</v>
      </c>
      <c r="E15">
        <v>1</v>
      </c>
      <c r="I15">
        <v>184</v>
      </c>
      <c r="Q15">
        <v>30230</v>
      </c>
    </row>
    <row r="16" spans="1:19" x14ac:dyDescent="0.3">
      <c r="A16" s="471" t="s">
        <v>184</v>
      </c>
      <c r="B16" s="470">
        <v>2018</v>
      </c>
      <c r="C16" t="s">
        <v>2160</v>
      </c>
      <c r="E16">
        <v>62.75</v>
      </c>
      <c r="I16">
        <v>9097.4500000000007</v>
      </c>
      <c r="J16">
        <v>455</v>
      </c>
      <c r="K16">
        <v>170.6</v>
      </c>
      <c r="L16">
        <v>24</v>
      </c>
      <c r="O16">
        <v>30676</v>
      </c>
      <c r="P16">
        <v>30676</v>
      </c>
      <c r="Q16">
        <v>3006708</v>
      </c>
      <c r="R16">
        <v>7632</v>
      </c>
      <c r="S16">
        <v>6924.7202623981811</v>
      </c>
    </row>
    <row r="17" spans="3:19" x14ac:dyDescent="0.3">
      <c r="C17">
        <v>2</v>
      </c>
      <c r="D17" t="s">
        <v>241</v>
      </c>
      <c r="E17">
        <v>8.5</v>
      </c>
      <c r="I17">
        <v>1240.5</v>
      </c>
      <c r="J17">
        <v>103</v>
      </c>
      <c r="Q17">
        <v>712778</v>
      </c>
      <c r="R17">
        <v>110</v>
      </c>
      <c r="S17">
        <v>1924.7202623981809</v>
      </c>
    </row>
    <row r="18" spans="3:19" x14ac:dyDescent="0.3">
      <c r="C18">
        <v>2</v>
      </c>
      <c r="D18">
        <v>99</v>
      </c>
      <c r="R18">
        <v>110</v>
      </c>
      <c r="S18">
        <v>1924.7202623981809</v>
      </c>
    </row>
    <row r="19" spans="3:19" x14ac:dyDescent="0.3">
      <c r="C19">
        <v>2</v>
      </c>
      <c r="D19">
        <v>100</v>
      </c>
      <c r="E19">
        <v>1</v>
      </c>
      <c r="I19">
        <v>142.5</v>
      </c>
      <c r="J19">
        <v>17</v>
      </c>
      <c r="Q19">
        <v>55527</v>
      </c>
    </row>
    <row r="20" spans="3:19" x14ac:dyDescent="0.3">
      <c r="C20">
        <v>2</v>
      </c>
      <c r="D20">
        <v>101</v>
      </c>
      <c r="E20">
        <v>7.5</v>
      </c>
      <c r="I20">
        <v>1098</v>
      </c>
      <c r="J20">
        <v>86</v>
      </c>
      <c r="Q20">
        <v>657251</v>
      </c>
    </row>
    <row r="21" spans="3:19" x14ac:dyDescent="0.3">
      <c r="C21">
        <v>2</v>
      </c>
      <c r="D21" t="s">
        <v>2158</v>
      </c>
      <c r="E21">
        <v>51.5</v>
      </c>
      <c r="I21">
        <v>6184.0599999999995</v>
      </c>
      <c r="J21">
        <v>772.13</v>
      </c>
      <c r="K21">
        <v>252.46</v>
      </c>
      <c r="L21">
        <v>12</v>
      </c>
      <c r="O21">
        <v>68170</v>
      </c>
      <c r="P21">
        <v>68170</v>
      </c>
      <c r="Q21">
        <v>2271398</v>
      </c>
      <c r="S21">
        <v>5000</v>
      </c>
    </row>
    <row r="22" spans="3:19" x14ac:dyDescent="0.3">
      <c r="C22">
        <v>2</v>
      </c>
      <c r="D22">
        <v>303</v>
      </c>
      <c r="E22">
        <v>12</v>
      </c>
      <c r="I22">
        <v>1324.5</v>
      </c>
      <c r="J22">
        <v>170</v>
      </c>
      <c r="K22">
        <v>69</v>
      </c>
      <c r="O22">
        <v>5750</v>
      </c>
      <c r="P22">
        <v>5750</v>
      </c>
      <c r="Q22">
        <v>380117</v>
      </c>
      <c r="S22">
        <v>5000</v>
      </c>
    </row>
    <row r="23" spans="3:19" x14ac:dyDescent="0.3">
      <c r="C23">
        <v>2</v>
      </c>
      <c r="D23">
        <v>304</v>
      </c>
      <c r="E23">
        <v>19.5</v>
      </c>
      <c r="I23">
        <v>2693.52</v>
      </c>
      <c r="J23">
        <v>300</v>
      </c>
      <c r="K23">
        <v>131</v>
      </c>
      <c r="L23">
        <v>12</v>
      </c>
      <c r="O23">
        <v>33354</v>
      </c>
      <c r="P23">
        <v>33354</v>
      </c>
      <c r="Q23">
        <v>1065479</v>
      </c>
    </row>
    <row r="24" spans="3:19" x14ac:dyDescent="0.3">
      <c r="C24">
        <v>2</v>
      </c>
      <c r="D24">
        <v>305</v>
      </c>
      <c r="E24">
        <v>14</v>
      </c>
      <c r="I24">
        <v>1440.04</v>
      </c>
      <c r="J24">
        <v>160.13</v>
      </c>
      <c r="K24">
        <v>52.46</v>
      </c>
      <c r="O24">
        <v>19750</v>
      </c>
      <c r="P24">
        <v>19750</v>
      </c>
      <c r="Q24">
        <v>629556</v>
      </c>
    </row>
    <row r="25" spans="3:19" x14ac:dyDescent="0.3">
      <c r="C25">
        <v>2</v>
      </c>
      <c r="D25">
        <v>636</v>
      </c>
      <c r="E25">
        <v>3</v>
      </c>
      <c r="I25">
        <v>276</v>
      </c>
      <c r="J25">
        <v>54</v>
      </c>
      <c r="O25">
        <v>3727</v>
      </c>
      <c r="P25">
        <v>3727</v>
      </c>
      <c r="Q25">
        <v>86117</v>
      </c>
    </row>
    <row r="26" spans="3:19" x14ac:dyDescent="0.3">
      <c r="C26">
        <v>2</v>
      </c>
      <c r="D26">
        <v>642</v>
      </c>
      <c r="E26">
        <v>3</v>
      </c>
      <c r="I26">
        <v>450</v>
      </c>
      <c r="J26">
        <v>88</v>
      </c>
      <c r="O26">
        <v>5589</v>
      </c>
      <c r="P26">
        <v>5589</v>
      </c>
      <c r="Q26">
        <v>110129</v>
      </c>
    </row>
    <row r="27" spans="3:19" x14ac:dyDescent="0.3">
      <c r="C27">
        <v>2</v>
      </c>
      <c r="D27" t="s">
        <v>2159</v>
      </c>
      <c r="E27">
        <v>1</v>
      </c>
      <c r="I27">
        <v>160</v>
      </c>
      <c r="Q27">
        <v>30230</v>
      </c>
    </row>
    <row r="28" spans="3:19" x14ac:dyDescent="0.3">
      <c r="C28">
        <v>2</v>
      </c>
      <c r="D28">
        <v>30</v>
      </c>
      <c r="E28">
        <v>1</v>
      </c>
      <c r="I28">
        <v>160</v>
      </c>
      <c r="Q28">
        <v>30230</v>
      </c>
    </row>
    <row r="29" spans="3:19" x14ac:dyDescent="0.3">
      <c r="C29" t="s">
        <v>2161</v>
      </c>
      <c r="E29">
        <v>61</v>
      </c>
      <c r="I29">
        <v>7584.56</v>
      </c>
      <c r="J29">
        <v>875.13</v>
      </c>
      <c r="K29">
        <v>252.46</v>
      </c>
      <c r="L29">
        <v>12</v>
      </c>
      <c r="O29">
        <v>68170</v>
      </c>
      <c r="P29">
        <v>68170</v>
      </c>
      <c r="Q29">
        <v>3014406</v>
      </c>
      <c r="R29">
        <v>110</v>
      </c>
      <c r="S29">
        <v>6924.7202623981811</v>
      </c>
    </row>
    <row r="30" spans="3:19" x14ac:dyDescent="0.3">
      <c r="C30">
        <v>3</v>
      </c>
      <c r="D30" t="s">
        <v>241</v>
      </c>
      <c r="E30">
        <v>8.5</v>
      </c>
      <c r="I30">
        <v>1169.5</v>
      </c>
      <c r="J30">
        <v>70</v>
      </c>
      <c r="Q30">
        <v>730250</v>
      </c>
      <c r="R30">
        <v>14500</v>
      </c>
      <c r="S30">
        <v>1924.7202623981809</v>
      </c>
    </row>
    <row r="31" spans="3:19" x14ac:dyDescent="0.3">
      <c r="C31">
        <v>3</v>
      </c>
      <c r="D31">
        <v>99</v>
      </c>
      <c r="R31">
        <v>14500</v>
      </c>
      <c r="S31">
        <v>1924.7202623981809</v>
      </c>
    </row>
    <row r="32" spans="3:19" x14ac:dyDescent="0.3">
      <c r="C32">
        <v>3</v>
      </c>
      <c r="D32">
        <v>100</v>
      </c>
      <c r="E32">
        <v>1</v>
      </c>
      <c r="I32">
        <v>145</v>
      </c>
      <c r="J32">
        <v>5</v>
      </c>
      <c r="Q32">
        <v>50960</v>
      </c>
    </row>
    <row r="33" spans="3:19" x14ac:dyDescent="0.3">
      <c r="C33">
        <v>3</v>
      </c>
      <c r="D33">
        <v>101</v>
      </c>
      <c r="E33">
        <v>7.5</v>
      </c>
      <c r="I33">
        <v>1024.5</v>
      </c>
      <c r="J33">
        <v>65</v>
      </c>
      <c r="Q33">
        <v>679290</v>
      </c>
    </row>
    <row r="34" spans="3:19" x14ac:dyDescent="0.3">
      <c r="C34">
        <v>3</v>
      </c>
      <c r="D34" t="s">
        <v>2158</v>
      </c>
      <c r="E34">
        <v>52</v>
      </c>
      <c r="I34">
        <v>6797.12</v>
      </c>
      <c r="J34">
        <v>571</v>
      </c>
      <c r="K34">
        <v>150.78</v>
      </c>
      <c r="L34">
        <v>36</v>
      </c>
      <c r="O34">
        <v>39382</v>
      </c>
      <c r="P34">
        <v>39382</v>
      </c>
      <c r="Q34">
        <v>2259084</v>
      </c>
      <c r="S34">
        <v>5000</v>
      </c>
    </row>
    <row r="35" spans="3:19" x14ac:dyDescent="0.3">
      <c r="C35">
        <v>3</v>
      </c>
      <c r="D35">
        <v>303</v>
      </c>
      <c r="E35">
        <v>12.25</v>
      </c>
      <c r="I35">
        <v>1538.27</v>
      </c>
      <c r="J35">
        <v>62</v>
      </c>
      <c r="K35">
        <v>11.23</v>
      </c>
      <c r="O35">
        <v>4826</v>
      </c>
      <c r="P35">
        <v>4826</v>
      </c>
      <c r="Q35">
        <v>358185</v>
      </c>
      <c r="S35">
        <v>5000</v>
      </c>
    </row>
    <row r="36" spans="3:19" x14ac:dyDescent="0.3">
      <c r="C36">
        <v>3</v>
      </c>
      <c r="D36">
        <v>304</v>
      </c>
      <c r="E36">
        <v>19.75</v>
      </c>
      <c r="I36">
        <v>2940.81</v>
      </c>
      <c r="J36">
        <v>202</v>
      </c>
      <c r="K36">
        <v>97.96</v>
      </c>
      <c r="L36">
        <v>36</v>
      </c>
      <c r="O36">
        <v>16304</v>
      </c>
      <c r="P36">
        <v>16304</v>
      </c>
      <c r="Q36">
        <v>1047293</v>
      </c>
    </row>
    <row r="37" spans="3:19" x14ac:dyDescent="0.3">
      <c r="C37">
        <v>3</v>
      </c>
      <c r="D37">
        <v>305</v>
      </c>
      <c r="E37">
        <v>14</v>
      </c>
      <c r="I37">
        <v>1494.54</v>
      </c>
      <c r="J37">
        <v>141</v>
      </c>
      <c r="K37">
        <v>41.59</v>
      </c>
      <c r="O37">
        <v>18252</v>
      </c>
      <c r="P37">
        <v>18252</v>
      </c>
      <c r="Q37">
        <v>635692</v>
      </c>
    </row>
    <row r="38" spans="3:19" x14ac:dyDescent="0.3">
      <c r="C38">
        <v>3</v>
      </c>
      <c r="D38">
        <v>636</v>
      </c>
      <c r="E38">
        <v>3</v>
      </c>
      <c r="I38">
        <v>399</v>
      </c>
      <c r="J38">
        <v>71</v>
      </c>
      <c r="Q38">
        <v>107431</v>
      </c>
    </row>
    <row r="39" spans="3:19" x14ac:dyDescent="0.3">
      <c r="C39">
        <v>3</v>
      </c>
      <c r="D39">
        <v>642</v>
      </c>
      <c r="E39">
        <v>3</v>
      </c>
      <c r="I39">
        <v>424.5</v>
      </c>
      <c r="J39">
        <v>95</v>
      </c>
      <c r="Q39">
        <v>110483</v>
      </c>
    </row>
    <row r="40" spans="3:19" x14ac:dyDescent="0.3">
      <c r="C40">
        <v>3</v>
      </c>
      <c r="D40" t="s">
        <v>2159</v>
      </c>
      <c r="E40">
        <v>1</v>
      </c>
      <c r="I40">
        <v>176</v>
      </c>
      <c r="Q40">
        <v>30230</v>
      </c>
    </row>
    <row r="41" spans="3:19" x14ac:dyDescent="0.3">
      <c r="C41">
        <v>3</v>
      </c>
      <c r="D41">
        <v>30</v>
      </c>
      <c r="E41">
        <v>1</v>
      </c>
      <c r="I41">
        <v>176</v>
      </c>
      <c r="Q41">
        <v>30230</v>
      </c>
    </row>
    <row r="42" spans="3:19" x14ac:dyDescent="0.3">
      <c r="C42" t="s">
        <v>2162</v>
      </c>
      <c r="E42">
        <v>61.5</v>
      </c>
      <c r="I42">
        <v>8142.62</v>
      </c>
      <c r="J42">
        <v>641</v>
      </c>
      <c r="K42">
        <v>150.78</v>
      </c>
      <c r="L42">
        <v>36</v>
      </c>
      <c r="O42">
        <v>39382</v>
      </c>
      <c r="P42">
        <v>39382</v>
      </c>
      <c r="Q42">
        <v>3019564</v>
      </c>
      <c r="R42">
        <v>14500</v>
      </c>
      <c r="S42">
        <v>6924.7202623981811</v>
      </c>
    </row>
    <row r="43" spans="3:19" x14ac:dyDescent="0.3">
      <c r="C43">
        <v>4</v>
      </c>
      <c r="D43" t="s">
        <v>241</v>
      </c>
      <c r="E43">
        <v>8.5</v>
      </c>
      <c r="I43">
        <v>1259.25</v>
      </c>
      <c r="J43">
        <v>179</v>
      </c>
      <c r="Q43">
        <v>770931</v>
      </c>
      <c r="S43">
        <v>1924.7202623981809</v>
      </c>
    </row>
    <row r="44" spans="3:19" x14ac:dyDescent="0.3">
      <c r="C44">
        <v>4</v>
      </c>
      <c r="D44">
        <v>99</v>
      </c>
      <c r="S44">
        <v>1924.7202623981809</v>
      </c>
    </row>
    <row r="45" spans="3:19" x14ac:dyDescent="0.3">
      <c r="C45">
        <v>4</v>
      </c>
      <c r="D45">
        <v>100</v>
      </c>
      <c r="E45">
        <v>1</v>
      </c>
      <c r="I45">
        <v>108.5</v>
      </c>
      <c r="J45">
        <v>34</v>
      </c>
      <c r="Q45">
        <v>51765</v>
      </c>
    </row>
    <row r="46" spans="3:19" x14ac:dyDescent="0.3">
      <c r="C46">
        <v>4</v>
      </c>
      <c r="D46">
        <v>101</v>
      </c>
      <c r="E46">
        <v>7.5</v>
      </c>
      <c r="I46">
        <v>1150.75</v>
      </c>
      <c r="J46">
        <v>145</v>
      </c>
      <c r="Q46">
        <v>719166</v>
      </c>
    </row>
    <row r="47" spans="3:19" x14ac:dyDescent="0.3">
      <c r="C47">
        <v>4</v>
      </c>
      <c r="D47" t="s">
        <v>2158</v>
      </c>
      <c r="E47">
        <v>52</v>
      </c>
      <c r="I47">
        <v>6949.6500000000005</v>
      </c>
      <c r="J47">
        <v>996</v>
      </c>
      <c r="K47">
        <v>268.04999999999995</v>
      </c>
      <c r="L47">
        <v>36</v>
      </c>
      <c r="O47">
        <v>25084</v>
      </c>
      <c r="P47">
        <v>25084</v>
      </c>
      <c r="Q47">
        <v>2534843</v>
      </c>
      <c r="R47">
        <v>1000</v>
      </c>
      <c r="S47">
        <v>5000</v>
      </c>
    </row>
    <row r="48" spans="3:19" x14ac:dyDescent="0.3">
      <c r="C48">
        <v>4</v>
      </c>
      <c r="D48">
        <v>303</v>
      </c>
      <c r="E48">
        <v>11.25</v>
      </c>
      <c r="I48">
        <v>1332.4</v>
      </c>
      <c r="J48">
        <v>188</v>
      </c>
      <c r="K48">
        <v>18.75</v>
      </c>
      <c r="Q48">
        <v>413683</v>
      </c>
      <c r="R48">
        <v>1000</v>
      </c>
      <c r="S48">
        <v>5000</v>
      </c>
    </row>
    <row r="49" spans="3:19" x14ac:dyDescent="0.3">
      <c r="C49">
        <v>4</v>
      </c>
      <c r="D49">
        <v>304</v>
      </c>
      <c r="E49">
        <v>21.75</v>
      </c>
      <c r="I49">
        <v>3211.2</v>
      </c>
      <c r="J49">
        <v>449</v>
      </c>
      <c r="K49">
        <v>163.44999999999999</v>
      </c>
      <c r="L49">
        <v>36</v>
      </c>
      <c r="O49">
        <v>5000</v>
      </c>
      <c r="P49">
        <v>5000</v>
      </c>
      <c r="Q49">
        <v>1279373</v>
      </c>
    </row>
    <row r="50" spans="3:19" x14ac:dyDescent="0.3">
      <c r="C50">
        <v>4</v>
      </c>
      <c r="D50">
        <v>305</v>
      </c>
      <c r="E50">
        <v>13</v>
      </c>
      <c r="I50">
        <v>1521.05</v>
      </c>
      <c r="J50">
        <v>199</v>
      </c>
      <c r="K50">
        <v>85.85</v>
      </c>
      <c r="O50">
        <v>20084</v>
      </c>
      <c r="P50">
        <v>20084</v>
      </c>
      <c r="Q50">
        <v>609899</v>
      </c>
    </row>
    <row r="51" spans="3:19" x14ac:dyDescent="0.3">
      <c r="C51">
        <v>4</v>
      </c>
      <c r="D51">
        <v>636</v>
      </c>
      <c r="E51">
        <v>3</v>
      </c>
      <c r="I51">
        <v>412.5</v>
      </c>
      <c r="J51">
        <v>92</v>
      </c>
      <c r="Q51">
        <v>129974</v>
      </c>
    </row>
    <row r="52" spans="3:19" x14ac:dyDescent="0.3">
      <c r="C52">
        <v>4</v>
      </c>
      <c r="D52">
        <v>642</v>
      </c>
      <c r="E52">
        <v>3</v>
      </c>
      <c r="I52">
        <v>472.5</v>
      </c>
      <c r="J52">
        <v>68</v>
      </c>
      <c r="Q52">
        <v>101914</v>
      </c>
    </row>
    <row r="53" spans="3:19" x14ac:dyDescent="0.3">
      <c r="C53">
        <v>4</v>
      </c>
      <c r="D53" t="s">
        <v>2159</v>
      </c>
      <c r="E53">
        <v>1</v>
      </c>
      <c r="I53">
        <v>120</v>
      </c>
      <c r="Q53">
        <v>30316</v>
      </c>
    </row>
    <row r="54" spans="3:19" x14ac:dyDescent="0.3">
      <c r="C54">
        <v>4</v>
      </c>
      <c r="D54">
        <v>30</v>
      </c>
      <c r="E54">
        <v>1</v>
      </c>
      <c r="I54">
        <v>120</v>
      </c>
      <c r="Q54">
        <v>30316</v>
      </c>
    </row>
    <row r="55" spans="3:19" x14ac:dyDescent="0.3">
      <c r="C55" t="s">
        <v>2163</v>
      </c>
      <c r="E55">
        <v>61.5</v>
      </c>
      <c r="I55">
        <v>8328.9000000000015</v>
      </c>
      <c r="J55">
        <v>1175</v>
      </c>
      <c r="K55">
        <v>268.04999999999995</v>
      </c>
      <c r="L55">
        <v>36</v>
      </c>
      <c r="O55">
        <v>25084</v>
      </c>
      <c r="P55">
        <v>25084</v>
      </c>
      <c r="Q55">
        <v>3336090</v>
      </c>
      <c r="R55">
        <v>1000</v>
      </c>
      <c r="S55">
        <v>6924.7202623981811</v>
      </c>
    </row>
    <row r="56" spans="3:19" x14ac:dyDescent="0.3">
      <c r="C56">
        <v>5</v>
      </c>
      <c r="D56" t="s">
        <v>241</v>
      </c>
      <c r="E56">
        <v>8.5</v>
      </c>
      <c r="I56">
        <v>1249</v>
      </c>
      <c r="J56">
        <v>152</v>
      </c>
      <c r="Q56">
        <v>740512</v>
      </c>
      <c r="S56">
        <v>1924.7202623981809</v>
      </c>
    </row>
    <row r="57" spans="3:19" x14ac:dyDescent="0.3">
      <c r="C57">
        <v>5</v>
      </c>
      <c r="D57">
        <v>99</v>
      </c>
      <c r="S57">
        <v>1924.7202623981809</v>
      </c>
    </row>
    <row r="58" spans="3:19" x14ac:dyDescent="0.3">
      <c r="C58">
        <v>5</v>
      </c>
      <c r="D58">
        <v>100</v>
      </c>
      <c r="E58">
        <v>1</v>
      </c>
      <c r="J58">
        <v>14</v>
      </c>
      <c r="Q58">
        <v>9133</v>
      </c>
    </row>
    <row r="59" spans="3:19" x14ac:dyDescent="0.3">
      <c r="C59">
        <v>5</v>
      </c>
      <c r="D59">
        <v>101</v>
      </c>
      <c r="E59">
        <v>7.5</v>
      </c>
      <c r="I59">
        <v>1249</v>
      </c>
      <c r="J59">
        <v>138</v>
      </c>
      <c r="Q59">
        <v>731379</v>
      </c>
    </row>
    <row r="60" spans="3:19" x14ac:dyDescent="0.3">
      <c r="C60">
        <v>5</v>
      </c>
      <c r="D60" t="s">
        <v>2158</v>
      </c>
      <c r="E60">
        <v>52</v>
      </c>
      <c r="I60">
        <v>7693.25</v>
      </c>
      <c r="J60">
        <v>738</v>
      </c>
      <c r="K60">
        <v>230.1</v>
      </c>
      <c r="L60">
        <v>48</v>
      </c>
      <c r="O60">
        <v>40584</v>
      </c>
      <c r="P60">
        <v>40584</v>
      </c>
      <c r="Q60">
        <v>2484886</v>
      </c>
      <c r="S60">
        <v>5000</v>
      </c>
    </row>
    <row r="61" spans="3:19" x14ac:dyDescent="0.3">
      <c r="C61">
        <v>5</v>
      </c>
      <c r="D61">
        <v>303</v>
      </c>
      <c r="E61">
        <v>10.25</v>
      </c>
      <c r="I61">
        <v>1253.25</v>
      </c>
      <c r="J61">
        <v>201</v>
      </c>
      <c r="K61">
        <v>29.25</v>
      </c>
      <c r="O61">
        <v>9000</v>
      </c>
      <c r="P61">
        <v>9000</v>
      </c>
      <c r="Q61">
        <v>378669</v>
      </c>
      <c r="S61">
        <v>5000</v>
      </c>
    </row>
    <row r="62" spans="3:19" x14ac:dyDescent="0.3">
      <c r="C62">
        <v>5</v>
      </c>
      <c r="D62">
        <v>304</v>
      </c>
      <c r="E62">
        <v>22.75</v>
      </c>
      <c r="I62">
        <v>3711.45</v>
      </c>
      <c r="J62">
        <v>257</v>
      </c>
      <c r="K62">
        <v>151.85</v>
      </c>
      <c r="L62">
        <v>48</v>
      </c>
      <c r="O62">
        <v>10750</v>
      </c>
      <c r="P62">
        <v>10750</v>
      </c>
      <c r="Q62">
        <v>1265665</v>
      </c>
    </row>
    <row r="63" spans="3:19" x14ac:dyDescent="0.3">
      <c r="C63">
        <v>5</v>
      </c>
      <c r="D63">
        <v>305</v>
      </c>
      <c r="E63">
        <v>12</v>
      </c>
      <c r="I63">
        <v>1653.05</v>
      </c>
      <c r="J63">
        <v>143</v>
      </c>
      <c r="K63">
        <v>49</v>
      </c>
      <c r="O63">
        <v>20834</v>
      </c>
      <c r="P63">
        <v>20834</v>
      </c>
      <c r="Q63">
        <v>585145</v>
      </c>
    </row>
    <row r="64" spans="3:19" x14ac:dyDescent="0.3">
      <c r="C64">
        <v>5</v>
      </c>
      <c r="D64">
        <v>636</v>
      </c>
      <c r="E64">
        <v>3</v>
      </c>
      <c r="I64">
        <v>517.5</v>
      </c>
      <c r="J64">
        <v>55</v>
      </c>
      <c r="Q64">
        <v>121480</v>
      </c>
    </row>
    <row r="65" spans="3:19" x14ac:dyDescent="0.3">
      <c r="C65">
        <v>5</v>
      </c>
      <c r="D65">
        <v>642</v>
      </c>
      <c r="E65">
        <v>4</v>
      </c>
      <c r="I65">
        <v>558</v>
      </c>
      <c r="J65">
        <v>82</v>
      </c>
      <c r="Q65">
        <v>133927</v>
      </c>
    </row>
    <row r="66" spans="3:19" x14ac:dyDescent="0.3">
      <c r="C66">
        <v>5</v>
      </c>
      <c r="D66" t="s">
        <v>2159</v>
      </c>
      <c r="E66">
        <v>1</v>
      </c>
      <c r="I66">
        <v>176</v>
      </c>
      <c r="Q66">
        <v>30370</v>
      </c>
    </row>
    <row r="67" spans="3:19" x14ac:dyDescent="0.3">
      <c r="C67">
        <v>5</v>
      </c>
      <c r="D67">
        <v>30</v>
      </c>
      <c r="E67">
        <v>1</v>
      </c>
      <c r="I67">
        <v>176</v>
      </c>
      <c r="Q67">
        <v>30370</v>
      </c>
    </row>
    <row r="68" spans="3:19" x14ac:dyDescent="0.3">
      <c r="C68" t="s">
        <v>2164</v>
      </c>
      <c r="E68">
        <v>61.5</v>
      </c>
      <c r="I68">
        <v>9118.25</v>
      </c>
      <c r="J68">
        <v>890</v>
      </c>
      <c r="K68">
        <v>230.1</v>
      </c>
      <c r="L68">
        <v>48</v>
      </c>
      <c r="O68">
        <v>40584</v>
      </c>
      <c r="P68">
        <v>40584</v>
      </c>
      <c r="Q68">
        <v>3255768</v>
      </c>
      <c r="S68">
        <v>6924.7202623981811</v>
      </c>
    </row>
    <row r="69" spans="3:19" x14ac:dyDescent="0.3">
      <c r="C69">
        <v>6</v>
      </c>
      <c r="D69" t="s">
        <v>241</v>
      </c>
      <c r="E69">
        <v>8.5</v>
      </c>
      <c r="I69">
        <v>1052.75</v>
      </c>
      <c r="J69">
        <v>128</v>
      </c>
      <c r="Q69">
        <v>733856</v>
      </c>
      <c r="S69">
        <v>1924.7202623981809</v>
      </c>
    </row>
    <row r="70" spans="3:19" x14ac:dyDescent="0.3">
      <c r="C70">
        <v>6</v>
      </c>
      <c r="D70">
        <v>99</v>
      </c>
      <c r="S70">
        <v>1924.7202623981809</v>
      </c>
    </row>
    <row r="71" spans="3:19" x14ac:dyDescent="0.3">
      <c r="C71">
        <v>6</v>
      </c>
      <c r="D71">
        <v>100</v>
      </c>
      <c r="E71">
        <v>1</v>
      </c>
      <c r="I71">
        <v>86.5</v>
      </c>
      <c r="J71">
        <v>14</v>
      </c>
      <c r="Q71">
        <v>43071</v>
      </c>
    </row>
    <row r="72" spans="3:19" x14ac:dyDescent="0.3">
      <c r="C72">
        <v>6</v>
      </c>
      <c r="D72">
        <v>101</v>
      </c>
      <c r="E72">
        <v>7.5</v>
      </c>
      <c r="I72">
        <v>966.25</v>
      </c>
      <c r="J72">
        <v>114</v>
      </c>
      <c r="Q72">
        <v>690785</v>
      </c>
    </row>
    <row r="73" spans="3:19" x14ac:dyDescent="0.3">
      <c r="C73">
        <v>6</v>
      </c>
      <c r="D73" t="s">
        <v>2158</v>
      </c>
      <c r="E73">
        <v>52</v>
      </c>
      <c r="I73">
        <v>6745.25</v>
      </c>
      <c r="J73">
        <v>422.5</v>
      </c>
      <c r="K73">
        <v>188.59</v>
      </c>
      <c r="L73">
        <v>12</v>
      </c>
      <c r="O73">
        <v>37754</v>
      </c>
      <c r="P73">
        <v>37754</v>
      </c>
      <c r="Q73">
        <v>2296334</v>
      </c>
      <c r="S73">
        <v>5000</v>
      </c>
    </row>
    <row r="74" spans="3:19" x14ac:dyDescent="0.3">
      <c r="C74">
        <v>6</v>
      </c>
      <c r="D74">
        <v>303</v>
      </c>
      <c r="E74">
        <v>8.25</v>
      </c>
      <c r="I74">
        <v>991.15</v>
      </c>
      <c r="J74">
        <v>10</v>
      </c>
      <c r="K74">
        <v>25.85</v>
      </c>
      <c r="O74">
        <v>6857</v>
      </c>
      <c r="P74">
        <v>6857</v>
      </c>
      <c r="Q74">
        <v>249398</v>
      </c>
      <c r="S74">
        <v>5000</v>
      </c>
    </row>
    <row r="75" spans="3:19" x14ac:dyDescent="0.3">
      <c r="C75">
        <v>6</v>
      </c>
      <c r="D75">
        <v>304</v>
      </c>
      <c r="E75">
        <v>24.75</v>
      </c>
      <c r="I75">
        <v>3283.55</v>
      </c>
      <c r="J75">
        <v>244.5</v>
      </c>
      <c r="K75">
        <v>97.43</v>
      </c>
      <c r="L75">
        <v>12</v>
      </c>
      <c r="O75">
        <v>15447</v>
      </c>
      <c r="P75">
        <v>15447</v>
      </c>
      <c r="Q75">
        <v>1210506</v>
      </c>
    </row>
    <row r="76" spans="3:19" x14ac:dyDescent="0.3">
      <c r="C76">
        <v>6</v>
      </c>
      <c r="D76">
        <v>305</v>
      </c>
      <c r="E76">
        <v>12</v>
      </c>
      <c r="I76">
        <v>1489.55</v>
      </c>
      <c r="J76">
        <v>83</v>
      </c>
      <c r="K76">
        <v>65.31</v>
      </c>
      <c r="O76">
        <v>15450</v>
      </c>
      <c r="P76">
        <v>15450</v>
      </c>
      <c r="Q76">
        <v>611247</v>
      </c>
    </row>
    <row r="77" spans="3:19" x14ac:dyDescent="0.3">
      <c r="C77">
        <v>6</v>
      </c>
      <c r="D77">
        <v>636</v>
      </c>
      <c r="E77">
        <v>3</v>
      </c>
      <c r="I77">
        <v>363</v>
      </c>
      <c r="J77">
        <v>27</v>
      </c>
      <c r="Q77">
        <v>107229</v>
      </c>
    </row>
    <row r="78" spans="3:19" x14ac:dyDescent="0.3">
      <c r="C78">
        <v>6</v>
      </c>
      <c r="D78">
        <v>642</v>
      </c>
      <c r="E78">
        <v>4</v>
      </c>
      <c r="I78">
        <v>618</v>
      </c>
      <c r="J78">
        <v>58</v>
      </c>
      <c r="Q78">
        <v>117954</v>
      </c>
    </row>
    <row r="79" spans="3:19" x14ac:dyDescent="0.3">
      <c r="C79">
        <v>6</v>
      </c>
      <c r="D79" t="s">
        <v>2159</v>
      </c>
      <c r="E79">
        <v>1</v>
      </c>
      <c r="I79">
        <v>136</v>
      </c>
      <c r="Q79">
        <v>30287</v>
      </c>
    </row>
    <row r="80" spans="3:19" x14ac:dyDescent="0.3">
      <c r="C80">
        <v>6</v>
      </c>
      <c r="D80">
        <v>30</v>
      </c>
      <c r="E80">
        <v>1</v>
      </c>
      <c r="I80">
        <v>136</v>
      </c>
      <c r="Q80">
        <v>30287</v>
      </c>
    </row>
    <row r="81" spans="3:19" x14ac:dyDescent="0.3">
      <c r="C81" t="s">
        <v>2165</v>
      </c>
      <c r="E81">
        <v>61.5</v>
      </c>
      <c r="I81">
        <v>7934.0000000000009</v>
      </c>
      <c r="J81">
        <v>550.5</v>
      </c>
      <c r="K81">
        <v>188.59</v>
      </c>
      <c r="L81">
        <v>12</v>
      </c>
      <c r="O81">
        <v>37754</v>
      </c>
      <c r="P81">
        <v>37754</v>
      </c>
      <c r="Q81">
        <v>3060477</v>
      </c>
      <c r="S81">
        <v>6924.7202623981811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1" bestFit="1" customWidth="1" collapsed="1"/>
    <col min="2" max="2" width="7.77734375" style="199" hidden="1" customWidth="1" outlineLevel="1"/>
    <col min="3" max="3" width="0.109375" style="231" hidden="1" customWidth="1"/>
    <col min="4" max="4" width="7.77734375" style="199" customWidth="1"/>
    <col min="5" max="5" width="5.4414062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5.44140625" style="231" hidden="1" customWidth="1"/>
    <col min="10" max="10" width="7.77734375" style="199" customWidth="1"/>
    <col min="11" max="11" width="5.44140625" style="231" hidden="1" customWidth="1"/>
    <col min="12" max="12" width="7.77734375" style="199" customWidth="1"/>
    <col min="13" max="13" width="7.77734375" style="313" customWidth="1" collapsed="1"/>
    <col min="14" max="14" width="7.77734375" style="199" hidden="1" customWidth="1" outlineLevel="1"/>
    <col min="15" max="15" width="5" style="231" hidden="1" customWidth="1"/>
    <col min="16" max="16" width="7.77734375" style="199" customWidth="1"/>
    <col min="17" max="17" width="5" style="231" hidden="1" customWidth="1"/>
    <col min="18" max="18" width="7.77734375" style="199" customWidth="1"/>
    <col min="19" max="19" width="7.77734375" style="313" customWidth="1"/>
    <col min="20" max="16384" width="8.88671875" style="231"/>
  </cols>
  <sheetData>
    <row r="1" spans="1:19" ht="18.600000000000001" customHeight="1" thickBot="1" x14ac:dyDescent="0.4">
      <c r="A1" s="494" t="s">
        <v>139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</row>
    <row r="2" spans="1:19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" customHeight="1" thickBot="1" x14ac:dyDescent="0.35">
      <c r="A3" s="319" t="s">
        <v>141</v>
      </c>
      <c r="B3" s="320">
        <f>SUBTOTAL(9,B6:B1048576)</f>
        <v>24052697</v>
      </c>
      <c r="C3" s="321">
        <f t="shared" ref="C3:R3" si="0">SUBTOTAL(9,C6:C1048576)</f>
        <v>0.9260314820269081</v>
      </c>
      <c r="D3" s="321">
        <f t="shared" si="0"/>
        <v>25973550</v>
      </c>
      <c r="E3" s="321">
        <f t="shared" si="0"/>
        <v>1</v>
      </c>
      <c r="F3" s="321">
        <f t="shared" si="0"/>
        <v>25218245</v>
      </c>
      <c r="G3" s="324">
        <f>IF(D3&lt;&gt;0,F3/D3,"")</f>
        <v>0.970920224613116</v>
      </c>
      <c r="H3" s="320">
        <f t="shared" si="0"/>
        <v>5558664.410000002</v>
      </c>
      <c r="I3" s="321">
        <f t="shared" si="0"/>
        <v>0.91951350501325813</v>
      </c>
      <c r="J3" s="321">
        <f t="shared" si="0"/>
        <v>6045223.2399999974</v>
      </c>
      <c r="K3" s="321">
        <f t="shared" si="0"/>
        <v>1</v>
      </c>
      <c r="L3" s="321">
        <f t="shared" si="0"/>
        <v>5759369.0300000021</v>
      </c>
      <c r="M3" s="322">
        <f>IF(J3&lt;&gt;0,L3/J3,"")</f>
        <v>0.95271403575163993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" customHeight="1" x14ac:dyDescent="0.3">
      <c r="A4" s="577" t="s">
        <v>115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  <c r="N4" s="578" t="s">
        <v>111</v>
      </c>
      <c r="O4" s="579"/>
      <c r="P4" s="579"/>
      <c r="Q4" s="579"/>
      <c r="R4" s="579"/>
      <c r="S4" s="581"/>
    </row>
    <row r="5" spans="1:19" ht="14.4" customHeight="1" thickBot="1" x14ac:dyDescent="0.35">
      <c r="A5" s="750"/>
      <c r="B5" s="751">
        <v>2015</v>
      </c>
      <c r="C5" s="752"/>
      <c r="D5" s="752">
        <v>2017</v>
      </c>
      <c r="E5" s="752"/>
      <c r="F5" s="752">
        <v>2018</v>
      </c>
      <c r="G5" s="753" t="s">
        <v>2</v>
      </c>
      <c r="H5" s="751">
        <v>2015</v>
      </c>
      <c r="I5" s="752"/>
      <c r="J5" s="752">
        <v>2017</v>
      </c>
      <c r="K5" s="752"/>
      <c r="L5" s="752">
        <v>2018</v>
      </c>
      <c r="M5" s="753" t="s">
        <v>2</v>
      </c>
      <c r="N5" s="751">
        <v>2015</v>
      </c>
      <c r="O5" s="752"/>
      <c r="P5" s="752">
        <v>2017</v>
      </c>
      <c r="Q5" s="752"/>
      <c r="R5" s="752">
        <v>2018</v>
      </c>
      <c r="S5" s="753" t="s">
        <v>2</v>
      </c>
    </row>
    <row r="6" spans="1:19" ht="14.4" customHeight="1" x14ac:dyDescent="0.3">
      <c r="A6" s="728" t="s">
        <v>2176</v>
      </c>
      <c r="B6" s="754">
        <v>372</v>
      </c>
      <c r="C6" s="691"/>
      <c r="D6" s="754"/>
      <c r="E6" s="691"/>
      <c r="F6" s="754"/>
      <c r="G6" s="716"/>
      <c r="H6" s="754"/>
      <c r="I6" s="691"/>
      <c r="J6" s="754"/>
      <c r="K6" s="691"/>
      <c r="L6" s="754"/>
      <c r="M6" s="716"/>
      <c r="N6" s="754"/>
      <c r="O6" s="691"/>
      <c r="P6" s="754"/>
      <c r="Q6" s="691"/>
      <c r="R6" s="754"/>
      <c r="S6" s="740"/>
    </row>
    <row r="7" spans="1:19" ht="14.4" customHeight="1" thickBot="1" x14ac:dyDescent="0.35">
      <c r="A7" s="756" t="s">
        <v>1529</v>
      </c>
      <c r="B7" s="755">
        <v>24052325</v>
      </c>
      <c r="C7" s="705">
        <v>0.9260314820269081</v>
      </c>
      <c r="D7" s="755">
        <v>25973550</v>
      </c>
      <c r="E7" s="705">
        <v>1</v>
      </c>
      <c r="F7" s="755">
        <v>25218245</v>
      </c>
      <c r="G7" s="717">
        <v>0.970920224613116</v>
      </c>
      <c r="H7" s="755">
        <v>5558664.410000002</v>
      </c>
      <c r="I7" s="705">
        <v>0.91951350501325813</v>
      </c>
      <c r="J7" s="755">
        <v>6045223.2399999974</v>
      </c>
      <c r="K7" s="705">
        <v>1</v>
      </c>
      <c r="L7" s="755">
        <v>5759369.0300000021</v>
      </c>
      <c r="M7" s="717">
        <v>0.95271403575163993</v>
      </c>
      <c r="N7" s="755"/>
      <c r="O7" s="705"/>
      <c r="P7" s="755"/>
      <c r="Q7" s="705"/>
      <c r="R7" s="755"/>
      <c r="S7" s="74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4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82" t="s">
        <v>3113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" customHeight="1" thickBot="1" x14ac:dyDescent="0.35">
      <c r="E3" s="97" t="s">
        <v>141</v>
      </c>
      <c r="F3" s="191">
        <f t="shared" ref="F3:O3" si="0">SUBTOTAL(9,F6:F1048576)</f>
        <v>8713.66</v>
      </c>
      <c r="G3" s="192">
        <f t="shared" si="0"/>
        <v>29611361.409999996</v>
      </c>
      <c r="H3" s="192"/>
      <c r="I3" s="192"/>
      <c r="J3" s="192">
        <f t="shared" si="0"/>
        <v>9565.07</v>
      </c>
      <c r="K3" s="192">
        <f t="shared" si="0"/>
        <v>32018773.240000002</v>
      </c>
      <c r="L3" s="192"/>
      <c r="M3" s="192"/>
      <c r="N3" s="192">
        <f t="shared" si="0"/>
        <v>9618.1900000000023</v>
      </c>
      <c r="O3" s="192">
        <f t="shared" si="0"/>
        <v>30977614.030000005</v>
      </c>
      <c r="P3" s="70">
        <f>IF(K3=0,0,O3/K3)</f>
        <v>0.9674828513198841</v>
      </c>
      <c r="Q3" s="193">
        <f>IF(N3=0,0,O3/N3)</f>
        <v>3220.7321782996592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107</v>
      </c>
      <c r="E4" s="585" t="s">
        <v>67</v>
      </c>
      <c r="F4" s="586">
        <v>2015</v>
      </c>
      <c r="G4" s="587"/>
      <c r="H4" s="194"/>
      <c r="I4" s="194"/>
      <c r="J4" s="586">
        <v>2017</v>
      </c>
      <c r="K4" s="587"/>
      <c r="L4" s="194"/>
      <c r="M4" s="194"/>
      <c r="N4" s="586">
        <v>2018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7"/>
      <c r="B5" s="758"/>
      <c r="C5" s="757"/>
      <c r="D5" s="759"/>
      <c r="E5" s="760"/>
      <c r="F5" s="761" t="s">
        <v>77</v>
      </c>
      <c r="G5" s="762" t="s">
        <v>14</v>
      </c>
      <c r="H5" s="763"/>
      <c r="I5" s="763"/>
      <c r="J5" s="761" t="s">
        <v>77</v>
      </c>
      <c r="K5" s="762" t="s">
        <v>14</v>
      </c>
      <c r="L5" s="763"/>
      <c r="M5" s="763"/>
      <c r="N5" s="761" t="s">
        <v>77</v>
      </c>
      <c r="O5" s="762" t="s">
        <v>14</v>
      </c>
      <c r="P5" s="764"/>
      <c r="Q5" s="765"/>
    </row>
    <row r="6" spans="1:17" ht="14.4" customHeight="1" x14ac:dyDescent="0.3">
      <c r="A6" s="690" t="s">
        <v>2177</v>
      </c>
      <c r="B6" s="691" t="s">
        <v>2178</v>
      </c>
      <c r="C6" s="691" t="s">
        <v>2179</v>
      </c>
      <c r="D6" s="691" t="s">
        <v>2180</v>
      </c>
      <c r="E6" s="691" t="s">
        <v>2181</v>
      </c>
      <c r="F6" s="695">
        <v>1</v>
      </c>
      <c r="G6" s="695">
        <v>372</v>
      </c>
      <c r="H6" s="695"/>
      <c r="I6" s="695">
        <v>372</v>
      </c>
      <c r="J6" s="695"/>
      <c r="K6" s="695"/>
      <c r="L6" s="695"/>
      <c r="M6" s="695"/>
      <c r="N6" s="695"/>
      <c r="O6" s="695"/>
      <c r="P6" s="716"/>
      <c r="Q6" s="696"/>
    </row>
    <row r="7" spans="1:17" ht="14.4" customHeight="1" x14ac:dyDescent="0.3">
      <c r="A7" s="697" t="s">
        <v>500</v>
      </c>
      <c r="B7" s="698" t="s">
        <v>2182</v>
      </c>
      <c r="C7" s="698" t="s">
        <v>2179</v>
      </c>
      <c r="D7" s="698" t="s">
        <v>2183</v>
      </c>
      <c r="E7" s="698" t="s">
        <v>2184</v>
      </c>
      <c r="F7" s="702"/>
      <c r="G7" s="702"/>
      <c r="H7" s="702"/>
      <c r="I7" s="702"/>
      <c r="J7" s="702"/>
      <c r="K7" s="702"/>
      <c r="L7" s="702"/>
      <c r="M7" s="702"/>
      <c r="N7" s="702">
        <v>2</v>
      </c>
      <c r="O7" s="702">
        <v>1262</v>
      </c>
      <c r="P7" s="724"/>
      <c r="Q7" s="703">
        <v>631</v>
      </c>
    </row>
    <row r="8" spans="1:17" ht="14.4" customHeight="1" x14ac:dyDescent="0.3">
      <c r="A8" s="697" t="s">
        <v>500</v>
      </c>
      <c r="B8" s="698" t="s">
        <v>2182</v>
      </c>
      <c r="C8" s="698" t="s">
        <v>2179</v>
      </c>
      <c r="D8" s="698" t="s">
        <v>2185</v>
      </c>
      <c r="E8" s="698" t="s">
        <v>2186</v>
      </c>
      <c r="F8" s="702"/>
      <c r="G8" s="702"/>
      <c r="H8" s="702"/>
      <c r="I8" s="702"/>
      <c r="J8" s="702"/>
      <c r="K8" s="702"/>
      <c r="L8" s="702"/>
      <c r="M8" s="702"/>
      <c r="N8" s="702">
        <v>2</v>
      </c>
      <c r="O8" s="702">
        <v>78</v>
      </c>
      <c r="P8" s="724"/>
      <c r="Q8" s="703">
        <v>39</v>
      </c>
    </row>
    <row r="9" spans="1:17" ht="14.4" customHeight="1" x14ac:dyDescent="0.3">
      <c r="A9" s="697" t="s">
        <v>500</v>
      </c>
      <c r="B9" s="698" t="s">
        <v>2182</v>
      </c>
      <c r="C9" s="698" t="s">
        <v>2179</v>
      </c>
      <c r="D9" s="698" t="s">
        <v>2187</v>
      </c>
      <c r="E9" s="698" t="s">
        <v>2188</v>
      </c>
      <c r="F9" s="702"/>
      <c r="G9" s="702"/>
      <c r="H9" s="702"/>
      <c r="I9" s="702"/>
      <c r="J9" s="702"/>
      <c r="K9" s="702"/>
      <c r="L9" s="702"/>
      <c r="M9" s="702"/>
      <c r="N9" s="702">
        <v>2</v>
      </c>
      <c r="O9" s="702">
        <v>3404</v>
      </c>
      <c r="P9" s="724"/>
      <c r="Q9" s="703">
        <v>1702</v>
      </c>
    </row>
    <row r="10" spans="1:17" ht="14.4" customHeight="1" x14ac:dyDescent="0.3">
      <c r="A10" s="697" t="s">
        <v>500</v>
      </c>
      <c r="B10" s="698" t="s">
        <v>2189</v>
      </c>
      <c r="C10" s="698" t="s">
        <v>2179</v>
      </c>
      <c r="D10" s="698" t="s">
        <v>2183</v>
      </c>
      <c r="E10" s="698" t="s">
        <v>2190</v>
      </c>
      <c r="F10" s="702"/>
      <c r="G10" s="702"/>
      <c r="H10" s="702"/>
      <c r="I10" s="702"/>
      <c r="J10" s="702">
        <v>3</v>
      </c>
      <c r="K10" s="702">
        <v>1890</v>
      </c>
      <c r="L10" s="702">
        <v>1</v>
      </c>
      <c r="M10" s="702">
        <v>630</v>
      </c>
      <c r="N10" s="702"/>
      <c r="O10" s="702"/>
      <c r="P10" s="724"/>
      <c r="Q10" s="703"/>
    </row>
    <row r="11" spans="1:17" ht="14.4" customHeight="1" x14ac:dyDescent="0.3">
      <c r="A11" s="697" t="s">
        <v>500</v>
      </c>
      <c r="B11" s="698" t="s">
        <v>2189</v>
      </c>
      <c r="C11" s="698" t="s">
        <v>2179</v>
      </c>
      <c r="D11" s="698" t="s">
        <v>2187</v>
      </c>
      <c r="E11" s="698" t="s">
        <v>2188</v>
      </c>
      <c r="F11" s="702"/>
      <c r="G11" s="702"/>
      <c r="H11" s="702"/>
      <c r="I11" s="702"/>
      <c r="J11" s="702">
        <v>9</v>
      </c>
      <c r="K11" s="702">
        <v>15309</v>
      </c>
      <c r="L11" s="702">
        <v>1</v>
      </c>
      <c r="M11" s="702">
        <v>1701</v>
      </c>
      <c r="N11" s="702"/>
      <c r="O11" s="702"/>
      <c r="P11" s="724"/>
      <c r="Q11" s="703"/>
    </row>
    <row r="12" spans="1:17" ht="14.4" customHeight="1" x14ac:dyDescent="0.3">
      <c r="A12" s="697" t="s">
        <v>500</v>
      </c>
      <c r="B12" s="698" t="s">
        <v>2189</v>
      </c>
      <c r="C12" s="698" t="s">
        <v>2179</v>
      </c>
      <c r="D12" s="698" t="s">
        <v>2191</v>
      </c>
      <c r="E12" s="698" t="s">
        <v>2192</v>
      </c>
      <c r="F12" s="702"/>
      <c r="G12" s="702"/>
      <c r="H12" s="702"/>
      <c r="I12" s="702"/>
      <c r="J12" s="702">
        <v>1</v>
      </c>
      <c r="K12" s="702">
        <v>2523</v>
      </c>
      <c r="L12" s="702">
        <v>1</v>
      </c>
      <c r="M12" s="702">
        <v>2523</v>
      </c>
      <c r="N12" s="702"/>
      <c r="O12" s="702"/>
      <c r="P12" s="724"/>
      <c r="Q12" s="703"/>
    </row>
    <row r="13" spans="1:17" ht="14.4" customHeight="1" x14ac:dyDescent="0.3">
      <c r="A13" s="697" t="s">
        <v>500</v>
      </c>
      <c r="B13" s="698" t="s">
        <v>2189</v>
      </c>
      <c r="C13" s="698" t="s">
        <v>2179</v>
      </c>
      <c r="D13" s="698" t="s">
        <v>2193</v>
      </c>
      <c r="E13" s="698" t="s">
        <v>2194</v>
      </c>
      <c r="F13" s="702"/>
      <c r="G13" s="702"/>
      <c r="H13" s="702"/>
      <c r="I13" s="702"/>
      <c r="J13" s="702">
        <v>1</v>
      </c>
      <c r="K13" s="702">
        <v>3616</v>
      </c>
      <c r="L13" s="702">
        <v>1</v>
      </c>
      <c r="M13" s="702">
        <v>3616</v>
      </c>
      <c r="N13" s="702">
        <v>1</v>
      </c>
      <c r="O13" s="702">
        <v>3622</v>
      </c>
      <c r="P13" s="724">
        <v>1.0016592920353982</v>
      </c>
      <c r="Q13" s="703">
        <v>3622</v>
      </c>
    </row>
    <row r="14" spans="1:17" ht="14.4" customHeight="1" x14ac:dyDescent="0.3">
      <c r="A14" s="697" t="s">
        <v>500</v>
      </c>
      <c r="B14" s="698" t="s">
        <v>2189</v>
      </c>
      <c r="C14" s="698" t="s">
        <v>2179</v>
      </c>
      <c r="D14" s="698" t="s">
        <v>2195</v>
      </c>
      <c r="E14" s="698" t="s">
        <v>2196</v>
      </c>
      <c r="F14" s="702">
        <v>17</v>
      </c>
      <c r="G14" s="702">
        <v>47090</v>
      </c>
      <c r="H14" s="702">
        <v>0.73887529027803933</v>
      </c>
      <c r="I14" s="702">
        <v>2770</v>
      </c>
      <c r="J14" s="702">
        <v>23</v>
      </c>
      <c r="K14" s="702">
        <v>63732</v>
      </c>
      <c r="L14" s="702">
        <v>1</v>
      </c>
      <c r="M14" s="702">
        <v>2770.9565217391305</v>
      </c>
      <c r="N14" s="702">
        <v>11</v>
      </c>
      <c r="O14" s="702">
        <v>30514</v>
      </c>
      <c r="P14" s="724">
        <v>0.47878616707462501</v>
      </c>
      <c r="Q14" s="703">
        <v>2774</v>
      </c>
    </row>
    <row r="15" spans="1:17" ht="14.4" customHeight="1" x14ac:dyDescent="0.3">
      <c r="A15" s="697" t="s">
        <v>500</v>
      </c>
      <c r="B15" s="698" t="s">
        <v>2189</v>
      </c>
      <c r="C15" s="698" t="s">
        <v>2179</v>
      </c>
      <c r="D15" s="698" t="s">
        <v>2197</v>
      </c>
      <c r="E15" s="698" t="s">
        <v>2198</v>
      </c>
      <c r="F15" s="702">
        <v>7</v>
      </c>
      <c r="G15" s="702">
        <v>43190</v>
      </c>
      <c r="H15" s="702">
        <v>1.3993196176899401</v>
      </c>
      <c r="I15" s="702">
        <v>6170</v>
      </c>
      <c r="J15" s="702">
        <v>5</v>
      </c>
      <c r="K15" s="702">
        <v>30865</v>
      </c>
      <c r="L15" s="702">
        <v>1</v>
      </c>
      <c r="M15" s="702">
        <v>6173</v>
      </c>
      <c r="N15" s="702">
        <v>1</v>
      </c>
      <c r="O15" s="702">
        <v>6180</v>
      </c>
      <c r="P15" s="724">
        <v>0.20022679410335331</v>
      </c>
      <c r="Q15" s="703">
        <v>6180</v>
      </c>
    </row>
    <row r="16" spans="1:17" ht="14.4" customHeight="1" x14ac:dyDescent="0.3">
      <c r="A16" s="697" t="s">
        <v>500</v>
      </c>
      <c r="B16" s="698" t="s">
        <v>2189</v>
      </c>
      <c r="C16" s="698" t="s">
        <v>2179</v>
      </c>
      <c r="D16" s="698" t="s">
        <v>2199</v>
      </c>
      <c r="E16" s="698" t="s">
        <v>2200</v>
      </c>
      <c r="F16" s="702">
        <v>1</v>
      </c>
      <c r="G16" s="702">
        <v>2462</v>
      </c>
      <c r="H16" s="702"/>
      <c r="I16" s="702">
        <v>2462</v>
      </c>
      <c r="J16" s="702"/>
      <c r="K16" s="702"/>
      <c r="L16" s="702"/>
      <c r="M16" s="702"/>
      <c r="N16" s="702"/>
      <c r="O16" s="702"/>
      <c r="P16" s="724"/>
      <c r="Q16" s="703"/>
    </row>
    <row r="17" spans="1:17" ht="14.4" customHeight="1" x14ac:dyDescent="0.3">
      <c r="A17" s="697" t="s">
        <v>500</v>
      </c>
      <c r="B17" s="698" t="s">
        <v>2189</v>
      </c>
      <c r="C17" s="698" t="s">
        <v>2179</v>
      </c>
      <c r="D17" s="698" t="s">
        <v>2201</v>
      </c>
      <c r="E17" s="698" t="s">
        <v>2202</v>
      </c>
      <c r="F17" s="702"/>
      <c r="G17" s="702"/>
      <c r="H17" s="702"/>
      <c r="I17" s="702"/>
      <c r="J17" s="702"/>
      <c r="K17" s="702"/>
      <c r="L17" s="702"/>
      <c r="M17" s="702"/>
      <c r="N17" s="702">
        <v>1</v>
      </c>
      <c r="O17" s="702">
        <v>3485</v>
      </c>
      <c r="P17" s="724"/>
      <c r="Q17" s="703">
        <v>3485</v>
      </c>
    </row>
    <row r="18" spans="1:17" ht="14.4" customHeight="1" x14ac:dyDescent="0.3">
      <c r="A18" s="697" t="s">
        <v>500</v>
      </c>
      <c r="B18" s="698" t="s">
        <v>2189</v>
      </c>
      <c r="C18" s="698" t="s">
        <v>2179</v>
      </c>
      <c r="D18" s="698" t="s">
        <v>2203</v>
      </c>
      <c r="E18" s="698" t="s">
        <v>2204</v>
      </c>
      <c r="F18" s="702">
        <v>13</v>
      </c>
      <c r="G18" s="702">
        <v>27885</v>
      </c>
      <c r="H18" s="702">
        <v>0.76434954224000873</v>
      </c>
      <c r="I18" s="702">
        <v>2145</v>
      </c>
      <c r="J18" s="702">
        <v>17</v>
      </c>
      <c r="K18" s="702">
        <v>36482</v>
      </c>
      <c r="L18" s="702">
        <v>1</v>
      </c>
      <c r="M18" s="702">
        <v>2146</v>
      </c>
      <c r="N18" s="702">
        <v>52</v>
      </c>
      <c r="O18" s="702">
        <v>111742</v>
      </c>
      <c r="P18" s="724">
        <v>3.0629351460994463</v>
      </c>
      <c r="Q18" s="703">
        <v>2148.8846153846152</v>
      </c>
    </row>
    <row r="19" spans="1:17" ht="14.4" customHeight="1" x14ac:dyDescent="0.3">
      <c r="A19" s="697" t="s">
        <v>500</v>
      </c>
      <c r="B19" s="698" t="s">
        <v>2189</v>
      </c>
      <c r="C19" s="698" t="s">
        <v>2179</v>
      </c>
      <c r="D19" s="698" t="s">
        <v>2205</v>
      </c>
      <c r="E19" s="698" t="s">
        <v>2206</v>
      </c>
      <c r="F19" s="702">
        <v>1</v>
      </c>
      <c r="G19" s="702">
        <v>1678</v>
      </c>
      <c r="H19" s="702">
        <v>0.99940440738534841</v>
      </c>
      <c r="I19" s="702">
        <v>1678</v>
      </c>
      <c r="J19" s="702">
        <v>1</v>
      </c>
      <c r="K19" s="702">
        <v>1679</v>
      </c>
      <c r="L19" s="702">
        <v>1</v>
      </c>
      <c r="M19" s="702">
        <v>1679</v>
      </c>
      <c r="N19" s="702">
        <v>3</v>
      </c>
      <c r="O19" s="702">
        <v>5043</v>
      </c>
      <c r="P19" s="724">
        <v>3.0035735556879093</v>
      </c>
      <c r="Q19" s="703">
        <v>1681</v>
      </c>
    </row>
    <row r="20" spans="1:17" ht="14.4" customHeight="1" x14ac:dyDescent="0.3">
      <c r="A20" s="697" t="s">
        <v>500</v>
      </c>
      <c r="B20" s="698" t="s">
        <v>2189</v>
      </c>
      <c r="C20" s="698" t="s">
        <v>2179</v>
      </c>
      <c r="D20" s="698" t="s">
        <v>2207</v>
      </c>
      <c r="E20" s="698" t="s">
        <v>2208</v>
      </c>
      <c r="F20" s="702">
        <v>6</v>
      </c>
      <c r="G20" s="702">
        <v>13884</v>
      </c>
      <c r="H20" s="702">
        <v>1.1995852773457749</v>
      </c>
      <c r="I20" s="702">
        <v>2314</v>
      </c>
      <c r="J20" s="702">
        <v>5</v>
      </c>
      <c r="K20" s="702">
        <v>11574</v>
      </c>
      <c r="L20" s="702">
        <v>1</v>
      </c>
      <c r="M20" s="702">
        <v>2314.8000000000002</v>
      </c>
      <c r="N20" s="702">
        <v>6</v>
      </c>
      <c r="O20" s="702">
        <v>13908</v>
      </c>
      <c r="P20" s="724">
        <v>1.2016588906168999</v>
      </c>
      <c r="Q20" s="703">
        <v>2318</v>
      </c>
    </row>
    <row r="21" spans="1:17" ht="14.4" customHeight="1" x14ac:dyDescent="0.3">
      <c r="A21" s="697" t="s">
        <v>500</v>
      </c>
      <c r="B21" s="698" t="s">
        <v>2189</v>
      </c>
      <c r="C21" s="698" t="s">
        <v>2179</v>
      </c>
      <c r="D21" s="698" t="s">
        <v>2209</v>
      </c>
      <c r="E21" s="698" t="s">
        <v>2210</v>
      </c>
      <c r="F21" s="702">
        <v>1</v>
      </c>
      <c r="G21" s="702">
        <v>2769</v>
      </c>
      <c r="H21" s="702">
        <v>4.9982851676023031E-2</v>
      </c>
      <c r="I21" s="702">
        <v>2769</v>
      </c>
      <c r="J21" s="702">
        <v>20</v>
      </c>
      <c r="K21" s="702">
        <v>55399</v>
      </c>
      <c r="L21" s="702">
        <v>1</v>
      </c>
      <c r="M21" s="702">
        <v>2769.95</v>
      </c>
      <c r="N21" s="702">
        <v>14</v>
      </c>
      <c r="O21" s="702">
        <v>38822</v>
      </c>
      <c r="P21" s="724">
        <v>0.70077077203559635</v>
      </c>
      <c r="Q21" s="703">
        <v>2773</v>
      </c>
    </row>
    <row r="22" spans="1:17" ht="14.4" customHeight="1" x14ac:dyDescent="0.3">
      <c r="A22" s="697" t="s">
        <v>500</v>
      </c>
      <c r="B22" s="698" t="s">
        <v>2189</v>
      </c>
      <c r="C22" s="698" t="s">
        <v>2179</v>
      </c>
      <c r="D22" s="698" t="s">
        <v>2211</v>
      </c>
      <c r="E22" s="698" t="s">
        <v>2212</v>
      </c>
      <c r="F22" s="702"/>
      <c r="G22" s="702"/>
      <c r="H22" s="702"/>
      <c r="I22" s="702"/>
      <c r="J22" s="702"/>
      <c r="K22" s="702"/>
      <c r="L22" s="702"/>
      <c r="M22" s="702"/>
      <c r="N22" s="702">
        <v>1</v>
      </c>
      <c r="O22" s="702">
        <v>3326</v>
      </c>
      <c r="P22" s="724"/>
      <c r="Q22" s="703">
        <v>3326</v>
      </c>
    </row>
    <row r="23" spans="1:17" ht="14.4" customHeight="1" x14ac:dyDescent="0.3">
      <c r="A23" s="697" t="s">
        <v>500</v>
      </c>
      <c r="B23" s="698" t="s">
        <v>2189</v>
      </c>
      <c r="C23" s="698" t="s">
        <v>2179</v>
      </c>
      <c r="D23" s="698" t="s">
        <v>2213</v>
      </c>
      <c r="E23" s="698" t="s">
        <v>2214</v>
      </c>
      <c r="F23" s="702">
        <v>1</v>
      </c>
      <c r="G23" s="702">
        <v>5148</v>
      </c>
      <c r="H23" s="702"/>
      <c r="I23" s="702">
        <v>5148</v>
      </c>
      <c r="J23" s="702"/>
      <c r="K23" s="702"/>
      <c r="L23" s="702"/>
      <c r="M23" s="702"/>
      <c r="N23" s="702"/>
      <c r="O23" s="702"/>
      <c r="P23" s="724"/>
      <c r="Q23" s="703"/>
    </row>
    <row r="24" spans="1:17" ht="14.4" customHeight="1" x14ac:dyDescent="0.3">
      <c r="A24" s="697" t="s">
        <v>500</v>
      </c>
      <c r="B24" s="698" t="s">
        <v>2189</v>
      </c>
      <c r="C24" s="698" t="s">
        <v>2179</v>
      </c>
      <c r="D24" s="698" t="s">
        <v>2213</v>
      </c>
      <c r="E24" s="698" t="s">
        <v>2215</v>
      </c>
      <c r="F24" s="702"/>
      <c r="G24" s="702"/>
      <c r="H24" s="702"/>
      <c r="I24" s="702"/>
      <c r="J24" s="702">
        <v>2</v>
      </c>
      <c r="K24" s="702">
        <v>10296</v>
      </c>
      <c r="L24" s="702">
        <v>1</v>
      </c>
      <c r="M24" s="702">
        <v>5148</v>
      </c>
      <c r="N24" s="702">
        <v>2</v>
      </c>
      <c r="O24" s="702">
        <v>10296</v>
      </c>
      <c r="P24" s="724">
        <v>1</v>
      </c>
      <c r="Q24" s="703">
        <v>5148</v>
      </c>
    </row>
    <row r="25" spans="1:17" ht="14.4" customHeight="1" x14ac:dyDescent="0.3">
      <c r="A25" s="697" t="s">
        <v>500</v>
      </c>
      <c r="B25" s="698" t="s">
        <v>2189</v>
      </c>
      <c r="C25" s="698" t="s">
        <v>2179</v>
      </c>
      <c r="D25" s="698" t="s">
        <v>2216</v>
      </c>
      <c r="E25" s="698" t="s">
        <v>2217</v>
      </c>
      <c r="F25" s="702"/>
      <c r="G25" s="702"/>
      <c r="H25" s="702"/>
      <c r="I25" s="702"/>
      <c r="J25" s="702"/>
      <c r="K25" s="702"/>
      <c r="L25" s="702"/>
      <c r="M25" s="702"/>
      <c r="N25" s="702">
        <v>1</v>
      </c>
      <c r="O25" s="702">
        <v>9810</v>
      </c>
      <c r="P25" s="724"/>
      <c r="Q25" s="703">
        <v>9810</v>
      </c>
    </row>
    <row r="26" spans="1:17" ht="14.4" customHeight="1" x14ac:dyDescent="0.3">
      <c r="A26" s="697" t="s">
        <v>500</v>
      </c>
      <c r="B26" s="698" t="s">
        <v>2189</v>
      </c>
      <c r="C26" s="698" t="s">
        <v>2179</v>
      </c>
      <c r="D26" s="698" t="s">
        <v>2218</v>
      </c>
      <c r="E26" s="698" t="s">
        <v>2219</v>
      </c>
      <c r="F26" s="702"/>
      <c r="G26" s="702"/>
      <c r="H26" s="702"/>
      <c r="I26" s="702"/>
      <c r="J26" s="702">
        <v>1</v>
      </c>
      <c r="K26" s="702">
        <v>1709</v>
      </c>
      <c r="L26" s="702">
        <v>1</v>
      </c>
      <c r="M26" s="702">
        <v>1709</v>
      </c>
      <c r="N26" s="702"/>
      <c r="O26" s="702"/>
      <c r="P26" s="724"/>
      <c r="Q26" s="703"/>
    </row>
    <row r="27" spans="1:17" ht="14.4" customHeight="1" x14ac:dyDescent="0.3">
      <c r="A27" s="697" t="s">
        <v>500</v>
      </c>
      <c r="B27" s="698" t="s">
        <v>2189</v>
      </c>
      <c r="C27" s="698" t="s">
        <v>2179</v>
      </c>
      <c r="D27" s="698" t="s">
        <v>2220</v>
      </c>
      <c r="E27" s="698" t="s">
        <v>2221</v>
      </c>
      <c r="F27" s="702">
        <v>1</v>
      </c>
      <c r="G27" s="702">
        <v>836</v>
      </c>
      <c r="H27" s="702">
        <v>0.49940262843488648</v>
      </c>
      <c r="I27" s="702">
        <v>836</v>
      </c>
      <c r="J27" s="702">
        <v>2</v>
      </c>
      <c r="K27" s="702">
        <v>1674</v>
      </c>
      <c r="L27" s="702">
        <v>1</v>
      </c>
      <c r="M27" s="702">
        <v>837</v>
      </c>
      <c r="N27" s="702">
        <v>2</v>
      </c>
      <c r="O27" s="702">
        <v>1678</v>
      </c>
      <c r="P27" s="724">
        <v>1.0023894862604541</v>
      </c>
      <c r="Q27" s="703">
        <v>839</v>
      </c>
    </row>
    <row r="28" spans="1:17" ht="14.4" customHeight="1" x14ac:dyDescent="0.3">
      <c r="A28" s="697" t="s">
        <v>500</v>
      </c>
      <c r="B28" s="698" t="s">
        <v>2189</v>
      </c>
      <c r="C28" s="698" t="s">
        <v>2179</v>
      </c>
      <c r="D28" s="698" t="s">
        <v>2220</v>
      </c>
      <c r="E28" s="698" t="s">
        <v>2222</v>
      </c>
      <c r="F28" s="702">
        <v>13</v>
      </c>
      <c r="G28" s="702">
        <v>10868</v>
      </c>
      <c r="H28" s="702">
        <v>1.4427187043674499</v>
      </c>
      <c r="I28" s="702">
        <v>836</v>
      </c>
      <c r="J28" s="702">
        <v>9</v>
      </c>
      <c r="K28" s="702">
        <v>7533</v>
      </c>
      <c r="L28" s="702">
        <v>1</v>
      </c>
      <c r="M28" s="702">
        <v>837</v>
      </c>
      <c r="N28" s="702">
        <v>13</v>
      </c>
      <c r="O28" s="702">
        <v>10907</v>
      </c>
      <c r="P28" s="724">
        <v>1.4478959245984335</v>
      </c>
      <c r="Q28" s="703">
        <v>839</v>
      </c>
    </row>
    <row r="29" spans="1:17" ht="14.4" customHeight="1" x14ac:dyDescent="0.3">
      <c r="A29" s="697" t="s">
        <v>500</v>
      </c>
      <c r="B29" s="698" t="s">
        <v>2189</v>
      </c>
      <c r="C29" s="698" t="s">
        <v>2179</v>
      </c>
      <c r="D29" s="698" t="s">
        <v>2223</v>
      </c>
      <c r="E29" s="698" t="s">
        <v>2224</v>
      </c>
      <c r="F29" s="702">
        <v>2</v>
      </c>
      <c r="G29" s="702">
        <v>0</v>
      </c>
      <c r="H29" s="702"/>
      <c r="I29" s="702">
        <v>0</v>
      </c>
      <c r="J29" s="702">
        <v>2</v>
      </c>
      <c r="K29" s="702">
        <v>0</v>
      </c>
      <c r="L29" s="702"/>
      <c r="M29" s="702">
        <v>0</v>
      </c>
      <c r="N29" s="702"/>
      <c r="O29" s="702"/>
      <c r="P29" s="724"/>
      <c r="Q29" s="703"/>
    </row>
    <row r="30" spans="1:17" ht="14.4" customHeight="1" x14ac:dyDescent="0.3">
      <c r="A30" s="697" t="s">
        <v>500</v>
      </c>
      <c r="B30" s="698" t="s">
        <v>2189</v>
      </c>
      <c r="C30" s="698" t="s">
        <v>2179</v>
      </c>
      <c r="D30" s="698" t="s">
        <v>2223</v>
      </c>
      <c r="E30" s="698" t="s">
        <v>2225</v>
      </c>
      <c r="F30" s="702">
        <v>3</v>
      </c>
      <c r="G30" s="702">
        <v>0</v>
      </c>
      <c r="H30" s="702"/>
      <c r="I30" s="702">
        <v>0</v>
      </c>
      <c r="J30" s="702">
        <v>6</v>
      </c>
      <c r="K30" s="702">
        <v>0</v>
      </c>
      <c r="L30" s="702"/>
      <c r="M30" s="702">
        <v>0</v>
      </c>
      <c r="N30" s="702"/>
      <c r="O30" s="702"/>
      <c r="P30" s="724"/>
      <c r="Q30" s="703"/>
    </row>
    <row r="31" spans="1:17" ht="14.4" customHeight="1" x14ac:dyDescent="0.3">
      <c r="A31" s="697" t="s">
        <v>500</v>
      </c>
      <c r="B31" s="698" t="s">
        <v>2189</v>
      </c>
      <c r="C31" s="698" t="s">
        <v>2179</v>
      </c>
      <c r="D31" s="698" t="s">
        <v>2226</v>
      </c>
      <c r="E31" s="698" t="s">
        <v>2227</v>
      </c>
      <c r="F31" s="702"/>
      <c r="G31" s="702"/>
      <c r="H31" s="702"/>
      <c r="I31" s="702"/>
      <c r="J31" s="702">
        <v>1</v>
      </c>
      <c r="K31" s="702">
        <v>0</v>
      </c>
      <c r="L31" s="702"/>
      <c r="M31" s="702">
        <v>0</v>
      </c>
      <c r="N31" s="702"/>
      <c r="O31" s="702"/>
      <c r="P31" s="724"/>
      <c r="Q31" s="703"/>
    </row>
    <row r="32" spans="1:17" ht="14.4" customHeight="1" x14ac:dyDescent="0.3">
      <c r="A32" s="697" t="s">
        <v>500</v>
      </c>
      <c r="B32" s="698" t="s">
        <v>2189</v>
      </c>
      <c r="C32" s="698" t="s">
        <v>2179</v>
      </c>
      <c r="D32" s="698" t="s">
        <v>2228</v>
      </c>
      <c r="E32" s="698" t="s">
        <v>2229</v>
      </c>
      <c r="F32" s="702"/>
      <c r="G32" s="702"/>
      <c r="H32" s="702"/>
      <c r="I32" s="702"/>
      <c r="J32" s="702">
        <v>1</v>
      </c>
      <c r="K32" s="702">
        <v>0</v>
      </c>
      <c r="L32" s="702"/>
      <c r="M32" s="702">
        <v>0</v>
      </c>
      <c r="N32" s="702"/>
      <c r="O32" s="702"/>
      <c r="P32" s="724"/>
      <c r="Q32" s="703"/>
    </row>
    <row r="33" spans="1:17" ht="14.4" customHeight="1" x14ac:dyDescent="0.3">
      <c r="A33" s="697" t="s">
        <v>500</v>
      </c>
      <c r="B33" s="698" t="s">
        <v>2189</v>
      </c>
      <c r="C33" s="698" t="s">
        <v>2179</v>
      </c>
      <c r="D33" s="698" t="s">
        <v>2228</v>
      </c>
      <c r="E33" s="698" t="s">
        <v>2230</v>
      </c>
      <c r="F33" s="702"/>
      <c r="G33" s="702"/>
      <c r="H33" s="702"/>
      <c r="I33" s="702"/>
      <c r="J33" s="702">
        <v>1</v>
      </c>
      <c r="K33" s="702">
        <v>0</v>
      </c>
      <c r="L33" s="702"/>
      <c r="M33" s="702">
        <v>0</v>
      </c>
      <c r="N33" s="702"/>
      <c r="O33" s="702"/>
      <c r="P33" s="724"/>
      <c r="Q33" s="703"/>
    </row>
    <row r="34" spans="1:17" ht="14.4" customHeight="1" x14ac:dyDescent="0.3">
      <c r="A34" s="697" t="s">
        <v>500</v>
      </c>
      <c r="B34" s="698" t="s">
        <v>2189</v>
      </c>
      <c r="C34" s="698" t="s">
        <v>2179</v>
      </c>
      <c r="D34" s="698" t="s">
        <v>2231</v>
      </c>
      <c r="E34" s="698" t="s">
        <v>2232</v>
      </c>
      <c r="F34" s="702">
        <v>1</v>
      </c>
      <c r="G34" s="702">
        <v>0</v>
      </c>
      <c r="H34" s="702"/>
      <c r="I34" s="702">
        <v>0</v>
      </c>
      <c r="J34" s="702"/>
      <c r="K34" s="702"/>
      <c r="L34" s="702"/>
      <c r="M34" s="702"/>
      <c r="N34" s="702"/>
      <c r="O34" s="702"/>
      <c r="P34" s="724"/>
      <c r="Q34" s="703"/>
    </row>
    <row r="35" spans="1:17" ht="14.4" customHeight="1" x14ac:dyDescent="0.3">
      <c r="A35" s="697" t="s">
        <v>500</v>
      </c>
      <c r="B35" s="698" t="s">
        <v>2189</v>
      </c>
      <c r="C35" s="698" t="s">
        <v>2179</v>
      </c>
      <c r="D35" s="698" t="s">
        <v>2233</v>
      </c>
      <c r="E35" s="698" t="s">
        <v>2234</v>
      </c>
      <c r="F35" s="702">
        <v>1</v>
      </c>
      <c r="G35" s="702">
        <v>0</v>
      </c>
      <c r="H35" s="702"/>
      <c r="I35" s="702">
        <v>0</v>
      </c>
      <c r="J35" s="702"/>
      <c r="K35" s="702"/>
      <c r="L35" s="702"/>
      <c r="M35" s="702"/>
      <c r="N35" s="702"/>
      <c r="O35" s="702"/>
      <c r="P35" s="724"/>
      <c r="Q35" s="703"/>
    </row>
    <row r="36" spans="1:17" ht="14.4" customHeight="1" x14ac:dyDescent="0.3">
      <c r="A36" s="697" t="s">
        <v>500</v>
      </c>
      <c r="B36" s="698" t="s">
        <v>2189</v>
      </c>
      <c r="C36" s="698" t="s">
        <v>2179</v>
      </c>
      <c r="D36" s="698" t="s">
        <v>2235</v>
      </c>
      <c r="E36" s="698" t="s">
        <v>2236</v>
      </c>
      <c r="F36" s="702">
        <v>1</v>
      </c>
      <c r="G36" s="702">
        <v>0</v>
      </c>
      <c r="H36" s="702"/>
      <c r="I36" s="702">
        <v>0</v>
      </c>
      <c r="J36" s="702"/>
      <c r="K36" s="702"/>
      <c r="L36" s="702"/>
      <c r="M36" s="702"/>
      <c r="N36" s="702"/>
      <c r="O36" s="702"/>
      <c r="P36" s="724"/>
      <c r="Q36" s="703"/>
    </row>
    <row r="37" spans="1:17" ht="14.4" customHeight="1" x14ac:dyDescent="0.3">
      <c r="A37" s="697" t="s">
        <v>500</v>
      </c>
      <c r="B37" s="698" t="s">
        <v>2189</v>
      </c>
      <c r="C37" s="698" t="s">
        <v>2179</v>
      </c>
      <c r="D37" s="698" t="s">
        <v>2237</v>
      </c>
      <c r="E37" s="698" t="s">
        <v>2238</v>
      </c>
      <c r="F37" s="702"/>
      <c r="G37" s="702"/>
      <c r="H37" s="702"/>
      <c r="I37" s="702"/>
      <c r="J37" s="702">
        <v>1</v>
      </c>
      <c r="K37" s="702">
        <v>0</v>
      </c>
      <c r="L37" s="702"/>
      <c r="M37" s="702">
        <v>0</v>
      </c>
      <c r="N37" s="702"/>
      <c r="O37" s="702"/>
      <c r="P37" s="724"/>
      <c r="Q37" s="703"/>
    </row>
    <row r="38" spans="1:17" ht="14.4" customHeight="1" x14ac:dyDescent="0.3">
      <c r="A38" s="697" t="s">
        <v>500</v>
      </c>
      <c r="B38" s="698" t="s">
        <v>2189</v>
      </c>
      <c r="C38" s="698" t="s">
        <v>2179</v>
      </c>
      <c r="D38" s="698" t="s">
        <v>2239</v>
      </c>
      <c r="E38" s="698" t="s">
        <v>2240</v>
      </c>
      <c r="F38" s="702"/>
      <c r="G38" s="702"/>
      <c r="H38" s="702"/>
      <c r="I38" s="702"/>
      <c r="J38" s="702">
        <v>2</v>
      </c>
      <c r="K38" s="702">
        <v>0</v>
      </c>
      <c r="L38" s="702"/>
      <c r="M38" s="702">
        <v>0</v>
      </c>
      <c r="N38" s="702"/>
      <c r="O38" s="702"/>
      <c r="P38" s="724"/>
      <c r="Q38" s="703"/>
    </row>
    <row r="39" spans="1:17" ht="14.4" customHeight="1" x14ac:dyDescent="0.3">
      <c r="A39" s="697" t="s">
        <v>500</v>
      </c>
      <c r="B39" s="698" t="s">
        <v>2189</v>
      </c>
      <c r="C39" s="698" t="s">
        <v>2179</v>
      </c>
      <c r="D39" s="698" t="s">
        <v>2241</v>
      </c>
      <c r="E39" s="698" t="s">
        <v>2242</v>
      </c>
      <c r="F39" s="702">
        <v>1</v>
      </c>
      <c r="G39" s="702">
        <v>0</v>
      </c>
      <c r="H39" s="702"/>
      <c r="I39" s="702">
        <v>0</v>
      </c>
      <c r="J39" s="702"/>
      <c r="K39" s="702"/>
      <c r="L39" s="702"/>
      <c r="M39" s="702"/>
      <c r="N39" s="702"/>
      <c r="O39" s="702"/>
      <c r="P39" s="724"/>
      <c r="Q39" s="703"/>
    </row>
    <row r="40" spans="1:17" ht="14.4" customHeight="1" x14ac:dyDescent="0.3">
      <c r="A40" s="697" t="s">
        <v>500</v>
      </c>
      <c r="B40" s="698" t="s">
        <v>2189</v>
      </c>
      <c r="C40" s="698" t="s">
        <v>2179</v>
      </c>
      <c r="D40" s="698" t="s">
        <v>2243</v>
      </c>
      <c r="E40" s="698" t="s">
        <v>2244</v>
      </c>
      <c r="F40" s="702">
        <v>1</v>
      </c>
      <c r="G40" s="702">
        <v>0</v>
      </c>
      <c r="H40" s="702"/>
      <c r="I40" s="702">
        <v>0</v>
      </c>
      <c r="J40" s="702"/>
      <c r="K40" s="702"/>
      <c r="L40" s="702"/>
      <c r="M40" s="702"/>
      <c r="N40" s="702"/>
      <c r="O40" s="702"/>
      <c r="P40" s="724"/>
      <c r="Q40" s="703"/>
    </row>
    <row r="41" spans="1:17" ht="14.4" customHeight="1" x14ac:dyDescent="0.3">
      <c r="A41" s="697" t="s">
        <v>500</v>
      </c>
      <c r="B41" s="698" t="s">
        <v>2189</v>
      </c>
      <c r="C41" s="698" t="s">
        <v>2179</v>
      </c>
      <c r="D41" s="698" t="s">
        <v>2245</v>
      </c>
      <c r="E41" s="698" t="s">
        <v>2246</v>
      </c>
      <c r="F41" s="702">
        <v>1</v>
      </c>
      <c r="G41" s="702">
        <v>0</v>
      </c>
      <c r="H41" s="702"/>
      <c r="I41" s="702">
        <v>0</v>
      </c>
      <c r="J41" s="702">
        <v>1</v>
      </c>
      <c r="K41" s="702">
        <v>0</v>
      </c>
      <c r="L41" s="702"/>
      <c r="M41" s="702">
        <v>0</v>
      </c>
      <c r="N41" s="702"/>
      <c r="O41" s="702"/>
      <c r="P41" s="724"/>
      <c r="Q41" s="703"/>
    </row>
    <row r="42" spans="1:17" ht="14.4" customHeight="1" x14ac:dyDescent="0.3">
      <c r="A42" s="697" t="s">
        <v>500</v>
      </c>
      <c r="B42" s="698" t="s">
        <v>2189</v>
      </c>
      <c r="C42" s="698" t="s">
        <v>2179</v>
      </c>
      <c r="D42" s="698" t="s">
        <v>2247</v>
      </c>
      <c r="E42" s="698" t="s">
        <v>2248</v>
      </c>
      <c r="F42" s="702">
        <v>1</v>
      </c>
      <c r="G42" s="702">
        <v>0</v>
      </c>
      <c r="H42" s="702"/>
      <c r="I42" s="702">
        <v>0</v>
      </c>
      <c r="J42" s="702"/>
      <c r="K42" s="702"/>
      <c r="L42" s="702"/>
      <c r="M42" s="702"/>
      <c r="N42" s="702"/>
      <c r="O42" s="702"/>
      <c r="P42" s="724"/>
      <c r="Q42" s="703"/>
    </row>
    <row r="43" spans="1:17" ht="14.4" customHeight="1" x14ac:dyDescent="0.3">
      <c r="A43" s="697" t="s">
        <v>500</v>
      </c>
      <c r="B43" s="698" t="s">
        <v>2189</v>
      </c>
      <c r="C43" s="698" t="s">
        <v>2179</v>
      </c>
      <c r="D43" s="698" t="s">
        <v>2249</v>
      </c>
      <c r="E43" s="698" t="s">
        <v>2250</v>
      </c>
      <c r="F43" s="702"/>
      <c r="G43" s="702"/>
      <c r="H43" s="702"/>
      <c r="I43" s="702"/>
      <c r="J43" s="702">
        <v>1</v>
      </c>
      <c r="K43" s="702">
        <v>0</v>
      </c>
      <c r="L43" s="702"/>
      <c r="M43" s="702">
        <v>0</v>
      </c>
      <c r="N43" s="702"/>
      <c r="O43" s="702"/>
      <c r="P43" s="724"/>
      <c r="Q43" s="703"/>
    </row>
    <row r="44" spans="1:17" ht="14.4" customHeight="1" x14ac:dyDescent="0.3">
      <c r="A44" s="697" t="s">
        <v>500</v>
      </c>
      <c r="B44" s="698" t="s">
        <v>2189</v>
      </c>
      <c r="C44" s="698" t="s">
        <v>2179</v>
      </c>
      <c r="D44" s="698" t="s">
        <v>2251</v>
      </c>
      <c r="E44" s="698" t="s">
        <v>2252</v>
      </c>
      <c r="F44" s="702">
        <v>3</v>
      </c>
      <c r="G44" s="702">
        <v>0</v>
      </c>
      <c r="H44" s="702"/>
      <c r="I44" s="702">
        <v>0</v>
      </c>
      <c r="J44" s="702">
        <v>1</v>
      </c>
      <c r="K44" s="702">
        <v>0</v>
      </c>
      <c r="L44" s="702"/>
      <c r="M44" s="702">
        <v>0</v>
      </c>
      <c r="N44" s="702"/>
      <c r="O44" s="702"/>
      <c r="P44" s="724"/>
      <c r="Q44" s="703"/>
    </row>
    <row r="45" spans="1:17" ht="14.4" customHeight="1" x14ac:dyDescent="0.3">
      <c r="A45" s="697" t="s">
        <v>500</v>
      </c>
      <c r="B45" s="698" t="s">
        <v>2189</v>
      </c>
      <c r="C45" s="698" t="s">
        <v>2179</v>
      </c>
      <c r="D45" s="698" t="s">
        <v>2251</v>
      </c>
      <c r="E45" s="698" t="s">
        <v>2253</v>
      </c>
      <c r="F45" s="702">
        <v>2</v>
      </c>
      <c r="G45" s="702">
        <v>0</v>
      </c>
      <c r="H45" s="702"/>
      <c r="I45" s="702">
        <v>0</v>
      </c>
      <c r="J45" s="702">
        <v>6</v>
      </c>
      <c r="K45" s="702">
        <v>0</v>
      </c>
      <c r="L45" s="702"/>
      <c r="M45" s="702">
        <v>0</v>
      </c>
      <c r="N45" s="702"/>
      <c r="O45" s="702"/>
      <c r="P45" s="724"/>
      <c r="Q45" s="703"/>
    </row>
    <row r="46" spans="1:17" ht="14.4" customHeight="1" x14ac:dyDescent="0.3">
      <c r="A46" s="697" t="s">
        <v>500</v>
      </c>
      <c r="B46" s="698" t="s">
        <v>2189</v>
      </c>
      <c r="C46" s="698" t="s">
        <v>2179</v>
      </c>
      <c r="D46" s="698" t="s">
        <v>2254</v>
      </c>
      <c r="E46" s="698" t="s">
        <v>2255</v>
      </c>
      <c r="F46" s="702">
        <v>2</v>
      </c>
      <c r="G46" s="702">
        <v>1536</v>
      </c>
      <c r="H46" s="702"/>
      <c r="I46" s="702">
        <v>768</v>
      </c>
      <c r="J46" s="702"/>
      <c r="K46" s="702"/>
      <c r="L46" s="702"/>
      <c r="M46" s="702"/>
      <c r="N46" s="702">
        <v>1</v>
      </c>
      <c r="O46" s="702">
        <v>770</v>
      </c>
      <c r="P46" s="724"/>
      <c r="Q46" s="703">
        <v>770</v>
      </c>
    </row>
    <row r="47" spans="1:17" ht="14.4" customHeight="1" x14ac:dyDescent="0.3">
      <c r="A47" s="697" t="s">
        <v>500</v>
      </c>
      <c r="B47" s="698" t="s">
        <v>2189</v>
      </c>
      <c r="C47" s="698" t="s">
        <v>2179</v>
      </c>
      <c r="D47" s="698" t="s">
        <v>2256</v>
      </c>
      <c r="E47" s="698" t="s">
        <v>2257</v>
      </c>
      <c r="F47" s="702">
        <v>1</v>
      </c>
      <c r="G47" s="702">
        <v>532</v>
      </c>
      <c r="H47" s="702">
        <v>1</v>
      </c>
      <c r="I47" s="702">
        <v>532</v>
      </c>
      <c r="J47" s="702">
        <v>1</v>
      </c>
      <c r="K47" s="702">
        <v>532</v>
      </c>
      <c r="L47" s="702">
        <v>1</v>
      </c>
      <c r="M47" s="702">
        <v>532</v>
      </c>
      <c r="N47" s="702"/>
      <c r="O47" s="702"/>
      <c r="P47" s="724"/>
      <c r="Q47" s="703"/>
    </row>
    <row r="48" spans="1:17" ht="14.4" customHeight="1" x14ac:dyDescent="0.3">
      <c r="A48" s="697" t="s">
        <v>500</v>
      </c>
      <c r="B48" s="698" t="s">
        <v>2189</v>
      </c>
      <c r="C48" s="698" t="s">
        <v>2179</v>
      </c>
      <c r="D48" s="698" t="s">
        <v>2258</v>
      </c>
      <c r="E48" s="698" t="s">
        <v>2259</v>
      </c>
      <c r="F48" s="702"/>
      <c r="G48" s="702"/>
      <c r="H48" s="702"/>
      <c r="I48" s="702"/>
      <c r="J48" s="702"/>
      <c r="K48" s="702"/>
      <c r="L48" s="702"/>
      <c r="M48" s="702"/>
      <c r="N48" s="702">
        <v>1</v>
      </c>
      <c r="O48" s="702">
        <v>2814</v>
      </c>
      <c r="P48" s="724"/>
      <c r="Q48" s="703">
        <v>2814</v>
      </c>
    </row>
    <row r="49" spans="1:17" ht="14.4" customHeight="1" x14ac:dyDescent="0.3">
      <c r="A49" s="697" t="s">
        <v>500</v>
      </c>
      <c r="B49" s="698" t="s">
        <v>2189</v>
      </c>
      <c r="C49" s="698" t="s">
        <v>2179</v>
      </c>
      <c r="D49" s="698" t="s">
        <v>2258</v>
      </c>
      <c r="E49" s="698" t="s">
        <v>2260</v>
      </c>
      <c r="F49" s="702">
        <v>1</v>
      </c>
      <c r="G49" s="702">
        <v>2810</v>
      </c>
      <c r="H49" s="702"/>
      <c r="I49" s="702">
        <v>2810</v>
      </c>
      <c r="J49" s="702"/>
      <c r="K49" s="702"/>
      <c r="L49" s="702"/>
      <c r="M49" s="702"/>
      <c r="N49" s="702"/>
      <c r="O49" s="702"/>
      <c r="P49" s="724"/>
      <c r="Q49" s="703"/>
    </row>
    <row r="50" spans="1:17" ht="14.4" customHeight="1" x14ac:dyDescent="0.3">
      <c r="A50" s="697" t="s">
        <v>500</v>
      </c>
      <c r="B50" s="698" t="s">
        <v>2189</v>
      </c>
      <c r="C50" s="698" t="s">
        <v>2179</v>
      </c>
      <c r="D50" s="698" t="s">
        <v>2261</v>
      </c>
      <c r="E50" s="698" t="s">
        <v>2262</v>
      </c>
      <c r="F50" s="702"/>
      <c r="G50" s="702"/>
      <c r="H50" s="702"/>
      <c r="I50" s="702"/>
      <c r="J50" s="702">
        <v>3</v>
      </c>
      <c r="K50" s="702">
        <v>2520</v>
      </c>
      <c r="L50" s="702">
        <v>1</v>
      </c>
      <c r="M50" s="702">
        <v>840</v>
      </c>
      <c r="N50" s="702"/>
      <c r="O50" s="702"/>
      <c r="P50" s="724"/>
      <c r="Q50" s="703"/>
    </row>
    <row r="51" spans="1:17" ht="14.4" customHeight="1" x14ac:dyDescent="0.3">
      <c r="A51" s="697" t="s">
        <v>500</v>
      </c>
      <c r="B51" s="698" t="s">
        <v>2189</v>
      </c>
      <c r="C51" s="698" t="s">
        <v>2179</v>
      </c>
      <c r="D51" s="698" t="s">
        <v>2261</v>
      </c>
      <c r="E51" s="698" t="s">
        <v>2263</v>
      </c>
      <c r="F51" s="702">
        <v>1</v>
      </c>
      <c r="G51" s="702">
        <v>839</v>
      </c>
      <c r="H51" s="702"/>
      <c r="I51" s="702">
        <v>839</v>
      </c>
      <c r="J51" s="702"/>
      <c r="K51" s="702"/>
      <c r="L51" s="702"/>
      <c r="M51" s="702"/>
      <c r="N51" s="702"/>
      <c r="O51" s="702"/>
      <c r="P51" s="724"/>
      <c r="Q51" s="703"/>
    </row>
    <row r="52" spans="1:17" ht="14.4" customHeight="1" x14ac:dyDescent="0.3">
      <c r="A52" s="697" t="s">
        <v>500</v>
      </c>
      <c r="B52" s="698" t="s">
        <v>2189</v>
      </c>
      <c r="C52" s="698" t="s">
        <v>2179</v>
      </c>
      <c r="D52" s="698" t="s">
        <v>2264</v>
      </c>
      <c r="E52" s="698" t="s">
        <v>2265</v>
      </c>
      <c r="F52" s="702">
        <v>3</v>
      </c>
      <c r="G52" s="702">
        <v>28023</v>
      </c>
      <c r="H52" s="702">
        <v>0.74959875882730576</v>
      </c>
      <c r="I52" s="702">
        <v>9341</v>
      </c>
      <c r="J52" s="702">
        <v>4</v>
      </c>
      <c r="K52" s="702">
        <v>37384</v>
      </c>
      <c r="L52" s="702">
        <v>1</v>
      </c>
      <c r="M52" s="702">
        <v>9346</v>
      </c>
      <c r="N52" s="702"/>
      <c r="O52" s="702"/>
      <c r="P52" s="724"/>
      <c r="Q52" s="703"/>
    </row>
    <row r="53" spans="1:17" ht="14.4" customHeight="1" x14ac:dyDescent="0.3">
      <c r="A53" s="697" t="s">
        <v>500</v>
      </c>
      <c r="B53" s="698" t="s">
        <v>2189</v>
      </c>
      <c r="C53" s="698" t="s">
        <v>2179</v>
      </c>
      <c r="D53" s="698" t="s">
        <v>2264</v>
      </c>
      <c r="E53" s="698" t="s">
        <v>2266</v>
      </c>
      <c r="F53" s="702">
        <v>2</v>
      </c>
      <c r="G53" s="702">
        <v>18682</v>
      </c>
      <c r="H53" s="702"/>
      <c r="I53" s="702">
        <v>9341</v>
      </c>
      <c r="J53" s="702"/>
      <c r="K53" s="702"/>
      <c r="L53" s="702"/>
      <c r="M53" s="702"/>
      <c r="N53" s="702"/>
      <c r="O53" s="702"/>
      <c r="P53" s="724"/>
      <c r="Q53" s="703"/>
    </row>
    <row r="54" spans="1:17" ht="14.4" customHeight="1" x14ac:dyDescent="0.3">
      <c r="A54" s="697" t="s">
        <v>500</v>
      </c>
      <c r="B54" s="698" t="s">
        <v>2189</v>
      </c>
      <c r="C54" s="698" t="s">
        <v>2179</v>
      </c>
      <c r="D54" s="698" t="s">
        <v>2267</v>
      </c>
      <c r="E54" s="698" t="s">
        <v>2268</v>
      </c>
      <c r="F54" s="702"/>
      <c r="G54" s="702"/>
      <c r="H54" s="702"/>
      <c r="I54" s="702"/>
      <c r="J54" s="702"/>
      <c r="K54" s="702"/>
      <c r="L54" s="702"/>
      <c r="M54" s="702"/>
      <c r="N54" s="702">
        <v>11</v>
      </c>
      <c r="O54" s="702">
        <v>4906</v>
      </c>
      <c r="P54" s="724"/>
      <c r="Q54" s="703">
        <v>446</v>
      </c>
    </row>
    <row r="55" spans="1:17" ht="14.4" customHeight="1" x14ac:dyDescent="0.3">
      <c r="A55" s="697" t="s">
        <v>500</v>
      </c>
      <c r="B55" s="698" t="s">
        <v>2189</v>
      </c>
      <c r="C55" s="698" t="s">
        <v>2179</v>
      </c>
      <c r="D55" s="698" t="s">
        <v>2267</v>
      </c>
      <c r="E55" s="698" t="s">
        <v>2269</v>
      </c>
      <c r="F55" s="702"/>
      <c r="G55" s="702"/>
      <c r="H55" s="702"/>
      <c r="I55" s="702"/>
      <c r="J55" s="702">
        <v>2</v>
      </c>
      <c r="K55" s="702">
        <v>890</v>
      </c>
      <c r="L55" s="702">
        <v>1</v>
      </c>
      <c r="M55" s="702">
        <v>445</v>
      </c>
      <c r="N55" s="702">
        <v>2</v>
      </c>
      <c r="O55" s="702">
        <v>891</v>
      </c>
      <c r="P55" s="724">
        <v>1.0011235955056179</v>
      </c>
      <c r="Q55" s="703">
        <v>445.5</v>
      </c>
    </row>
    <row r="56" spans="1:17" ht="14.4" customHeight="1" x14ac:dyDescent="0.3">
      <c r="A56" s="697" t="s">
        <v>500</v>
      </c>
      <c r="B56" s="698" t="s">
        <v>2189</v>
      </c>
      <c r="C56" s="698" t="s">
        <v>2179</v>
      </c>
      <c r="D56" s="698" t="s">
        <v>2270</v>
      </c>
      <c r="E56" s="698" t="s">
        <v>2271</v>
      </c>
      <c r="F56" s="702"/>
      <c r="G56" s="702"/>
      <c r="H56" s="702"/>
      <c r="I56" s="702"/>
      <c r="J56" s="702">
        <v>9</v>
      </c>
      <c r="K56" s="702">
        <v>7785</v>
      </c>
      <c r="L56" s="702">
        <v>1</v>
      </c>
      <c r="M56" s="702">
        <v>865</v>
      </c>
      <c r="N56" s="702">
        <v>29</v>
      </c>
      <c r="O56" s="702">
        <v>25113</v>
      </c>
      <c r="P56" s="724">
        <v>3.2258188824662812</v>
      </c>
      <c r="Q56" s="703">
        <v>865.9655172413793</v>
      </c>
    </row>
    <row r="57" spans="1:17" ht="14.4" customHeight="1" x14ac:dyDescent="0.3">
      <c r="A57" s="697" t="s">
        <v>500</v>
      </c>
      <c r="B57" s="698" t="s">
        <v>2189</v>
      </c>
      <c r="C57" s="698" t="s">
        <v>2179</v>
      </c>
      <c r="D57" s="698" t="s">
        <v>2272</v>
      </c>
      <c r="E57" s="698" t="s">
        <v>2273</v>
      </c>
      <c r="F57" s="702">
        <v>6</v>
      </c>
      <c r="G57" s="702">
        <v>21672</v>
      </c>
      <c r="H57" s="702">
        <v>1.4991698948533481</v>
      </c>
      <c r="I57" s="702">
        <v>3612</v>
      </c>
      <c r="J57" s="702">
        <v>4</v>
      </c>
      <c r="K57" s="702">
        <v>14456</v>
      </c>
      <c r="L57" s="702">
        <v>1</v>
      </c>
      <c r="M57" s="702">
        <v>3614</v>
      </c>
      <c r="N57" s="702">
        <v>1</v>
      </c>
      <c r="O57" s="702">
        <v>3619</v>
      </c>
      <c r="P57" s="724">
        <v>0.25034587714443829</v>
      </c>
      <c r="Q57" s="703">
        <v>3619</v>
      </c>
    </row>
    <row r="58" spans="1:17" ht="14.4" customHeight="1" x14ac:dyDescent="0.3">
      <c r="A58" s="697" t="s">
        <v>500</v>
      </c>
      <c r="B58" s="698" t="s">
        <v>2189</v>
      </c>
      <c r="C58" s="698" t="s">
        <v>2179</v>
      </c>
      <c r="D58" s="698" t="s">
        <v>2274</v>
      </c>
      <c r="E58" s="698" t="s">
        <v>2275</v>
      </c>
      <c r="F58" s="702">
        <v>1</v>
      </c>
      <c r="G58" s="702">
        <v>3741</v>
      </c>
      <c r="H58" s="702"/>
      <c r="I58" s="702">
        <v>3741</v>
      </c>
      <c r="J58" s="702"/>
      <c r="K58" s="702"/>
      <c r="L58" s="702"/>
      <c r="M58" s="702"/>
      <c r="N58" s="702">
        <v>2</v>
      </c>
      <c r="O58" s="702">
        <v>7504</v>
      </c>
      <c r="P58" s="724"/>
      <c r="Q58" s="703">
        <v>3752</v>
      </c>
    </row>
    <row r="59" spans="1:17" ht="14.4" customHeight="1" x14ac:dyDescent="0.3">
      <c r="A59" s="697" t="s">
        <v>500</v>
      </c>
      <c r="B59" s="698" t="s">
        <v>2189</v>
      </c>
      <c r="C59" s="698" t="s">
        <v>2179</v>
      </c>
      <c r="D59" s="698" t="s">
        <v>2276</v>
      </c>
      <c r="E59" s="698" t="s">
        <v>2277</v>
      </c>
      <c r="F59" s="702">
        <v>2</v>
      </c>
      <c r="G59" s="702">
        <v>3968</v>
      </c>
      <c r="H59" s="702"/>
      <c r="I59" s="702">
        <v>1984</v>
      </c>
      <c r="J59" s="702"/>
      <c r="K59" s="702"/>
      <c r="L59" s="702"/>
      <c r="M59" s="702"/>
      <c r="N59" s="702"/>
      <c r="O59" s="702"/>
      <c r="P59" s="724"/>
      <c r="Q59" s="703"/>
    </row>
    <row r="60" spans="1:17" ht="14.4" customHeight="1" x14ac:dyDescent="0.3">
      <c r="A60" s="697" t="s">
        <v>500</v>
      </c>
      <c r="B60" s="698" t="s">
        <v>2189</v>
      </c>
      <c r="C60" s="698" t="s">
        <v>2179</v>
      </c>
      <c r="D60" s="698" t="s">
        <v>2278</v>
      </c>
      <c r="E60" s="698" t="s">
        <v>2279</v>
      </c>
      <c r="F60" s="702">
        <v>0</v>
      </c>
      <c r="G60" s="702">
        <v>0</v>
      </c>
      <c r="H60" s="702"/>
      <c r="I60" s="702"/>
      <c r="J60" s="702"/>
      <c r="K60" s="702"/>
      <c r="L60" s="702"/>
      <c r="M60" s="702"/>
      <c r="N60" s="702"/>
      <c r="O60" s="702"/>
      <c r="P60" s="724"/>
      <c r="Q60" s="703"/>
    </row>
    <row r="61" spans="1:17" ht="14.4" customHeight="1" x14ac:dyDescent="0.3">
      <c r="A61" s="697" t="s">
        <v>500</v>
      </c>
      <c r="B61" s="698" t="s">
        <v>2189</v>
      </c>
      <c r="C61" s="698" t="s">
        <v>2179</v>
      </c>
      <c r="D61" s="698" t="s">
        <v>2278</v>
      </c>
      <c r="E61" s="698" t="s">
        <v>2280</v>
      </c>
      <c r="F61" s="702">
        <v>1</v>
      </c>
      <c r="G61" s="702">
        <v>15607</v>
      </c>
      <c r="H61" s="702"/>
      <c r="I61" s="702">
        <v>15607</v>
      </c>
      <c r="J61" s="702"/>
      <c r="K61" s="702"/>
      <c r="L61" s="702"/>
      <c r="M61" s="702"/>
      <c r="N61" s="702"/>
      <c r="O61" s="702"/>
      <c r="P61" s="724"/>
      <c r="Q61" s="703"/>
    </row>
    <row r="62" spans="1:17" ht="14.4" customHeight="1" x14ac:dyDescent="0.3">
      <c r="A62" s="697" t="s">
        <v>500</v>
      </c>
      <c r="B62" s="698" t="s">
        <v>2189</v>
      </c>
      <c r="C62" s="698" t="s">
        <v>2179</v>
      </c>
      <c r="D62" s="698" t="s">
        <v>2281</v>
      </c>
      <c r="E62" s="698" t="s">
        <v>2282</v>
      </c>
      <c r="F62" s="702">
        <v>2</v>
      </c>
      <c r="G62" s="702">
        <v>32150</v>
      </c>
      <c r="H62" s="702">
        <v>0.66629362513470947</v>
      </c>
      <c r="I62" s="702">
        <v>16075</v>
      </c>
      <c r="J62" s="702">
        <v>3</v>
      </c>
      <c r="K62" s="702">
        <v>48252</v>
      </c>
      <c r="L62" s="702">
        <v>1</v>
      </c>
      <c r="M62" s="702">
        <v>16084</v>
      </c>
      <c r="N62" s="702"/>
      <c r="O62" s="702"/>
      <c r="P62" s="724"/>
      <c r="Q62" s="703"/>
    </row>
    <row r="63" spans="1:17" ht="14.4" customHeight="1" x14ac:dyDescent="0.3">
      <c r="A63" s="697" t="s">
        <v>500</v>
      </c>
      <c r="B63" s="698" t="s">
        <v>2189</v>
      </c>
      <c r="C63" s="698" t="s">
        <v>2179</v>
      </c>
      <c r="D63" s="698" t="s">
        <v>2283</v>
      </c>
      <c r="E63" s="698" t="s">
        <v>2284</v>
      </c>
      <c r="F63" s="702"/>
      <c r="G63" s="702"/>
      <c r="H63" s="702"/>
      <c r="I63" s="702"/>
      <c r="J63" s="702">
        <v>2</v>
      </c>
      <c r="K63" s="702">
        <v>0</v>
      </c>
      <c r="L63" s="702"/>
      <c r="M63" s="702">
        <v>0</v>
      </c>
      <c r="N63" s="702"/>
      <c r="O63" s="702"/>
      <c r="P63" s="724"/>
      <c r="Q63" s="703"/>
    </row>
    <row r="64" spans="1:17" ht="14.4" customHeight="1" x14ac:dyDescent="0.3">
      <c r="A64" s="697" t="s">
        <v>500</v>
      </c>
      <c r="B64" s="698" t="s">
        <v>2189</v>
      </c>
      <c r="C64" s="698" t="s">
        <v>2179</v>
      </c>
      <c r="D64" s="698" t="s">
        <v>2283</v>
      </c>
      <c r="E64" s="698" t="s">
        <v>2285</v>
      </c>
      <c r="F64" s="702">
        <v>2</v>
      </c>
      <c r="G64" s="702">
        <v>0</v>
      </c>
      <c r="H64" s="702"/>
      <c r="I64" s="702">
        <v>0</v>
      </c>
      <c r="J64" s="702">
        <v>1</v>
      </c>
      <c r="K64" s="702">
        <v>0</v>
      </c>
      <c r="L64" s="702"/>
      <c r="M64" s="702">
        <v>0</v>
      </c>
      <c r="N64" s="702"/>
      <c r="O64" s="702"/>
      <c r="P64" s="724"/>
      <c r="Q64" s="703"/>
    </row>
    <row r="65" spans="1:17" ht="14.4" customHeight="1" x14ac:dyDescent="0.3">
      <c r="A65" s="697" t="s">
        <v>500</v>
      </c>
      <c r="B65" s="698" t="s">
        <v>2189</v>
      </c>
      <c r="C65" s="698" t="s">
        <v>2179</v>
      </c>
      <c r="D65" s="698" t="s">
        <v>2286</v>
      </c>
      <c r="E65" s="698" t="s">
        <v>2287</v>
      </c>
      <c r="F65" s="702"/>
      <c r="G65" s="702"/>
      <c r="H65" s="702"/>
      <c r="I65" s="702"/>
      <c r="J65" s="702"/>
      <c r="K65" s="702"/>
      <c r="L65" s="702"/>
      <c r="M65" s="702"/>
      <c r="N65" s="702">
        <v>6</v>
      </c>
      <c r="O65" s="702">
        <v>2346</v>
      </c>
      <c r="P65" s="724"/>
      <c r="Q65" s="703">
        <v>391</v>
      </c>
    </row>
    <row r="66" spans="1:17" ht="14.4" customHeight="1" x14ac:dyDescent="0.3">
      <c r="A66" s="697" t="s">
        <v>500</v>
      </c>
      <c r="B66" s="698" t="s">
        <v>2189</v>
      </c>
      <c r="C66" s="698" t="s">
        <v>2179</v>
      </c>
      <c r="D66" s="698" t="s">
        <v>2288</v>
      </c>
      <c r="E66" s="698" t="s">
        <v>2289</v>
      </c>
      <c r="F66" s="702"/>
      <c r="G66" s="702"/>
      <c r="H66" s="702"/>
      <c r="I66" s="702"/>
      <c r="J66" s="702">
        <v>1</v>
      </c>
      <c r="K66" s="702">
        <v>0</v>
      </c>
      <c r="L66" s="702"/>
      <c r="M66" s="702">
        <v>0</v>
      </c>
      <c r="N66" s="702"/>
      <c r="O66" s="702"/>
      <c r="P66" s="724"/>
      <c r="Q66" s="703"/>
    </row>
    <row r="67" spans="1:17" ht="14.4" customHeight="1" x14ac:dyDescent="0.3">
      <c r="A67" s="697" t="s">
        <v>500</v>
      </c>
      <c r="B67" s="698" t="s">
        <v>2189</v>
      </c>
      <c r="C67" s="698" t="s">
        <v>2179</v>
      </c>
      <c r="D67" s="698" t="s">
        <v>2288</v>
      </c>
      <c r="E67" s="698" t="s">
        <v>2290</v>
      </c>
      <c r="F67" s="702">
        <v>1</v>
      </c>
      <c r="G67" s="702">
        <v>0</v>
      </c>
      <c r="H67" s="702"/>
      <c r="I67" s="702">
        <v>0</v>
      </c>
      <c r="J67" s="702"/>
      <c r="K67" s="702"/>
      <c r="L67" s="702"/>
      <c r="M67" s="702"/>
      <c r="N67" s="702"/>
      <c r="O67" s="702"/>
      <c r="P67" s="724"/>
      <c r="Q67" s="703"/>
    </row>
    <row r="68" spans="1:17" ht="14.4" customHeight="1" x14ac:dyDescent="0.3">
      <c r="A68" s="697" t="s">
        <v>500</v>
      </c>
      <c r="B68" s="698" t="s">
        <v>2189</v>
      </c>
      <c r="C68" s="698" t="s">
        <v>2179</v>
      </c>
      <c r="D68" s="698" t="s">
        <v>2291</v>
      </c>
      <c r="E68" s="698" t="s">
        <v>2292</v>
      </c>
      <c r="F68" s="702">
        <v>1</v>
      </c>
      <c r="G68" s="702">
        <v>10703</v>
      </c>
      <c r="H68" s="702"/>
      <c r="I68" s="702">
        <v>10703</v>
      </c>
      <c r="J68" s="702"/>
      <c r="K68" s="702"/>
      <c r="L68" s="702"/>
      <c r="M68" s="702"/>
      <c r="N68" s="702"/>
      <c r="O68" s="702"/>
      <c r="P68" s="724"/>
      <c r="Q68" s="703"/>
    </row>
    <row r="69" spans="1:17" ht="14.4" customHeight="1" x14ac:dyDescent="0.3">
      <c r="A69" s="697" t="s">
        <v>500</v>
      </c>
      <c r="B69" s="698" t="s">
        <v>2189</v>
      </c>
      <c r="C69" s="698" t="s">
        <v>2179</v>
      </c>
      <c r="D69" s="698" t="s">
        <v>2293</v>
      </c>
      <c r="E69" s="698" t="s">
        <v>2294</v>
      </c>
      <c r="F69" s="702">
        <v>3</v>
      </c>
      <c r="G69" s="702">
        <v>0</v>
      </c>
      <c r="H69" s="702"/>
      <c r="I69" s="702">
        <v>0</v>
      </c>
      <c r="J69" s="702">
        <v>7</v>
      </c>
      <c r="K69" s="702">
        <v>0</v>
      </c>
      <c r="L69" s="702"/>
      <c r="M69" s="702">
        <v>0</v>
      </c>
      <c r="N69" s="702"/>
      <c r="O69" s="702"/>
      <c r="P69" s="724"/>
      <c r="Q69" s="703"/>
    </row>
    <row r="70" spans="1:17" ht="14.4" customHeight="1" x14ac:dyDescent="0.3">
      <c r="A70" s="697" t="s">
        <v>500</v>
      </c>
      <c r="B70" s="698" t="s">
        <v>2189</v>
      </c>
      <c r="C70" s="698" t="s">
        <v>2179</v>
      </c>
      <c r="D70" s="698" t="s">
        <v>2293</v>
      </c>
      <c r="E70" s="698" t="s">
        <v>2295</v>
      </c>
      <c r="F70" s="702">
        <v>3</v>
      </c>
      <c r="G70" s="702">
        <v>0</v>
      </c>
      <c r="H70" s="702"/>
      <c r="I70" s="702">
        <v>0</v>
      </c>
      <c r="J70" s="702">
        <v>2</v>
      </c>
      <c r="K70" s="702">
        <v>0</v>
      </c>
      <c r="L70" s="702"/>
      <c r="M70" s="702">
        <v>0</v>
      </c>
      <c r="N70" s="702"/>
      <c r="O70" s="702"/>
      <c r="P70" s="724"/>
      <c r="Q70" s="703"/>
    </row>
    <row r="71" spans="1:17" ht="14.4" customHeight="1" x14ac:dyDescent="0.3">
      <c r="A71" s="697" t="s">
        <v>500</v>
      </c>
      <c r="B71" s="698" t="s">
        <v>2189</v>
      </c>
      <c r="C71" s="698" t="s">
        <v>2179</v>
      </c>
      <c r="D71" s="698" t="s">
        <v>2296</v>
      </c>
      <c r="E71" s="698" t="s">
        <v>2297</v>
      </c>
      <c r="F71" s="702"/>
      <c r="G71" s="702"/>
      <c r="H71" s="702"/>
      <c r="I71" s="702"/>
      <c r="J71" s="702">
        <v>3</v>
      </c>
      <c r="K71" s="702">
        <v>13716</v>
      </c>
      <c r="L71" s="702">
        <v>1</v>
      </c>
      <c r="M71" s="702">
        <v>4572</v>
      </c>
      <c r="N71" s="702"/>
      <c r="O71" s="702"/>
      <c r="P71" s="724"/>
      <c r="Q71" s="703"/>
    </row>
    <row r="72" spans="1:17" ht="14.4" customHeight="1" x14ac:dyDescent="0.3">
      <c r="A72" s="697" t="s">
        <v>500</v>
      </c>
      <c r="B72" s="698" t="s">
        <v>2189</v>
      </c>
      <c r="C72" s="698" t="s">
        <v>2179</v>
      </c>
      <c r="D72" s="698" t="s">
        <v>2298</v>
      </c>
      <c r="E72" s="698" t="s">
        <v>2299</v>
      </c>
      <c r="F72" s="702">
        <v>1</v>
      </c>
      <c r="G72" s="702">
        <v>0</v>
      </c>
      <c r="H72" s="702"/>
      <c r="I72" s="702">
        <v>0</v>
      </c>
      <c r="J72" s="702">
        <v>1</v>
      </c>
      <c r="K72" s="702">
        <v>0</v>
      </c>
      <c r="L72" s="702"/>
      <c r="M72" s="702">
        <v>0</v>
      </c>
      <c r="N72" s="702"/>
      <c r="O72" s="702"/>
      <c r="P72" s="724"/>
      <c r="Q72" s="703"/>
    </row>
    <row r="73" spans="1:17" ht="14.4" customHeight="1" x14ac:dyDescent="0.3">
      <c r="A73" s="697" t="s">
        <v>500</v>
      </c>
      <c r="B73" s="698" t="s">
        <v>2189</v>
      </c>
      <c r="C73" s="698" t="s">
        <v>2179</v>
      </c>
      <c r="D73" s="698" t="s">
        <v>2300</v>
      </c>
      <c r="E73" s="698" t="s">
        <v>2301</v>
      </c>
      <c r="F73" s="702">
        <v>7</v>
      </c>
      <c r="G73" s="702">
        <v>23079</v>
      </c>
      <c r="H73" s="702">
        <v>0.87473468768950879</v>
      </c>
      <c r="I73" s="702">
        <v>3297</v>
      </c>
      <c r="J73" s="702">
        <v>8</v>
      </c>
      <c r="K73" s="702">
        <v>26384</v>
      </c>
      <c r="L73" s="702">
        <v>1</v>
      </c>
      <c r="M73" s="702">
        <v>3298</v>
      </c>
      <c r="N73" s="702">
        <v>6</v>
      </c>
      <c r="O73" s="702">
        <v>19806</v>
      </c>
      <c r="P73" s="724">
        <v>0.75068223165554882</v>
      </c>
      <c r="Q73" s="703">
        <v>3301</v>
      </c>
    </row>
    <row r="74" spans="1:17" ht="14.4" customHeight="1" x14ac:dyDescent="0.3">
      <c r="A74" s="697" t="s">
        <v>500</v>
      </c>
      <c r="B74" s="698" t="s">
        <v>2189</v>
      </c>
      <c r="C74" s="698" t="s">
        <v>2179</v>
      </c>
      <c r="D74" s="698" t="s">
        <v>2302</v>
      </c>
      <c r="E74" s="698" t="s">
        <v>2303</v>
      </c>
      <c r="F74" s="702"/>
      <c r="G74" s="702"/>
      <c r="H74" s="702"/>
      <c r="I74" s="702"/>
      <c r="J74" s="702">
        <v>1</v>
      </c>
      <c r="K74" s="702">
        <v>9265</v>
      </c>
      <c r="L74" s="702">
        <v>1</v>
      </c>
      <c r="M74" s="702">
        <v>9265</v>
      </c>
      <c r="N74" s="702"/>
      <c r="O74" s="702"/>
      <c r="P74" s="724"/>
      <c r="Q74" s="703"/>
    </row>
    <row r="75" spans="1:17" ht="14.4" customHeight="1" x14ac:dyDescent="0.3">
      <c r="A75" s="697" t="s">
        <v>500</v>
      </c>
      <c r="B75" s="698" t="s">
        <v>2189</v>
      </c>
      <c r="C75" s="698" t="s">
        <v>2179</v>
      </c>
      <c r="D75" s="698" t="s">
        <v>2304</v>
      </c>
      <c r="E75" s="698" t="s">
        <v>2305</v>
      </c>
      <c r="F75" s="702"/>
      <c r="G75" s="702"/>
      <c r="H75" s="702"/>
      <c r="I75" s="702"/>
      <c r="J75" s="702">
        <v>1</v>
      </c>
      <c r="K75" s="702">
        <v>0</v>
      </c>
      <c r="L75" s="702"/>
      <c r="M75" s="702">
        <v>0</v>
      </c>
      <c r="N75" s="702"/>
      <c r="O75" s="702"/>
      <c r="P75" s="724"/>
      <c r="Q75" s="703"/>
    </row>
    <row r="76" spans="1:17" ht="14.4" customHeight="1" x14ac:dyDescent="0.3">
      <c r="A76" s="697" t="s">
        <v>500</v>
      </c>
      <c r="B76" s="698" t="s">
        <v>2189</v>
      </c>
      <c r="C76" s="698" t="s">
        <v>2179</v>
      </c>
      <c r="D76" s="698" t="s">
        <v>2306</v>
      </c>
      <c r="E76" s="698" t="s">
        <v>2307</v>
      </c>
      <c r="F76" s="702">
        <v>2</v>
      </c>
      <c r="G76" s="702">
        <v>0</v>
      </c>
      <c r="H76" s="702"/>
      <c r="I76" s="702">
        <v>0</v>
      </c>
      <c r="J76" s="702"/>
      <c r="K76" s="702"/>
      <c r="L76" s="702"/>
      <c r="M76" s="702"/>
      <c r="N76" s="702"/>
      <c r="O76" s="702"/>
      <c r="P76" s="724"/>
      <c r="Q76" s="703"/>
    </row>
    <row r="77" spans="1:17" ht="14.4" customHeight="1" x14ac:dyDescent="0.3">
      <c r="A77" s="697" t="s">
        <v>500</v>
      </c>
      <c r="B77" s="698" t="s">
        <v>2189</v>
      </c>
      <c r="C77" s="698" t="s">
        <v>2179</v>
      </c>
      <c r="D77" s="698" t="s">
        <v>2306</v>
      </c>
      <c r="E77" s="698" t="s">
        <v>2308</v>
      </c>
      <c r="F77" s="702"/>
      <c r="G77" s="702"/>
      <c r="H77" s="702"/>
      <c r="I77" s="702"/>
      <c r="J77" s="702">
        <v>5</v>
      </c>
      <c r="K77" s="702">
        <v>0</v>
      </c>
      <c r="L77" s="702"/>
      <c r="M77" s="702">
        <v>0</v>
      </c>
      <c r="N77" s="702"/>
      <c r="O77" s="702"/>
      <c r="P77" s="724"/>
      <c r="Q77" s="703"/>
    </row>
    <row r="78" spans="1:17" ht="14.4" customHeight="1" x14ac:dyDescent="0.3">
      <c r="A78" s="697" t="s">
        <v>500</v>
      </c>
      <c r="B78" s="698" t="s">
        <v>2189</v>
      </c>
      <c r="C78" s="698" t="s">
        <v>2179</v>
      </c>
      <c r="D78" s="698" t="s">
        <v>2309</v>
      </c>
      <c r="E78" s="698" t="s">
        <v>2310</v>
      </c>
      <c r="F78" s="702"/>
      <c r="G78" s="702"/>
      <c r="H78" s="702"/>
      <c r="I78" s="702"/>
      <c r="J78" s="702">
        <v>1</v>
      </c>
      <c r="K78" s="702">
        <v>0</v>
      </c>
      <c r="L78" s="702"/>
      <c r="M78" s="702">
        <v>0</v>
      </c>
      <c r="N78" s="702"/>
      <c r="O78" s="702"/>
      <c r="P78" s="724"/>
      <c r="Q78" s="703"/>
    </row>
    <row r="79" spans="1:17" ht="14.4" customHeight="1" x14ac:dyDescent="0.3">
      <c r="A79" s="697" t="s">
        <v>500</v>
      </c>
      <c r="B79" s="698" t="s">
        <v>2189</v>
      </c>
      <c r="C79" s="698" t="s">
        <v>2179</v>
      </c>
      <c r="D79" s="698" t="s">
        <v>2309</v>
      </c>
      <c r="E79" s="698" t="s">
        <v>2311</v>
      </c>
      <c r="F79" s="702"/>
      <c r="G79" s="702"/>
      <c r="H79" s="702"/>
      <c r="I79" s="702"/>
      <c r="J79" s="702">
        <v>1</v>
      </c>
      <c r="K79" s="702">
        <v>0</v>
      </c>
      <c r="L79" s="702"/>
      <c r="M79" s="702">
        <v>0</v>
      </c>
      <c r="N79" s="702"/>
      <c r="O79" s="702"/>
      <c r="P79" s="724"/>
      <c r="Q79" s="703"/>
    </row>
    <row r="80" spans="1:17" ht="14.4" customHeight="1" x14ac:dyDescent="0.3">
      <c r="A80" s="697" t="s">
        <v>500</v>
      </c>
      <c r="B80" s="698" t="s">
        <v>2189</v>
      </c>
      <c r="C80" s="698" t="s">
        <v>2179</v>
      </c>
      <c r="D80" s="698" t="s">
        <v>2312</v>
      </c>
      <c r="E80" s="698" t="s">
        <v>2313</v>
      </c>
      <c r="F80" s="702">
        <v>1</v>
      </c>
      <c r="G80" s="702">
        <v>5432</v>
      </c>
      <c r="H80" s="702"/>
      <c r="I80" s="702">
        <v>5432</v>
      </c>
      <c r="J80" s="702"/>
      <c r="K80" s="702"/>
      <c r="L80" s="702"/>
      <c r="M80" s="702"/>
      <c r="N80" s="702"/>
      <c r="O80" s="702"/>
      <c r="P80" s="724"/>
      <c r="Q80" s="703"/>
    </row>
    <row r="81" spans="1:17" ht="14.4" customHeight="1" x14ac:dyDescent="0.3">
      <c r="A81" s="697" t="s">
        <v>500</v>
      </c>
      <c r="B81" s="698" t="s">
        <v>2189</v>
      </c>
      <c r="C81" s="698" t="s">
        <v>2179</v>
      </c>
      <c r="D81" s="698" t="s">
        <v>2314</v>
      </c>
      <c r="E81" s="698" t="s">
        <v>2315</v>
      </c>
      <c r="F81" s="702">
        <v>2</v>
      </c>
      <c r="G81" s="702">
        <v>16864</v>
      </c>
      <c r="H81" s="702"/>
      <c r="I81" s="702">
        <v>8432</v>
      </c>
      <c r="J81" s="702"/>
      <c r="K81" s="702"/>
      <c r="L81" s="702"/>
      <c r="M81" s="702"/>
      <c r="N81" s="702"/>
      <c r="O81" s="702"/>
      <c r="P81" s="724"/>
      <c r="Q81" s="703"/>
    </row>
    <row r="82" spans="1:17" ht="14.4" customHeight="1" x14ac:dyDescent="0.3">
      <c r="A82" s="697" t="s">
        <v>500</v>
      </c>
      <c r="B82" s="698" t="s">
        <v>2189</v>
      </c>
      <c r="C82" s="698" t="s">
        <v>2179</v>
      </c>
      <c r="D82" s="698" t="s">
        <v>2316</v>
      </c>
      <c r="E82" s="698" t="s">
        <v>2317</v>
      </c>
      <c r="F82" s="702">
        <v>1</v>
      </c>
      <c r="G82" s="702">
        <v>0</v>
      </c>
      <c r="H82" s="702"/>
      <c r="I82" s="702">
        <v>0</v>
      </c>
      <c r="J82" s="702">
        <v>1</v>
      </c>
      <c r="K82" s="702">
        <v>0</v>
      </c>
      <c r="L82" s="702"/>
      <c r="M82" s="702">
        <v>0</v>
      </c>
      <c r="N82" s="702"/>
      <c r="O82" s="702"/>
      <c r="P82" s="724"/>
      <c r="Q82" s="703"/>
    </row>
    <row r="83" spans="1:17" ht="14.4" customHeight="1" x14ac:dyDescent="0.3">
      <c r="A83" s="697" t="s">
        <v>500</v>
      </c>
      <c r="B83" s="698" t="s">
        <v>2189</v>
      </c>
      <c r="C83" s="698" t="s">
        <v>2179</v>
      </c>
      <c r="D83" s="698" t="s">
        <v>2318</v>
      </c>
      <c r="E83" s="698" t="s">
        <v>2319</v>
      </c>
      <c r="F83" s="702">
        <v>2</v>
      </c>
      <c r="G83" s="702">
        <v>9456</v>
      </c>
      <c r="H83" s="702">
        <v>0.33305156382079459</v>
      </c>
      <c r="I83" s="702">
        <v>4728</v>
      </c>
      <c r="J83" s="702">
        <v>6</v>
      </c>
      <c r="K83" s="702">
        <v>28392</v>
      </c>
      <c r="L83" s="702">
        <v>1</v>
      </c>
      <c r="M83" s="702">
        <v>4732</v>
      </c>
      <c r="N83" s="702"/>
      <c r="O83" s="702"/>
      <c r="P83" s="724"/>
      <c r="Q83" s="703"/>
    </row>
    <row r="84" spans="1:17" ht="14.4" customHeight="1" x14ac:dyDescent="0.3">
      <c r="A84" s="697" t="s">
        <v>500</v>
      </c>
      <c r="B84" s="698" t="s">
        <v>2189</v>
      </c>
      <c r="C84" s="698" t="s">
        <v>2179</v>
      </c>
      <c r="D84" s="698" t="s">
        <v>2318</v>
      </c>
      <c r="E84" s="698" t="s">
        <v>2320</v>
      </c>
      <c r="F84" s="702">
        <v>4</v>
      </c>
      <c r="G84" s="702">
        <v>18912</v>
      </c>
      <c r="H84" s="702"/>
      <c r="I84" s="702">
        <v>4728</v>
      </c>
      <c r="J84" s="702"/>
      <c r="K84" s="702"/>
      <c r="L84" s="702"/>
      <c r="M84" s="702"/>
      <c r="N84" s="702"/>
      <c r="O84" s="702"/>
      <c r="P84" s="724"/>
      <c r="Q84" s="703"/>
    </row>
    <row r="85" spans="1:17" ht="14.4" customHeight="1" x14ac:dyDescent="0.3">
      <c r="A85" s="697" t="s">
        <v>500</v>
      </c>
      <c r="B85" s="698" t="s">
        <v>2189</v>
      </c>
      <c r="C85" s="698" t="s">
        <v>2179</v>
      </c>
      <c r="D85" s="698" t="s">
        <v>2321</v>
      </c>
      <c r="E85" s="698" t="s">
        <v>2322</v>
      </c>
      <c r="F85" s="702">
        <v>2</v>
      </c>
      <c r="G85" s="702">
        <v>9332</v>
      </c>
      <c r="H85" s="702"/>
      <c r="I85" s="702">
        <v>4666</v>
      </c>
      <c r="J85" s="702"/>
      <c r="K85" s="702"/>
      <c r="L85" s="702"/>
      <c r="M85" s="702"/>
      <c r="N85" s="702">
        <v>2</v>
      </c>
      <c r="O85" s="702">
        <v>9344</v>
      </c>
      <c r="P85" s="724"/>
      <c r="Q85" s="703">
        <v>4672</v>
      </c>
    </row>
    <row r="86" spans="1:17" ht="14.4" customHeight="1" x14ac:dyDescent="0.3">
      <c r="A86" s="697" t="s">
        <v>500</v>
      </c>
      <c r="B86" s="698" t="s">
        <v>2189</v>
      </c>
      <c r="C86" s="698" t="s">
        <v>2179</v>
      </c>
      <c r="D86" s="698" t="s">
        <v>2323</v>
      </c>
      <c r="E86" s="698" t="s">
        <v>2324</v>
      </c>
      <c r="F86" s="702"/>
      <c r="G86" s="702"/>
      <c r="H86" s="702"/>
      <c r="I86" s="702"/>
      <c r="J86" s="702"/>
      <c r="K86" s="702"/>
      <c r="L86" s="702"/>
      <c r="M86" s="702"/>
      <c r="N86" s="702">
        <v>1</v>
      </c>
      <c r="O86" s="702">
        <v>2427</v>
      </c>
      <c r="P86" s="724"/>
      <c r="Q86" s="703">
        <v>2427</v>
      </c>
    </row>
    <row r="87" spans="1:17" ht="14.4" customHeight="1" x14ac:dyDescent="0.3">
      <c r="A87" s="697" t="s">
        <v>500</v>
      </c>
      <c r="B87" s="698" t="s">
        <v>2189</v>
      </c>
      <c r="C87" s="698" t="s">
        <v>2179</v>
      </c>
      <c r="D87" s="698" t="s">
        <v>2325</v>
      </c>
      <c r="E87" s="698" t="s">
        <v>2326</v>
      </c>
      <c r="F87" s="702">
        <v>1</v>
      </c>
      <c r="G87" s="702">
        <v>0</v>
      </c>
      <c r="H87" s="702"/>
      <c r="I87" s="702">
        <v>0</v>
      </c>
      <c r="J87" s="702"/>
      <c r="K87" s="702"/>
      <c r="L87" s="702"/>
      <c r="M87" s="702"/>
      <c r="N87" s="702"/>
      <c r="O87" s="702"/>
      <c r="P87" s="724"/>
      <c r="Q87" s="703"/>
    </row>
    <row r="88" spans="1:17" ht="14.4" customHeight="1" x14ac:dyDescent="0.3">
      <c r="A88" s="697" t="s">
        <v>500</v>
      </c>
      <c r="B88" s="698" t="s">
        <v>2189</v>
      </c>
      <c r="C88" s="698" t="s">
        <v>2179</v>
      </c>
      <c r="D88" s="698" t="s">
        <v>2325</v>
      </c>
      <c r="E88" s="698" t="s">
        <v>2327</v>
      </c>
      <c r="F88" s="702">
        <v>1</v>
      </c>
      <c r="G88" s="702">
        <v>0</v>
      </c>
      <c r="H88" s="702"/>
      <c r="I88" s="702">
        <v>0</v>
      </c>
      <c r="J88" s="702"/>
      <c r="K88" s="702"/>
      <c r="L88" s="702"/>
      <c r="M88" s="702"/>
      <c r="N88" s="702"/>
      <c r="O88" s="702"/>
      <c r="P88" s="724"/>
      <c r="Q88" s="703"/>
    </row>
    <row r="89" spans="1:17" ht="14.4" customHeight="1" x14ac:dyDescent="0.3">
      <c r="A89" s="697" t="s">
        <v>500</v>
      </c>
      <c r="B89" s="698" t="s">
        <v>2189</v>
      </c>
      <c r="C89" s="698" t="s">
        <v>2179</v>
      </c>
      <c r="D89" s="698" t="s">
        <v>2328</v>
      </c>
      <c r="E89" s="698" t="s">
        <v>2329</v>
      </c>
      <c r="F89" s="702">
        <v>3</v>
      </c>
      <c r="G89" s="702">
        <v>15846</v>
      </c>
      <c r="H89" s="702">
        <v>1.4994322482967448</v>
      </c>
      <c r="I89" s="702">
        <v>5282</v>
      </c>
      <c r="J89" s="702">
        <v>2</v>
      </c>
      <c r="K89" s="702">
        <v>10568</v>
      </c>
      <c r="L89" s="702">
        <v>1</v>
      </c>
      <c r="M89" s="702">
        <v>5284</v>
      </c>
      <c r="N89" s="702"/>
      <c r="O89" s="702"/>
      <c r="P89" s="724"/>
      <c r="Q89" s="703"/>
    </row>
    <row r="90" spans="1:17" ht="14.4" customHeight="1" x14ac:dyDescent="0.3">
      <c r="A90" s="697" t="s">
        <v>500</v>
      </c>
      <c r="B90" s="698" t="s">
        <v>2189</v>
      </c>
      <c r="C90" s="698" t="s">
        <v>2179</v>
      </c>
      <c r="D90" s="698" t="s">
        <v>2330</v>
      </c>
      <c r="E90" s="698" t="s">
        <v>2331</v>
      </c>
      <c r="F90" s="702"/>
      <c r="G90" s="702"/>
      <c r="H90" s="702"/>
      <c r="I90" s="702"/>
      <c r="J90" s="702">
        <v>1</v>
      </c>
      <c r="K90" s="702">
        <v>0</v>
      </c>
      <c r="L90" s="702"/>
      <c r="M90" s="702">
        <v>0</v>
      </c>
      <c r="N90" s="702"/>
      <c r="O90" s="702"/>
      <c r="P90" s="724"/>
      <c r="Q90" s="703"/>
    </row>
    <row r="91" spans="1:17" ht="14.4" customHeight="1" x14ac:dyDescent="0.3">
      <c r="A91" s="697" t="s">
        <v>500</v>
      </c>
      <c r="B91" s="698" t="s">
        <v>2189</v>
      </c>
      <c r="C91" s="698" t="s">
        <v>2179</v>
      </c>
      <c r="D91" s="698" t="s">
        <v>2332</v>
      </c>
      <c r="E91" s="698" t="s">
        <v>2333</v>
      </c>
      <c r="F91" s="702"/>
      <c r="G91" s="702"/>
      <c r="H91" s="702"/>
      <c r="I91" s="702"/>
      <c r="J91" s="702"/>
      <c r="K91" s="702"/>
      <c r="L91" s="702"/>
      <c r="M91" s="702"/>
      <c r="N91" s="702">
        <v>1</v>
      </c>
      <c r="O91" s="702">
        <v>8761</v>
      </c>
      <c r="P91" s="724"/>
      <c r="Q91" s="703">
        <v>8761</v>
      </c>
    </row>
    <row r="92" spans="1:17" ht="14.4" customHeight="1" x14ac:dyDescent="0.3">
      <c r="A92" s="697" t="s">
        <v>500</v>
      </c>
      <c r="B92" s="698" t="s">
        <v>2189</v>
      </c>
      <c r="C92" s="698" t="s">
        <v>2179</v>
      </c>
      <c r="D92" s="698" t="s">
        <v>2334</v>
      </c>
      <c r="E92" s="698" t="s">
        <v>2335</v>
      </c>
      <c r="F92" s="702"/>
      <c r="G92" s="702"/>
      <c r="H92" s="702"/>
      <c r="I92" s="702"/>
      <c r="J92" s="702">
        <v>1</v>
      </c>
      <c r="K92" s="702">
        <v>11010</v>
      </c>
      <c r="L92" s="702">
        <v>1</v>
      </c>
      <c r="M92" s="702">
        <v>11010</v>
      </c>
      <c r="N92" s="702"/>
      <c r="O92" s="702"/>
      <c r="P92" s="724"/>
      <c r="Q92" s="703"/>
    </row>
    <row r="93" spans="1:17" ht="14.4" customHeight="1" x14ac:dyDescent="0.3">
      <c r="A93" s="697" t="s">
        <v>500</v>
      </c>
      <c r="B93" s="698" t="s">
        <v>2189</v>
      </c>
      <c r="C93" s="698" t="s">
        <v>2179</v>
      </c>
      <c r="D93" s="698" t="s">
        <v>2334</v>
      </c>
      <c r="E93" s="698" t="s">
        <v>2336</v>
      </c>
      <c r="F93" s="702">
        <v>1</v>
      </c>
      <c r="G93" s="702">
        <v>11004</v>
      </c>
      <c r="H93" s="702"/>
      <c r="I93" s="702">
        <v>11004</v>
      </c>
      <c r="J93" s="702"/>
      <c r="K93" s="702"/>
      <c r="L93" s="702"/>
      <c r="M93" s="702"/>
      <c r="N93" s="702"/>
      <c r="O93" s="702"/>
      <c r="P93" s="724"/>
      <c r="Q93" s="703"/>
    </row>
    <row r="94" spans="1:17" ht="14.4" customHeight="1" x14ac:dyDescent="0.3">
      <c r="A94" s="697" t="s">
        <v>500</v>
      </c>
      <c r="B94" s="698" t="s">
        <v>2189</v>
      </c>
      <c r="C94" s="698" t="s">
        <v>2179</v>
      </c>
      <c r="D94" s="698" t="s">
        <v>2337</v>
      </c>
      <c r="E94" s="698" t="s">
        <v>2338</v>
      </c>
      <c r="F94" s="702">
        <v>1</v>
      </c>
      <c r="G94" s="702">
        <v>4114</v>
      </c>
      <c r="H94" s="702"/>
      <c r="I94" s="702">
        <v>4114</v>
      </c>
      <c r="J94" s="702"/>
      <c r="K94" s="702"/>
      <c r="L94" s="702"/>
      <c r="M94" s="702"/>
      <c r="N94" s="702">
        <v>1</v>
      </c>
      <c r="O94" s="702">
        <v>4120</v>
      </c>
      <c r="P94" s="724"/>
      <c r="Q94" s="703">
        <v>4120</v>
      </c>
    </row>
    <row r="95" spans="1:17" ht="14.4" customHeight="1" x14ac:dyDescent="0.3">
      <c r="A95" s="697" t="s">
        <v>500</v>
      </c>
      <c r="B95" s="698" t="s">
        <v>2189</v>
      </c>
      <c r="C95" s="698" t="s">
        <v>2179</v>
      </c>
      <c r="D95" s="698" t="s">
        <v>2339</v>
      </c>
      <c r="E95" s="698" t="s">
        <v>2340</v>
      </c>
      <c r="F95" s="702">
        <v>1</v>
      </c>
      <c r="G95" s="702">
        <v>6202</v>
      </c>
      <c r="H95" s="702"/>
      <c r="I95" s="702">
        <v>6202</v>
      </c>
      <c r="J95" s="702"/>
      <c r="K95" s="702"/>
      <c r="L95" s="702"/>
      <c r="M95" s="702"/>
      <c r="N95" s="702">
        <v>1</v>
      </c>
      <c r="O95" s="702">
        <v>6215</v>
      </c>
      <c r="P95" s="724"/>
      <c r="Q95" s="703">
        <v>6215</v>
      </c>
    </row>
    <row r="96" spans="1:17" ht="14.4" customHeight="1" x14ac:dyDescent="0.3">
      <c r="A96" s="697" t="s">
        <v>500</v>
      </c>
      <c r="B96" s="698" t="s">
        <v>2189</v>
      </c>
      <c r="C96" s="698" t="s">
        <v>2179</v>
      </c>
      <c r="D96" s="698" t="s">
        <v>2341</v>
      </c>
      <c r="E96" s="698" t="s">
        <v>2342</v>
      </c>
      <c r="F96" s="702">
        <v>1</v>
      </c>
      <c r="G96" s="702">
        <v>0</v>
      </c>
      <c r="H96" s="702"/>
      <c r="I96" s="702">
        <v>0</v>
      </c>
      <c r="J96" s="702"/>
      <c r="K96" s="702"/>
      <c r="L96" s="702"/>
      <c r="M96" s="702"/>
      <c r="N96" s="702"/>
      <c r="O96" s="702"/>
      <c r="P96" s="724"/>
      <c r="Q96" s="703"/>
    </row>
    <row r="97" spans="1:17" ht="14.4" customHeight="1" x14ac:dyDescent="0.3">
      <c r="A97" s="697" t="s">
        <v>500</v>
      </c>
      <c r="B97" s="698" t="s">
        <v>2189</v>
      </c>
      <c r="C97" s="698" t="s">
        <v>2179</v>
      </c>
      <c r="D97" s="698" t="s">
        <v>2341</v>
      </c>
      <c r="E97" s="698" t="s">
        <v>2343</v>
      </c>
      <c r="F97" s="702"/>
      <c r="G97" s="702"/>
      <c r="H97" s="702"/>
      <c r="I97" s="702"/>
      <c r="J97" s="702">
        <v>1</v>
      </c>
      <c r="K97" s="702">
        <v>0</v>
      </c>
      <c r="L97" s="702"/>
      <c r="M97" s="702">
        <v>0</v>
      </c>
      <c r="N97" s="702"/>
      <c r="O97" s="702"/>
      <c r="P97" s="724"/>
      <c r="Q97" s="703"/>
    </row>
    <row r="98" spans="1:17" ht="14.4" customHeight="1" x14ac:dyDescent="0.3">
      <c r="A98" s="697" t="s">
        <v>500</v>
      </c>
      <c r="B98" s="698" t="s">
        <v>2189</v>
      </c>
      <c r="C98" s="698" t="s">
        <v>2179</v>
      </c>
      <c r="D98" s="698" t="s">
        <v>2344</v>
      </c>
      <c r="E98" s="698" t="s">
        <v>2345</v>
      </c>
      <c r="F98" s="702"/>
      <c r="G98" s="702"/>
      <c r="H98" s="702"/>
      <c r="I98" s="702"/>
      <c r="J98" s="702">
        <v>1</v>
      </c>
      <c r="K98" s="702">
        <v>8450</v>
      </c>
      <c r="L98" s="702">
        <v>1</v>
      </c>
      <c r="M98" s="702">
        <v>8450</v>
      </c>
      <c r="N98" s="702"/>
      <c r="O98" s="702"/>
      <c r="P98" s="724"/>
      <c r="Q98" s="703"/>
    </row>
    <row r="99" spans="1:17" ht="14.4" customHeight="1" x14ac:dyDescent="0.3">
      <c r="A99" s="697" t="s">
        <v>500</v>
      </c>
      <c r="B99" s="698" t="s">
        <v>2189</v>
      </c>
      <c r="C99" s="698" t="s">
        <v>2179</v>
      </c>
      <c r="D99" s="698" t="s">
        <v>2346</v>
      </c>
      <c r="E99" s="698" t="s">
        <v>2347</v>
      </c>
      <c r="F99" s="702"/>
      <c r="G99" s="702"/>
      <c r="H99" s="702"/>
      <c r="I99" s="702"/>
      <c r="J99" s="702">
        <v>2</v>
      </c>
      <c r="K99" s="702">
        <v>0</v>
      </c>
      <c r="L99" s="702"/>
      <c r="M99" s="702">
        <v>0</v>
      </c>
      <c r="N99" s="702"/>
      <c r="O99" s="702"/>
      <c r="P99" s="724"/>
      <c r="Q99" s="703"/>
    </row>
    <row r="100" spans="1:17" ht="14.4" customHeight="1" x14ac:dyDescent="0.3">
      <c r="A100" s="697" t="s">
        <v>500</v>
      </c>
      <c r="B100" s="698" t="s">
        <v>2189</v>
      </c>
      <c r="C100" s="698" t="s">
        <v>2179</v>
      </c>
      <c r="D100" s="698" t="s">
        <v>2348</v>
      </c>
      <c r="E100" s="698" t="s">
        <v>2349</v>
      </c>
      <c r="F100" s="702"/>
      <c r="G100" s="702"/>
      <c r="H100" s="702"/>
      <c r="I100" s="702"/>
      <c r="J100" s="702"/>
      <c r="K100" s="702"/>
      <c r="L100" s="702"/>
      <c r="M100" s="702"/>
      <c r="N100" s="702">
        <v>1</v>
      </c>
      <c r="O100" s="702">
        <v>1806</v>
      </c>
      <c r="P100" s="724"/>
      <c r="Q100" s="703">
        <v>1806</v>
      </c>
    </row>
    <row r="101" spans="1:17" ht="14.4" customHeight="1" x14ac:dyDescent="0.3">
      <c r="A101" s="697" t="s">
        <v>500</v>
      </c>
      <c r="B101" s="698" t="s">
        <v>2189</v>
      </c>
      <c r="C101" s="698" t="s">
        <v>2179</v>
      </c>
      <c r="D101" s="698" t="s">
        <v>2350</v>
      </c>
      <c r="E101" s="698" t="s">
        <v>2351</v>
      </c>
      <c r="F101" s="702"/>
      <c r="G101" s="702"/>
      <c r="H101" s="702"/>
      <c r="I101" s="702"/>
      <c r="J101" s="702">
        <v>1</v>
      </c>
      <c r="K101" s="702">
        <v>0</v>
      </c>
      <c r="L101" s="702"/>
      <c r="M101" s="702">
        <v>0</v>
      </c>
      <c r="N101" s="702"/>
      <c r="O101" s="702"/>
      <c r="P101" s="724"/>
      <c r="Q101" s="703"/>
    </row>
    <row r="102" spans="1:17" ht="14.4" customHeight="1" x14ac:dyDescent="0.3">
      <c r="A102" s="697" t="s">
        <v>500</v>
      </c>
      <c r="B102" s="698" t="s">
        <v>2189</v>
      </c>
      <c r="C102" s="698" t="s">
        <v>2179</v>
      </c>
      <c r="D102" s="698" t="s">
        <v>2352</v>
      </c>
      <c r="E102" s="698" t="s">
        <v>2353</v>
      </c>
      <c r="F102" s="702"/>
      <c r="G102" s="702"/>
      <c r="H102" s="702"/>
      <c r="I102" s="702"/>
      <c r="J102" s="702">
        <v>1</v>
      </c>
      <c r="K102" s="702">
        <v>0</v>
      </c>
      <c r="L102" s="702"/>
      <c r="M102" s="702">
        <v>0</v>
      </c>
      <c r="N102" s="702"/>
      <c r="O102" s="702"/>
      <c r="P102" s="724"/>
      <c r="Q102" s="703"/>
    </row>
    <row r="103" spans="1:17" ht="14.4" customHeight="1" x14ac:dyDescent="0.3">
      <c r="A103" s="697" t="s">
        <v>500</v>
      </c>
      <c r="B103" s="698" t="s">
        <v>2189</v>
      </c>
      <c r="C103" s="698" t="s">
        <v>2179</v>
      </c>
      <c r="D103" s="698" t="s">
        <v>2354</v>
      </c>
      <c r="E103" s="698" t="s">
        <v>2355</v>
      </c>
      <c r="F103" s="702">
        <v>1</v>
      </c>
      <c r="G103" s="702">
        <v>0</v>
      </c>
      <c r="H103" s="702"/>
      <c r="I103" s="702">
        <v>0</v>
      </c>
      <c r="J103" s="702"/>
      <c r="K103" s="702"/>
      <c r="L103" s="702"/>
      <c r="M103" s="702"/>
      <c r="N103" s="702"/>
      <c r="O103" s="702"/>
      <c r="P103" s="724"/>
      <c r="Q103" s="703"/>
    </row>
    <row r="104" spans="1:17" ht="14.4" customHeight="1" x14ac:dyDescent="0.3">
      <c r="A104" s="697" t="s">
        <v>500</v>
      </c>
      <c r="B104" s="698" t="s">
        <v>2189</v>
      </c>
      <c r="C104" s="698" t="s">
        <v>2179</v>
      </c>
      <c r="D104" s="698" t="s">
        <v>2356</v>
      </c>
      <c r="E104" s="698" t="s">
        <v>2357</v>
      </c>
      <c r="F104" s="702"/>
      <c r="G104" s="702"/>
      <c r="H104" s="702"/>
      <c r="I104" s="702"/>
      <c r="J104" s="702">
        <v>1</v>
      </c>
      <c r="K104" s="702">
        <v>0</v>
      </c>
      <c r="L104" s="702"/>
      <c r="M104" s="702">
        <v>0</v>
      </c>
      <c r="N104" s="702"/>
      <c r="O104" s="702"/>
      <c r="P104" s="724"/>
      <c r="Q104" s="703"/>
    </row>
    <row r="105" spans="1:17" ht="14.4" customHeight="1" x14ac:dyDescent="0.3">
      <c r="A105" s="697" t="s">
        <v>500</v>
      </c>
      <c r="B105" s="698" t="s">
        <v>2189</v>
      </c>
      <c r="C105" s="698" t="s">
        <v>2179</v>
      </c>
      <c r="D105" s="698" t="s">
        <v>2358</v>
      </c>
      <c r="E105" s="698" t="s">
        <v>2359</v>
      </c>
      <c r="F105" s="702"/>
      <c r="G105" s="702"/>
      <c r="H105" s="702"/>
      <c r="I105" s="702"/>
      <c r="J105" s="702">
        <v>1</v>
      </c>
      <c r="K105" s="702">
        <v>0</v>
      </c>
      <c r="L105" s="702"/>
      <c r="M105" s="702">
        <v>0</v>
      </c>
      <c r="N105" s="702"/>
      <c r="O105" s="702"/>
      <c r="P105" s="724"/>
      <c r="Q105" s="703"/>
    </row>
    <row r="106" spans="1:17" ht="14.4" customHeight="1" x14ac:dyDescent="0.3">
      <c r="A106" s="697" t="s">
        <v>500</v>
      </c>
      <c r="B106" s="698" t="s">
        <v>2360</v>
      </c>
      <c r="C106" s="698" t="s">
        <v>2179</v>
      </c>
      <c r="D106" s="698" t="s">
        <v>2361</v>
      </c>
      <c r="E106" s="698" t="s">
        <v>2362</v>
      </c>
      <c r="F106" s="702">
        <v>14</v>
      </c>
      <c r="G106" s="702">
        <v>9926</v>
      </c>
      <c r="H106" s="702">
        <v>1.7475352112676057</v>
      </c>
      <c r="I106" s="702">
        <v>709</v>
      </c>
      <c r="J106" s="702">
        <v>8</v>
      </c>
      <c r="K106" s="702">
        <v>5680</v>
      </c>
      <c r="L106" s="702">
        <v>1</v>
      </c>
      <c r="M106" s="702">
        <v>710</v>
      </c>
      <c r="N106" s="702"/>
      <c r="O106" s="702"/>
      <c r="P106" s="724"/>
      <c r="Q106" s="703"/>
    </row>
    <row r="107" spans="1:17" ht="14.4" customHeight="1" x14ac:dyDescent="0.3">
      <c r="A107" s="697" t="s">
        <v>500</v>
      </c>
      <c r="B107" s="698" t="s">
        <v>2360</v>
      </c>
      <c r="C107" s="698" t="s">
        <v>2179</v>
      </c>
      <c r="D107" s="698" t="s">
        <v>2363</v>
      </c>
      <c r="E107" s="698" t="s">
        <v>2364</v>
      </c>
      <c r="F107" s="702">
        <v>2</v>
      </c>
      <c r="G107" s="702">
        <v>618</v>
      </c>
      <c r="H107" s="702"/>
      <c r="I107" s="702">
        <v>309</v>
      </c>
      <c r="J107" s="702"/>
      <c r="K107" s="702"/>
      <c r="L107" s="702"/>
      <c r="M107" s="702"/>
      <c r="N107" s="702"/>
      <c r="O107" s="702"/>
      <c r="P107" s="724"/>
      <c r="Q107" s="703"/>
    </row>
    <row r="108" spans="1:17" ht="14.4" customHeight="1" x14ac:dyDescent="0.3">
      <c r="A108" s="697" t="s">
        <v>500</v>
      </c>
      <c r="B108" s="698" t="s">
        <v>2360</v>
      </c>
      <c r="C108" s="698" t="s">
        <v>2179</v>
      </c>
      <c r="D108" s="698" t="s">
        <v>2365</v>
      </c>
      <c r="E108" s="698" t="s">
        <v>2366</v>
      </c>
      <c r="F108" s="702">
        <v>3</v>
      </c>
      <c r="G108" s="702">
        <v>1464</v>
      </c>
      <c r="H108" s="702"/>
      <c r="I108" s="702">
        <v>488</v>
      </c>
      <c r="J108" s="702"/>
      <c r="K108" s="702"/>
      <c r="L108" s="702"/>
      <c r="M108" s="702"/>
      <c r="N108" s="702">
        <v>1</v>
      </c>
      <c r="O108" s="702">
        <v>604</v>
      </c>
      <c r="P108" s="724"/>
      <c r="Q108" s="703">
        <v>604</v>
      </c>
    </row>
    <row r="109" spans="1:17" ht="14.4" customHeight="1" x14ac:dyDescent="0.3">
      <c r="A109" s="697" t="s">
        <v>500</v>
      </c>
      <c r="B109" s="698" t="s">
        <v>2360</v>
      </c>
      <c r="C109" s="698" t="s">
        <v>2179</v>
      </c>
      <c r="D109" s="698" t="s">
        <v>2367</v>
      </c>
      <c r="E109" s="698" t="s">
        <v>2368</v>
      </c>
      <c r="F109" s="702"/>
      <c r="G109" s="702"/>
      <c r="H109" s="702"/>
      <c r="I109" s="702"/>
      <c r="J109" s="702"/>
      <c r="K109" s="702"/>
      <c r="L109" s="702"/>
      <c r="M109" s="702"/>
      <c r="N109" s="702">
        <v>1</v>
      </c>
      <c r="O109" s="702">
        <v>81</v>
      </c>
      <c r="P109" s="724"/>
      <c r="Q109" s="703">
        <v>81</v>
      </c>
    </row>
    <row r="110" spans="1:17" ht="14.4" customHeight="1" x14ac:dyDescent="0.3">
      <c r="A110" s="697" t="s">
        <v>500</v>
      </c>
      <c r="B110" s="698" t="s">
        <v>2360</v>
      </c>
      <c r="C110" s="698" t="s">
        <v>2179</v>
      </c>
      <c r="D110" s="698" t="s">
        <v>2367</v>
      </c>
      <c r="E110" s="698" t="s">
        <v>2369</v>
      </c>
      <c r="F110" s="702"/>
      <c r="G110" s="702"/>
      <c r="H110" s="702"/>
      <c r="I110" s="702"/>
      <c r="J110" s="702"/>
      <c r="K110" s="702"/>
      <c r="L110" s="702"/>
      <c r="M110" s="702"/>
      <c r="N110" s="702">
        <v>2</v>
      </c>
      <c r="O110" s="702">
        <v>162</v>
      </c>
      <c r="P110" s="724"/>
      <c r="Q110" s="703">
        <v>81</v>
      </c>
    </row>
    <row r="111" spans="1:17" ht="14.4" customHeight="1" x14ac:dyDescent="0.3">
      <c r="A111" s="697" t="s">
        <v>500</v>
      </c>
      <c r="B111" s="698" t="s">
        <v>2360</v>
      </c>
      <c r="C111" s="698" t="s">
        <v>2179</v>
      </c>
      <c r="D111" s="698" t="s">
        <v>2370</v>
      </c>
      <c r="E111" s="698" t="s">
        <v>2371</v>
      </c>
      <c r="F111" s="702">
        <v>1</v>
      </c>
      <c r="G111" s="702">
        <v>3650</v>
      </c>
      <c r="H111" s="702">
        <v>0.9994523548740416</v>
      </c>
      <c r="I111" s="702">
        <v>3650</v>
      </c>
      <c r="J111" s="702">
        <v>1</v>
      </c>
      <c r="K111" s="702">
        <v>3652</v>
      </c>
      <c r="L111" s="702">
        <v>1</v>
      </c>
      <c r="M111" s="702">
        <v>3652</v>
      </c>
      <c r="N111" s="702">
        <v>1</v>
      </c>
      <c r="O111" s="702">
        <v>3658</v>
      </c>
      <c r="P111" s="724">
        <v>1.0016429353778751</v>
      </c>
      <c r="Q111" s="703">
        <v>3658</v>
      </c>
    </row>
    <row r="112" spans="1:17" ht="14.4" customHeight="1" x14ac:dyDescent="0.3">
      <c r="A112" s="697" t="s">
        <v>500</v>
      </c>
      <c r="B112" s="698" t="s">
        <v>2360</v>
      </c>
      <c r="C112" s="698" t="s">
        <v>2179</v>
      </c>
      <c r="D112" s="698" t="s">
        <v>2372</v>
      </c>
      <c r="E112" s="698" t="s">
        <v>2373</v>
      </c>
      <c r="F112" s="702"/>
      <c r="G112" s="702"/>
      <c r="H112" s="702"/>
      <c r="I112" s="702"/>
      <c r="J112" s="702">
        <v>1</v>
      </c>
      <c r="K112" s="702">
        <v>4908</v>
      </c>
      <c r="L112" s="702">
        <v>1</v>
      </c>
      <c r="M112" s="702">
        <v>4908</v>
      </c>
      <c r="N112" s="702">
        <v>1</v>
      </c>
      <c r="O112" s="702">
        <v>4917</v>
      </c>
      <c r="P112" s="724">
        <v>1.0018337408312958</v>
      </c>
      <c r="Q112" s="703">
        <v>4917</v>
      </c>
    </row>
    <row r="113" spans="1:17" ht="14.4" customHeight="1" x14ac:dyDescent="0.3">
      <c r="A113" s="697" t="s">
        <v>500</v>
      </c>
      <c r="B113" s="698" t="s">
        <v>2360</v>
      </c>
      <c r="C113" s="698" t="s">
        <v>2179</v>
      </c>
      <c r="D113" s="698" t="s">
        <v>2374</v>
      </c>
      <c r="E113" s="698" t="s">
        <v>2375</v>
      </c>
      <c r="F113" s="702">
        <v>1</v>
      </c>
      <c r="G113" s="702">
        <v>4340</v>
      </c>
      <c r="H113" s="702"/>
      <c r="I113" s="702">
        <v>4340</v>
      </c>
      <c r="J113" s="702"/>
      <c r="K113" s="702"/>
      <c r="L113" s="702"/>
      <c r="M113" s="702"/>
      <c r="N113" s="702"/>
      <c r="O113" s="702"/>
      <c r="P113" s="724"/>
      <c r="Q113" s="703"/>
    </row>
    <row r="114" spans="1:17" ht="14.4" customHeight="1" x14ac:dyDescent="0.3">
      <c r="A114" s="697" t="s">
        <v>500</v>
      </c>
      <c r="B114" s="698" t="s">
        <v>2360</v>
      </c>
      <c r="C114" s="698" t="s">
        <v>2179</v>
      </c>
      <c r="D114" s="698" t="s">
        <v>2376</v>
      </c>
      <c r="E114" s="698" t="s">
        <v>2377</v>
      </c>
      <c r="F114" s="702">
        <v>1</v>
      </c>
      <c r="G114" s="702">
        <v>120</v>
      </c>
      <c r="H114" s="702"/>
      <c r="I114" s="702">
        <v>120</v>
      </c>
      <c r="J114" s="702"/>
      <c r="K114" s="702"/>
      <c r="L114" s="702"/>
      <c r="M114" s="702"/>
      <c r="N114" s="702"/>
      <c r="O114" s="702"/>
      <c r="P114" s="724"/>
      <c r="Q114" s="703"/>
    </row>
    <row r="115" spans="1:17" ht="14.4" customHeight="1" x14ac:dyDescent="0.3">
      <c r="A115" s="697" t="s">
        <v>500</v>
      </c>
      <c r="B115" s="698" t="s">
        <v>2360</v>
      </c>
      <c r="C115" s="698" t="s">
        <v>2179</v>
      </c>
      <c r="D115" s="698" t="s">
        <v>2378</v>
      </c>
      <c r="E115" s="698" t="s">
        <v>2379</v>
      </c>
      <c r="F115" s="702">
        <v>5</v>
      </c>
      <c r="G115" s="702">
        <v>1795</v>
      </c>
      <c r="H115" s="702"/>
      <c r="I115" s="702">
        <v>359</v>
      </c>
      <c r="J115" s="702"/>
      <c r="K115" s="702"/>
      <c r="L115" s="702"/>
      <c r="M115" s="702"/>
      <c r="N115" s="702"/>
      <c r="O115" s="702"/>
      <c r="P115" s="724"/>
      <c r="Q115" s="703"/>
    </row>
    <row r="116" spans="1:17" ht="14.4" customHeight="1" x14ac:dyDescent="0.3">
      <c r="A116" s="697" t="s">
        <v>500</v>
      </c>
      <c r="B116" s="698" t="s">
        <v>2360</v>
      </c>
      <c r="C116" s="698" t="s">
        <v>2179</v>
      </c>
      <c r="D116" s="698" t="s">
        <v>2380</v>
      </c>
      <c r="E116" s="698" t="s">
        <v>2381</v>
      </c>
      <c r="F116" s="702">
        <v>1</v>
      </c>
      <c r="G116" s="702">
        <v>4468</v>
      </c>
      <c r="H116" s="702"/>
      <c r="I116" s="702">
        <v>4468</v>
      </c>
      <c r="J116" s="702"/>
      <c r="K116" s="702"/>
      <c r="L116" s="702"/>
      <c r="M116" s="702"/>
      <c r="N116" s="702">
        <v>1</v>
      </c>
      <c r="O116" s="702">
        <v>4476</v>
      </c>
      <c r="P116" s="724"/>
      <c r="Q116" s="703">
        <v>4476</v>
      </c>
    </row>
    <row r="117" spans="1:17" ht="14.4" customHeight="1" x14ac:dyDescent="0.3">
      <c r="A117" s="697" t="s">
        <v>500</v>
      </c>
      <c r="B117" s="698" t="s">
        <v>2360</v>
      </c>
      <c r="C117" s="698" t="s">
        <v>2179</v>
      </c>
      <c r="D117" s="698" t="s">
        <v>2382</v>
      </c>
      <c r="E117" s="698" t="s">
        <v>2383</v>
      </c>
      <c r="F117" s="702">
        <v>2</v>
      </c>
      <c r="G117" s="702">
        <v>4932</v>
      </c>
      <c r="H117" s="702"/>
      <c r="I117" s="702">
        <v>2466</v>
      </c>
      <c r="J117" s="702"/>
      <c r="K117" s="702"/>
      <c r="L117" s="702"/>
      <c r="M117" s="702"/>
      <c r="N117" s="702">
        <v>1</v>
      </c>
      <c r="O117" s="702">
        <v>2472</v>
      </c>
      <c r="P117" s="724"/>
      <c r="Q117" s="703">
        <v>2472</v>
      </c>
    </row>
    <row r="118" spans="1:17" ht="14.4" customHeight="1" x14ac:dyDescent="0.3">
      <c r="A118" s="697" t="s">
        <v>500</v>
      </c>
      <c r="B118" s="698" t="s">
        <v>2360</v>
      </c>
      <c r="C118" s="698" t="s">
        <v>2179</v>
      </c>
      <c r="D118" s="698" t="s">
        <v>2384</v>
      </c>
      <c r="E118" s="698" t="s">
        <v>2385</v>
      </c>
      <c r="F118" s="702">
        <v>5</v>
      </c>
      <c r="G118" s="702">
        <v>27535</v>
      </c>
      <c r="H118" s="702">
        <v>4.9981847885278636</v>
      </c>
      <c r="I118" s="702">
        <v>5507</v>
      </c>
      <c r="J118" s="702">
        <v>1</v>
      </c>
      <c r="K118" s="702">
        <v>5509</v>
      </c>
      <c r="L118" s="702">
        <v>1</v>
      </c>
      <c r="M118" s="702">
        <v>5509</v>
      </c>
      <c r="N118" s="702">
        <v>3</v>
      </c>
      <c r="O118" s="702">
        <v>16545</v>
      </c>
      <c r="P118" s="724">
        <v>3.0032673806498456</v>
      </c>
      <c r="Q118" s="703">
        <v>5515</v>
      </c>
    </row>
    <row r="119" spans="1:17" ht="14.4" customHeight="1" x14ac:dyDescent="0.3">
      <c r="A119" s="697" t="s">
        <v>500</v>
      </c>
      <c r="B119" s="698" t="s">
        <v>2360</v>
      </c>
      <c r="C119" s="698" t="s">
        <v>2179</v>
      </c>
      <c r="D119" s="698" t="s">
        <v>2386</v>
      </c>
      <c r="E119" s="698" t="s">
        <v>2387</v>
      </c>
      <c r="F119" s="702">
        <v>1</v>
      </c>
      <c r="G119" s="702">
        <v>9211</v>
      </c>
      <c r="H119" s="702">
        <v>0.49956611346132984</v>
      </c>
      <c r="I119" s="702">
        <v>9211</v>
      </c>
      <c r="J119" s="702">
        <v>2</v>
      </c>
      <c r="K119" s="702">
        <v>18438</v>
      </c>
      <c r="L119" s="702">
        <v>1</v>
      </c>
      <c r="M119" s="702">
        <v>9219</v>
      </c>
      <c r="N119" s="702"/>
      <c r="O119" s="702"/>
      <c r="P119" s="724"/>
      <c r="Q119" s="703"/>
    </row>
    <row r="120" spans="1:17" ht="14.4" customHeight="1" x14ac:dyDescent="0.3">
      <c r="A120" s="697" t="s">
        <v>500</v>
      </c>
      <c r="B120" s="698" t="s">
        <v>2360</v>
      </c>
      <c r="C120" s="698" t="s">
        <v>2179</v>
      </c>
      <c r="D120" s="698" t="s">
        <v>2388</v>
      </c>
      <c r="E120" s="698" t="s">
        <v>2389</v>
      </c>
      <c r="F120" s="702"/>
      <c r="G120" s="702"/>
      <c r="H120" s="702"/>
      <c r="I120" s="702"/>
      <c r="J120" s="702"/>
      <c r="K120" s="702"/>
      <c r="L120" s="702"/>
      <c r="M120" s="702"/>
      <c r="N120" s="702">
        <v>1</v>
      </c>
      <c r="O120" s="702">
        <v>1313</v>
      </c>
      <c r="P120" s="724"/>
      <c r="Q120" s="703">
        <v>1313</v>
      </c>
    </row>
    <row r="121" spans="1:17" ht="14.4" customHeight="1" x14ac:dyDescent="0.3">
      <c r="A121" s="697" t="s">
        <v>500</v>
      </c>
      <c r="B121" s="698" t="s">
        <v>2360</v>
      </c>
      <c r="C121" s="698" t="s">
        <v>2179</v>
      </c>
      <c r="D121" s="698" t="s">
        <v>2388</v>
      </c>
      <c r="E121" s="698" t="s">
        <v>2390</v>
      </c>
      <c r="F121" s="702">
        <v>1</v>
      </c>
      <c r="G121" s="702">
        <v>1309</v>
      </c>
      <c r="H121" s="702"/>
      <c r="I121" s="702">
        <v>1309</v>
      </c>
      <c r="J121" s="702"/>
      <c r="K121" s="702"/>
      <c r="L121" s="702"/>
      <c r="M121" s="702"/>
      <c r="N121" s="702"/>
      <c r="O121" s="702"/>
      <c r="P121" s="724"/>
      <c r="Q121" s="703"/>
    </row>
    <row r="122" spans="1:17" ht="14.4" customHeight="1" x14ac:dyDescent="0.3">
      <c r="A122" s="697" t="s">
        <v>500</v>
      </c>
      <c r="B122" s="698" t="s">
        <v>2360</v>
      </c>
      <c r="C122" s="698" t="s">
        <v>2179</v>
      </c>
      <c r="D122" s="698" t="s">
        <v>2391</v>
      </c>
      <c r="E122" s="698" t="s">
        <v>2392</v>
      </c>
      <c r="F122" s="702">
        <v>6</v>
      </c>
      <c r="G122" s="702">
        <v>25578</v>
      </c>
      <c r="H122" s="702">
        <v>2.9978902953586499</v>
      </c>
      <c r="I122" s="702">
        <v>4263</v>
      </c>
      <c r="J122" s="702">
        <v>2</v>
      </c>
      <c r="K122" s="702">
        <v>8532</v>
      </c>
      <c r="L122" s="702">
        <v>1</v>
      </c>
      <c r="M122" s="702">
        <v>4266</v>
      </c>
      <c r="N122" s="702">
        <v>3</v>
      </c>
      <c r="O122" s="702">
        <v>12819</v>
      </c>
      <c r="P122" s="724">
        <v>1.5024613220815752</v>
      </c>
      <c r="Q122" s="703">
        <v>4273</v>
      </c>
    </row>
    <row r="123" spans="1:17" ht="14.4" customHeight="1" x14ac:dyDescent="0.3">
      <c r="A123" s="697" t="s">
        <v>500</v>
      </c>
      <c r="B123" s="698" t="s">
        <v>2360</v>
      </c>
      <c r="C123" s="698" t="s">
        <v>2179</v>
      </c>
      <c r="D123" s="698" t="s">
        <v>2391</v>
      </c>
      <c r="E123" s="698" t="s">
        <v>2393</v>
      </c>
      <c r="F123" s="702">
        <v>1</v>
      </c>
      <c r="G123" s="702">
        <v>4263</v>
      </c>
      <c r="H123" s="702">
        <v>0.9992967651195499</v>
      </c>
      <c r="I123" s="702">
        <v>4263</v>
      </c>
      <c r="J123" s="702">
        <v>1</v>
      </c>
      <c r="K123" s="702">
        <v>4266</v>
      </c>
      <c r="L123" s="702">
        <v>1</v>
      </c>
      <c r="M123" s="702">
        <v>4266</v>
      </c>
      <c r="N123" s="702"/>
      <c r="O123" s="702"/>
      <c r="P123" s="724"/>
      <c r="Q123" s="703"/>
    </row>
    <row r="124" spans="1:17" ht="14.4" customHeight="1" x14ac:dyDescent="0.3">
      <c r="A124" s="697" t="s">
        <v>500</v>
      </c>
      <c r="B124" s="698" t="s">
        <v>2360</v>
      </c>
      <c r="C124" s="698" t="s">
        <v>2179</v>
      </c>
      <c r="D124" s="698" t="s">
        <v>2394</v>
      </c>
      <c r="E124" s="698" t="s">
        <v>2395</v>
      </c>
      <c r="F124" s="702">
        <v>2</v>
      </c>
      <c r="G124" s="702">
        <v>1942</v>
      </c>
      <c r="H124" s="702">
        <v>1.9979423868312758</v>
      </c>
      <c r="I124" s="702">
        <v>971</v>
      </c>
      <c r="J124" s="702">
        <v>1</v>
      </c>
      <c r="K124" s="702">
        <v>972</v>
      </c>
      <c r="L124" s="702">
        <v>1</v>
      </c>
      <c r="M124" s="702">
        <v>972</v>
      </c>
      <c r="N124" s="702"/>
      <c r="O124" s="702"/>
      <c r="P124" s="724"/>
      <c r="Q124" s="703"/>
    </row>
    <row r="125" spans="1:17" ht="14.4" customHeight="1" x14ac:dyDescent="0.3">
      <c r="A125" s="697" t="s">
        <v>500</v>
      </c>
      <c r="B125" s="698" t="s">
        <v>2360</v>
      </c>
      <c r="C125" s="698" t="s">
        <v>2179</v>
      </c>
      <c r="D125" s="698" t="s">
        <v>2394</v>
      </c>
      <c r="E125" s="698" t="s">
        <v>2396</v>
      </c>
      <c r="F125" s="702"/>
      <c r="G125" s="702"/>
      <c r="H125" s="702"/>
      <c r="I125" s="702"/>
      <c r="J125" s="702">
        <v>1</v>
      </c>
      <c r="K125" s="702">
        <v>972</v>
      </c>
      <c r="L125" s="702">
        <v>1</v>
      </c>
      <c r="M125" s="702">
        <v>972</v>
      </c>
      <c r="N125" s="702"/>
      <c r="O125" s="702"/>
      <c r="P125" s="724"/>
      <c r="Q125" s="703"/>
    </row>
    <row r="126" spans="1:17" ht="14.4" customHeight="1" x14ac:dyDescent="0.3">
      <c r="A126" s="697" t="s">
        <v>500</v>
      </c>
      <c r="B126" s="698" t="s">
        <v>2360</v>
      </c>
      <c r="C126" s="698" t="s">
        <v>2179</v>
      </c>
      <c r="D126" s="698" t="s">
        <v>2397</v>
      </c>
      <c r="E126" s="698" t="s">
        <v>2398</v>
      </c>
      <c r="F126" s="702">
        <v>1</v>
      </c>
      <c r="G126" s="702">
        <v>930</v>
      </c>
      <c r="H126" s="702"/>
      <c r="I126" s="702">
        <v>930</v>
      </c>
      <c r="J126" s="702"/>
      <c r="K126" s="702"/>
      <c r="L126" s="702"/>
      <c r="M126" s="702"/>
      <c r="N126" s="702"/>
      <c r="O126" s="702"/>
      <c r="P126" s="724"/>
      <c r="Q126" s="703"/>
    </row>
    <row r="127" spans="1:17" ht="14.4" customHeight="1" x14ac:dyDescent="0.3">
      <c r="A127" s="697" t="s">
        <v>500</v>
      </c>
      <c r="B127" s="698" t="s">
        <v>2360</v>
      </c>
      <c r="C127" s="698" t="s">
        <v>2179</v>
      </c>
      <c r="D127" s="698" t="s">
        <v>2220</v>
      </c>
      <c r="E127" s="698" t="s">
        <v>2222</v>
      </c>
      <c r="F127" s="702">
        <v>1</v>
      </c>
      <c r="G127" s="702">
        <v>836</v>
      </c>
      <c r="H127" s="702"/>
      <c r="I127" s="702">
        <v>836</v>
      </c>
      <c r="J127" s="702"/>
      <c r="K127" s="702"/>
      <c r="L127" s="702"/>
      <c r="M127" s="702"/>
      <c r="N127" s="702"/>
      <c r="O127" s="702"/>
      <c r="P127" s="724"/>
      <c r="Q127" s="703"/>
    </row>
    <row r="128" spans="1:17" ht="14.4" customHeight="1" x14ac:dyDescent="0.3">
      <c r="A128" s="697" t="s">
        <v>500</v>
      </c>
      <c r="B128" s="698" t="s">
        <v>2360</v>
      </c>
      <c r="C128" s="698" t="s">
        <v>2179</v>
      </c>
      <c r="D128" s="698" t="s">
        <v>2399</v>
      </c>
      <c r="E128" s="698" t="s">
        <v>2400</v>
      </c>
      <c r="F128" s="702">
        <v>1</v>
      </c>
      <c r="G128" s="702">
        <v>4139</v>
      </c>
      <c r="H128" s="702"/>
      <c r="I128" s="702">
        <v>4139</v>
      </c>
      <c r="J128" s="702"/>
      <c r="K128" s="702"/>
      <c r="L128" s="702"/>
      <c r="M128" s="702"/>
      <c r="N128" s="702"/>
      <c r="O128" s="702"/>
      <c r="P128" s="724"/>
      <c r="Q128" s="703"/>
    </row>
    <row r="129" spans="1:17" ht="14.4" customHeight="1" x14ac:dyDescent="0.3">
      <c r="A129" s="697" t="s">
        <v>500</v>
      </c>
      <c r="B129" s="698" t="s">
        <v>2360</v>
      </c>
      <c r="C129" s="698" t="s">
        <v>2179</v>
      </c>
      <c r="D129" s="698" t="s">
        <v>2401</v>
      </c>
      <c r="E129" s="698" t="s">
        <v>2402</v>
      </c>
      <c r="F129" s="702">
        <v>5</v>
      </c>
      <c r="G129" s="702">
        <v>14750</v>
      </c>
      <c r="H129" s="702">
        <v>4.9966124661246614</v>
      </c>
      <c r="I129" s="702">
        <v>2950</v>
      </c>
      <c r="J129" s="702">
        <v>1</v>
      </c>
      <c r="K129" s="702">
        <v>2952</v>
      </c>
      <c r="L129" s="702">
        <v>1</v>
      </c>
      <c r="M129" s="702">
        <v>2952</v>
      </c>
      <c r="N129" s="702">
        <v>2</v>
      </c>
      <c r="O129" s="702">
        <v>5916</v>
      </c>
      <c r="P129" s="724">
        <v>2.0040650406504064</v>
      </c>
      <c r="Q129" s="703">
        <v>2958</v>
      </c>
    </row>
    <row r="130" spans="1:17" ht="14.4" customHeight="1" x14ac:dyDescent="0.3">
      <c r="A130" s="697" t="s">
        <v>500</v>
      </c>
      <c r="B130" s="698" t="s">
        <v>2360</v>
      </c>
      <c r="C130" s="698" t="s">
        <v>2179</v>
      </c>
      <c r="D130" s="698" t="s">
        <v>2267</v>
      </c>
      <c r="E130" s="698" t="s">
        <v>2268</v>
      </c>
      <c r="F130" s="702">
        <v>3</v>
      </c>
      <c r="G130" s="702">
        <v>1332</v>
      </c>
      <c r="H130" s="702"/>
      <c r="I130" s="702">
        <v>444</v>
      </c>
      <c r="J130" s="702"/>
      <c r="K130" s="702"/>
      <c r="L130" s="702"/>
      <c r="M130" s="702"/>
      <c r="N130" s="702">
        <v>1</v>
      </c>
      <c r="O130" s="702">
        <v>446</v>
      </c>
      <c r="P130" s="724"/>
      <c r="Q130" s="703">
        <v>446</v>
      </c>
    </row>
    <row r="131" spans="1:17" ht="14.4" customHeight="1" x14ac:dyDescent="0.3">
      <c r="A131" s="697" t="s">
        <v>500</v>
      </c>
      <c r="B131" s="698" t="s">
        <v>2360</v>
      </c>
      <c r="C131" s="698" t="s">
        <v>2179</v>
      </c>
      <c r="D131" s="698" t="s">
        <v>2270</v>
      </c>
      <c r="E131" s="698" t="s">
        <v>2271</v>
      </c>
      <c r="F131" s="702">
        <v>13</v>
      </c>
      <c r="G131" s="702">
        <v>11245</v>
      </c>
      <c r="H131" s="702">
        <v>2.6</v>
      </c>
      <c r="I131" s="702">
        <v>865</v>
      </c>
      <c r="J131" s="702">
        <v>5</v>
      </c>
      <c r="K131" s="702">
        <v>4325</v>
      </c>
      <c r="L131" s="702">
        <v>1</v>
      </c>
      <c r="M131" s="702">
        <v>865</v>
      </c>
      <c r="N131" s="702">
        <v>7</v>
      </c>
      <c r="O131" s="702">
        <v>6062</v>
      </c>
      <c r="P131" s="724">
        <v>1.4016184971098267</v>
      </c>
      <c r="Q131" s="703">
        <v>866</v>
      </c>
    </row>
    <row r="132" spans="1:17" ht="14.4" customHeight="1" x14ac:dyDescent="0.3">
      <c r="A132" s="697" t="s">
        <v>500</v>
      </c>
      <c r="B132" s="698" t="s">
        <v>2360</v>
      </c>
      <c r="C132" s="698" t="s">
        <v>2179</v>
      </c>
      <c r="D132" s="698" t="s">
        <v>2403</v>
      </c>
      <c r="E132" s="698" t="s">
        <v>2404</v>
      </c>
      <c r="F132" s="702">
        <v>13</v>
      </c>
      <c r="G132" s="702">
        <v>1560</v>
      </c>
      <c r="H132" s="702">
        <v>6.5</v>
      </c>
      <c r="I132" s="702">
        <v>120</v>
      </c>
      <c r="J132" s="702">
        <v>2</v>
      </c>
      <c r="K132" s="702">
        <v>240</v>
      </c>
      <c r="L132" s="702">
        <v>1</v>
      </c>
      <c r="M132" s="702">
        <v>120</v>
      </c>
      <c r="N132" s="702">
        <v>6</v>
      </c>
      <c r="O132" s="702">
        <v>726</v>
      </c>
      <c r="P132" s="724">
        <v>3.0249999999999999</v>
      </c>
      <c r="Q132" s="703">
        <v>121</v>
      </c>
    </row>
    <row r="133" spans="1:17" ht="14.4" customHeight="1" x14ac:dyDescent="0.3">
      <c r="A133" s="697" t="s">
        <v>500</v>
      </c>
      <c r="B133" s="698" t="s">
        <v>2360</v>
      </c>
      <c r="C133" s="698" t="s">
        <v>2179</v>
      </c>
      <c r="D133" s="698" t="s">
        <v>2403</v>
      </c>
      <c r="E133" s="698" t="s">
        <v>2405</v>
      </c>
      <c r="F133" s="702">
        <v>1</v>
      </c>
      <c r="G133" s="702">
        <v>120</v>
      </c>
      <c r="H133" s="702"/>
      <c r="I133" s="702">
        <v>120</v>
      </c>
      <c r="J133" s="702"/>
      <c r="K133" s="702"/>
      <c r="L133" s="702"/>
      <c r="M133" s="702"/>
      <c r="N133" s="702">
        <v>1</v>
      </c>
      <c r="O133" s="702">
        <v>121</v>
      </c>
      <c r="P133" s="724"/>
      <c r="Q133" s="703">
        <v>121</v>
      </c>
    </row>
    <row r="134" spans="1:17" ht="14.4" customHeight="1" x14ac:dyDescent="0.3">
      <c r="A134" s="697" t="s">
        <v>500</v>
      </c>
      <c r="B134" s="698" t="s">
        <v>2360</v>
      </c>
      <c r="C134" s="698" t="s">
        <v>2179</v>
      </c>
      <c r="D134" s="698" t="s">
        <v>2406</v>
      </c>
      <c r="E134" s="698" t="s">
        <v>2407</v>
      </c>
      <c r="F134" s="702">
        <v>2</v>
      </c>
      <c r="G134" s="702">
        <v>638</v>
      </c>
      <c r="H134" s="702"/>
      <c r="I134" s="702">
        <v>319</v>
      </c>
      <c r="J134" s="702"/>
      <c r="K134" s="702"/>
      <c r="L134" s="702"/>
      <c r="M134" s="702"/>
      <c r="N134" s="702"/>
      <c r="O134" s="702"/>
      <c r="P134" s="724"/>
      <c r="Q134" s="703"/>
    </row>
    <row r="135" spans="1:17" ht="14.4" customHeight="1" x14ac:dyDescent="0.3">
      <c r="A135" s="697" t="s">
        <v>500</v>
      </c>
      <c r="B135" s="698" t="s">
        <v>2360</v>
      </c>
      <c r="C135" s="698" t="s">
        <v>2179</v>
      </c>
      <c r="D135" s="698" t="s">
        <v>2408</v>
      </c>
      <c r="E135" s="698" t="s">
        <v>2409</v>
      </c>
      <c r="F135" s="702"/>
      <c r="G135" s="702"/>
      <c r="H135" s="702"/>
      <c r="I135" s="702"/>
      <c r="J135" s="702"/>
      <c r="K135" s="702"/>
      <c r="L135" s="702"/>
      <c r="M135" s="702"/>
      <c r="N135" s="702">
        <v>2</v>
      </c>
      <c r="O135" s="702">
        <v>5310</v>
      </c>
      <c r="P135" s="724"/>
      <c r="Q135" s="703">
        <v>2655</v>
      </c>
    </row>
    <row r="136" spans="1:17" ht="14.4" customHeight="1" x14ac:dyDescent="0.3">
      <c r="A136" s="697" t="s">
        <v>500</v>
      </c>
      <c r="B136" s="698" t="s">
        <v>2360</v>
      </c>
      <c r="C136" s="698" t="s">
        <v>2179</v>
      </c>
      <c r="D136" s="698" t="s">
        <v>2410</v>
      </c>
      <c r="E136" s="698" t="s">
        <v>2411</v>
      </c>
      <c r="F136" s="702">
        <v>6</v>
      </c>
      <c r="G136" s="702">
        <v>34236</v>
      </c>
      <c r="H136" s="702">
        <v>2.99737348975661</v>
      </c>
      <c r="I136" s="702">
        <v>5706</v>
      </c>
      <c r="J136" s="702">
        <v>2</v>
      </c>
      <c r="K136" s="702">
        <v>11422</v>
      </c>
      <c r="L136" s="702">
        <v>1</v>
      </c>
      <c r="M136" s="702">
        <v>5711</v>
      </c>
      <c r="N136" s="702">
        <v>3</v>
      </c>
      <c r="O136" s="702">
        <v>17178</v>
      </c>
      <c r="P136" s="724">
        <v>1.503939765365085</v>
      </c>
      <c r="Q136" s="703">
        <v>5726</v>
      </c>
    </row>
    <row r="137" spans="1:17" ht="14.4" customHeight="1" x14ac:dyDescent="0.3">
      <c r="A137" s="697" t="s">
        <v>500</v>
      </c>
      <c r="B137" s="698" t="s">
        <v>2360</v>
      </c>
      <c r="C137" s="698" t="s">
        <v>2179</v>
      </c>
      <c r="D137" s="698" t="s">
        <v>2412</v>
      </c>
      <c r="E137" s="698" t="s">
        <v>2413</v>
      </c>
      <c r="F137" s="702"/>
      <c r="G137" s="702"/>
      <c r="H137" s="702"/>
      <c r="I137" s="702"/>
      <c r="J137" s="702"/>
      <c r="K137" s="702"/>
      <c r="L137" s="702"/>
      <c r="M137" s="702"/>
      <c r="N137" s="702">
        <v>1</v>
      </c>
      <c r="O137" s="702">
        <v>2555</v>
      </c>
      <c r="P137" s="724"/>
      <c r="Q137" s="703">
        <v>2555</v>
      </c>
    </row>
    <row r="138" spans="1:17" ht="14.4" customHeight="1" x14ac:dyDescent="0.3">
      <c r="A138" s="697" t="s">
        <v>500</v>
      </c>
      <c r="B138" s="698" t="s">
        <v>2360</v>
      </c>
      <c r="C138" s="698" t="s">
        <v>2179</v>
      </c>
      <c r="D138" s="698" t="s">
        <v>2414</v>
      </c>
      <c r="E138" s="698" t="s">
        <v>2415</v>
      </c>
      <c r="F138" s="702">
        <v>1</v>
      </c>
      <c r="G138" s="702">
        <v>2548</v>
      </c>
      <c r="H138" s="702"/>
      <c r="I138" s="702">
        <v>2548</v>
      </c>
      <c r="J138" s="702"/>
      <c r="K138" s="702"/>
      <c r="L138" s="702"/>
      <c r="M138" s="702"/>
      <c r="N138" s="702">
        <v>1</v>
      </c>
      <c r="O138" s="702">
        <v>2554</v>
      </c>
      <c r="P138" s="724"/>
      <c r="Q138" s="703">
        <v>2554</v>
      </c>
    </row>
    <row r="139" spans="1:17" ht="14.4" customHeight="1" x14ac:dyDescent="0.3">
      <c r="A139" s="697" t="s">
        <v>500</v>
      </c>
      <c r="B139" s="698" t="s">
        <v>2360</v>
      </c>
      <c r="C139" s="698" t="s">
        <v>2179</v>
      </c>
      <c r="D139" s="698" t="s">
        <v>2296</v>
      </c>
      <c r="E139" s="698" t="s">
        <v>2297</v>
      </c>
      <c r="F139" s="702">
        <v>1</v>
      </c>
      <c r="G139" s="702">
        <v>4570</v>
      </c>
      <c r="H139" s="702"/>
      <c r="I139" s="702">
        <v>4570</v>
      </c>
      <c r="J139" s="702"/>
      <c r="K139" s="702"/>
      <c r="L139" s="702"/>
      <c r="M139" s="702"/>
      <c r="N139" s="702"/>
      <c r="O139" s="702"/>
      <c r="P139" s="724"/>
      <c r="Q139" s="703"/>
    </row>
    <row r="140" spans="1:17" ht="14.4" customHeight="1" x14ac:dyDescent="0.3">
      <c r="A140" s="697" t="s">
        <v>500</v>
      </c>
      <c r="B140" s="698" t="s">
        <v>2360</v>
      </c>
      <c r="C140" s="698" t="s">
        <v>2179</v>
      </c>
      <c r="D140" s="698" t="s">
        <v>2416</v>
      </c>
      <c r="E140" s="698" t="s">
        <v>2417</v>
      </c>
      <c r="F140" s="702"/>
      <c r="G140" s="702"/>
      <c r="H140" s="702"/>
      <c r="I140" s="702"/>
      <c r="J140" s="702"/>
      <c r="K140" s="702"/>
      <c r="L140" s="702"/>
      <c r="M140" s="702"/>
      <c r="N140" s="702">
        <v>1</v>
      </c>
      <c r="O140" s="702">
        <v>3948</v>
      </c>
      <c r="P140" s="724"/>
      <c r="Q140" s="703">
        <v>3948</v>
      </c>
    </row>
    <row r="141" spans="1:17" ht="14.4" customHeight="1" x14ac:dyDescent="0.3">
      <c r="A141" s="697" t="s">
        <v>500</v>
      </c>
      <c r="B141" s="698" t="s">
        <v>2360</v>
      </c>
      <c r="C141" s="698" t="s">
        <v>2179</v>
      </c>
      <c r="D141" s="698" t="s">
        <v>2418</v>
      </c>
      <c r="E141" s="698" t="s">
        <v>2419</v>
      </c>
      <c r="F141" s="702"/>
      <c r="G141" s="702"/>
      <c r="H141" s="702"/>
      <c r="I141" s="702"/>
      <c r="J141" s="702">
        <v>1</v>
      </c>
      <c r="K141" s="702">
        <v>120</v>
      </c>
      <c r="L141" s="702">
        <v>1</v>
      </c>
      <c r="M141" s="702">
        <v>120</v>
      </c>
      <c r="N141" s="702"/>
      <c r="O141" s="702"/>
      <c r="P141" s="724"/>
      <c r="Q141" s="703"/>
    </row>
    <row r="142" spans="1:17" ht="14.4" customHeight="1" x14ac:dyDescent="0.3">
      <c r="A142" s="697" t="s">
        <v>500</v>
      </c>
      <c r="B142" s="698" t="s">
        <v>2360</v>
      </c>
      <c r="C142" s="698" t="s">
        <v>2179</v>
      </c>
      <c r="D142" s="698" t="s">
        <v>2420</v>
      </c>
      <c r="E142" s="698" t="s">
        <v>2421</v>
      </c>
      <c r="F142" s="702"/>
      <c r="G142" s="702"/>
      <c r="H142" s="702"/>
      <c r="I142" s="702"/>
      <c r="J142" s="702"/>
      <c r="K142" s="702"/>
      <c r="L142" s="702"/>
      <c r="M142" s="702"/>
      <c r="N142" s="702">
        <v>2</v>
      </c>
      <c r="O142" s="702">
        <v>12164</v>
      </c>
      <c r="P142" s="724"/>
      <c r="Q142" s="703">
        <v>6082</v>
      </c>
    </row>
    <row r="143" spans="1:17" ht="14.4" customHeight="1" x14ac:dyDescent="0.3">
      <c r="A143" s="697" t="s">
        <v>500</v>
      </c>
      <c r="B143" s="698" t="s">
        <v>2360</v>
      </c>
      <c r="C143" s="698" t="s">
        <v>2179</v>
      </c>
      <c r="D143" s="698" t="s">
        <v>2422</v>
      </c>
      <c r="E143" s="698" t="s">
        <v>2423</v>
      </c>
      <c r="F143" s="702">
        <v>3</v>
      </c>
      <c r="G143" s="702">
        <v>24918</v>
      </c>
      <c r="H143" s="702">
        <v>1.498917228103946</v>
      </c>
      <c r="I143" s="702">
        <v>8306</v>
      </c>
      <c r="J143" s="702">
        <v>2</v>
      </c>
      <c r="K143" s="702">
        <v>16624</v>
      </c>
      <c r="L143" s="702">
        <v>1</v>
      </c>
      <c r="M143" s="702">
        <v>8312</v>
      </c>
      <c r="N143" s="702"/>
      <c r="O143" s="702"/>
      <c r="P143" s="724"/>
      <c r="Q143" s="703"/>
    </row>
    <row r="144" spans="1:17" ht="14.4" customHeight="1" x14ac:dyDescent="0.3">
      <c r="A144" s="697" t="s">
        <v>500</v>
      </c>
      <c r="B144" s="698" t="s">
        <v>2360</v>
      </c>
      <c r="C144" s="698" t="s">
        <v>2179</v>
      </c>
      <c r="D144" s="698" t="s">
        <v>2424</v>
      </c>
      <c r="E144" s="698" t="s">
        <v>2425</v>
      </c>
      <c r="F144" s="702"/>
      <c r="G144" s="702"/>
      <c r="H144" s="702"/>
      <c r="I144" s="702"/>
      <c r="J144" s="702"/>
      <c r="K144" s="702"/>
      <c r="L144" s="702"/>
      <c r="M144" s="702"/>
      <c r="N144" s="702">
        <v>1</v>
      </c>
      <c r="O144" s="702">
        <v>894</v>
      </c>
      <c r="P144" s="724"/>
      <c r="Q144" s="703">
        <v>894</v>
      </c>
    </row>
    <row r="145" spans="1:17" ht="14.4" customHeight="1" x14ac:dyDescent="0.3">
      <c r="A145" s="697" t="s">
        <v>500</v>
      </c>
      <c r="B145" s="698" t="s">
        <v>2360</v>
      </c>
      <c r="C145" s="698" t="s">
        <v>2179</v>
      </c>
      <c r="D145" s="698" t="s">
        <v>2426</v>
      </c>
      <c r="E145" s="698" t="s">
        <v>2427</v>
      </c>
      <c r="F145" s="702"/>
      <c r="G145" s="702"/>
      <c r="H145" s="702"/>
      <c r="I145" s="702"/>
      <c r="J145" s="702"/>
      <c r="K145" s="702"/>
      <c r="L145" s="702"/>
      <c r="M145" s="702"/>
      <c r="N145" s="702">
        <v>1</v>
      </c>
      <c r="O145" s="702">
        <v>332</v>
      </c>
      <c r="P145" s="724"/>
      <c r="Q145" s="703">
        <v>332</v>
      </c>
    </row>
    <row r="146" spans="1:17" ht="14.4" customHeight="1" x14ac:dyDescent="0.3">
      <c r="A146" s="697" t="s">
        <v>500</v>
      </c>
      <c r="B146" s="698" t="s">
        <v>2360</v>
      </c>
      <c r="C146" s="698" t="s">
        <v>2179</v>
      </c>
      <c r="D146" s="698" t="s">
        <v>2426</v>
      </c>
      <c r="E146" s="698" t="s">
        <v>2428</v>
      </c>
      <c r="F146" s="702">
        <v>1</v>
      </c>
      <c r="G146" s="702">
        <v>331</v>
      </c>
      <c r="H146" s="702"/>
      <c r="I146" s="702">
        <v>331</v>
      </c>
      <c r="J146" s="702"/>
      <c r="K146" s="702"/>
      <c r="L146" s="702"/>
      <c r="M146" s="702"/>
      <c r="N146" s="702"/>
      <c r="O146" s="702"/>
      <c r="P146" s="724"/>
      <c r="Q146" s="703"/>
    </row>
    <row r="147" spans="1:17" ht="14.4" customHeight="1" x14ac:dyDescent="0.3">
      <c r="A147" s="697" t="s">
        <v>500</v>
      </c>
      <c r="B147" s="698" t="s">
        <v>2360</v>
      </c>
      <c r="C147" s="698" t="s">
        <v>2179</v>
      </c>
      <c r="D147" s="698" t="s">
        <v>2429</v>
      </c>
      <c r="E147" s="698" t="s">
        <v>2430</v>
      </c>
      <c r="F147" s="702">
        <v>1</v>
      </c>
      <c r="G147" s="702">
        <v>1109</v>
      </c>
      <c r="H147" s="702"/>
      <c r="I147" s="702">
        <v>1109</v>
      </c>
      <c r="J147" s="702"/>
      <c r="K147" s="702"/>
      <c r="L147" s="702"/>
      <c r="M147" s="702"/>
      <c r="N147" s="702"/>
      <c r="O147" s="702"/>
      <c r="P147" s="724"/>
      <c r="Q147" s="703"/>
    </row>
    <row r="148" spans="1:17" ht="14.4" customHeight="1" x14ac:dyDescent="0.3">
      <c r="A148" s="697" t="s">
        <v>500</v>
      </c>
      <c r="B148" s="698" t="s">
        <v>2360</v>
      </c>
      <c r="C148" s="698" t="s">
        <v>2179</v>
      </c>
      <c r="D148" s="698" t="s">
        <v>2431</v>
      </c>
      <c r="E148" s="698" t="s">
        <v>2432</v>
      </c>
      <c r="F148" s="702">
        <v>1</v>
      </c>
      <c r="G148" s="702">
        <v>1238</v>
      </c>
      <c r="H148" s="702"/>
      <c r="I148" s="702">
        <v>1238</v>
      </c>
      <c r="J148" s="702"/>
      <c r="K148" s="702"/>
      <c r="L148" s="702"/>
      <c r="M148" s="702"/>
      <c r="N148" s="702"/>
      <c r="O148" s="702"/>
      <c r="P148" s="724"/>
      <c r="Q148" s="703"/>
    </row>
    <row r="149" spans="1:17" ht="14.4" customHeight="1" x14ac:dyDescent="0.3">
      <c r="A149" s="697" t="s">
        <v>500</v>
      </c>
      <c r="B149" s="698" t="s">
        <v>2360</v>
      </c>
      <c r="C149" s="698" t="s">
        <v>2179</v>
      </c>
      <c r="D149" s="698" t="s">
        <v>2433</v>
      </c>
      <c r="E149" s="698" t="s">
        <v>2434</v>
      </c>
      <c r="F149" s="702"/>
      <c r="G149" s="702"/>
      <c r="H149" s="702"/>
      <c r="I149" s="702"/>
      <c r="J149" s="702"/>
      <c r="K149" s="702"/>
      <c r="L149" s="702"/>
      <c r="M149" s="702"/>
      <c r="N149" s="702">
        <v>1</v>
      </c>
      <c r="O149" s="702">
        <v>5221</v>
      </c>
      <c r="P149" s="724"/>
      <c r="Q149" s="703">
        <v>5221</v>
      </c>
    </row>
    <row r="150" spans="1:17" ht="14.4" customHeight="1" x14ac:dyDescent="0.3">
      <c r="A150" s="697" t="s">
        <v>500</v>
      </c>
      <c r="B150" s="698" t="s">
        <v>2360</v>
      </c>
      <c r="C150" s="698" t="s">
        <v>2179</v>
      </c>
      <c r="D150" s="698" t="s">
        <v>2435</v>
      </c>
      <c r="E150" s="698" t="s">
        <v>2436</v>
      </c>
      <c r="F150" s="702">
        <v>1</v>
      </c>
      <c r="G150" s="702">
        <v>2387</v>
      </c>
      <c r="H150" s="702"/>
      <c r="I150" s="702">
        <v>2387</v>
      </c>
      <c r="J150" s="702"/>
      <c r="K150" s="702"/>
      <c r="L150" s="702"/>
      <c r="M150" s="702"/>
      <c r="N150" s="702"/>
      <c r="O150" s="702"/>
      <c r="P150" s="724"/>
      <c r="Q150" s="703"/>
    </row>
    <row r="151" spans="1:17" ht="14.4" customHeight="1" x14ac:dyDescent="0.3">
      <c r="A151" s="697" t="s">
        <v>500</v>
      </c>
      <c r="B151" s="698" t="s">
        <v>2360</v>
      </c>
      <c r="C151" s="698" t="s">
        <v>2179</v>
      </c>
      <c r="D151" s="698" t="s">
        <v>2437</v>
      </c>
      <c r="E151" s="698" t="s">
        <v>2385</v>
      </c>
      <c r="F151" s="702">
        <v>2</v>
      </c>
      <c r="G151" s="702">
        <v>1186</v>
      </c>
      <c r="H151" s="702">
        <v>2</v>
      </c>
      <c r="I151" s="702">
        <v>593</v>
      </c>
      <c r="J151" s="702">
        <v>1</v>
      </c>
      <c r="K151" s="702">
        <v>593</v>
      </c>
      <c r="L151" s="702">
        <v>1</v>
      </c>
      <c r="M151" s="702">
        <v>593</v>
      </c>
      <c r="N151" s="702"/>
      <c r="O151" s="702"/>
      <c r="P151" s="724"/>
      <c r="Q151" s="703"/>
    </row>
    <row r="152" spans="1:17" ht="14.4" customHeight="1" x14ac:dyDescent="0.3">
      <c r="A152" s="697" t="s">
        <v>500</v>
      </c>
      <c r="B152" s="698" t="s">
        <v>2360</v>
      </c>
      <c r="C152" s="698" t="s">
        <v>2179</v>
      </c>
      <c r="D152" s="698" t="s">
        <v>2438</v>
      </c>
      <c r="E152" s="698" t="s">
        <v>2439</v>
      </c>
      <c r="F152" s="702">
        <v>1</v>
      </c>
      <c r="G152" s="702">
        <v>3713</v>
      </c>
      <c r="H152" s="702"/>
      <c r="I152" s="702">
        <v>3713</v>
      </c>
      <c r="J152" s="702"/>
      <c r="K152" s="702"/>
      <c r="L152" s="702"/>
      <c r="M152" s="702"/>
      <c r="N152" s="702"/>
      <c r="O152" s="702"/>
      <c r="P152" s="724"/>
      <c r="Q152" s="703"/>
    </row>
    <row r="153" spans="1:17" ht="14.4" customHeight="1" x14ac:dyDescent="0.3">
      <c r="A153" s="697" t="s">
        <v>500</v>
      </c>
      <c r="B153" s="698" t="s">
        <v>2360</v>
      </c>
      <c r="C153" s="698" t="s">
        <v>2179</v>
      </c>
      <c r="D153" s="698" t="s">
        <v>2440</v>
      </c>
      <c r="E153" s="698" t="s">
        <v>2441</v>
      </c>
      <c r="F153" s="702">
        <v>1</v>
      </c>
      <c r="G153" s="702">
        <v>2758</v>
      </c>
      <c r="H153" s="702"/>
      <c r="I153" s="702">
        <v>2758</v>
      </c>
      <c r="J153" s="702"/>
      <c r="K153" s="702"/>
      <c r="L153" s="702"/>
      <c r="M153" s="702"/>
      <c r="N153" s="702"/>
      <c r="O153" s="702"/>
      <c r="P153" s="724"/>
      <c r="Q153" s="703"/>
    </row>
    <row r="154" spans="1:17" ht="14.4" customHeight="1" x14ac:dyDescent="0.3">
      <c r="A154" s="697" t="s">
        <v>500</v>
      </c>
      <c r="B154" s="698" t="s">
        <v>2442</v>
      </c>
      <c r="C154" s="698" t="s">
        <v>2179</v>
      </c>
      <c r="D154" s="698" t="s">
        <v>2235</v>
      </c>
      <c r="E154" s="698" t="s">
        <v>2236</v>
      </c>
      <c r="F154" s="702"/>
      <c r="G154" s="702"/>
      <c r="H154" s="702"/>
      <c r="I154" s="702"/>
      <c r="J154" s="702">
        <v>1</v>
      </c>
      <c r="K154" s="702">
        <v>0</v>
      </c>
      <c r="L154" s="702"/>
      <c r="M154" s="702">
        <v>0</v>
      </c>
      <c r="N154" s="702"/>
      <c r="O154" s="702"/>
      <c r="P154" s="724"/>
      <c r="Q154" s="703"/>
    </row>
    <row r="155" spans="1:17" ht="14.4" customHeight="1" x14ac:dyDescent="0.3">
      <c r="A155" s="697" t="s">
        <v>500</v>
      </c>
      <c r="B155" s="698" t="s">
        <v>2442</v>
      </c>
      <c r="C155" s="698" t="s">
        <v>2179</v>
      </c>
      <c r="D155" s="698" t="s">
        <v>2251</v>
      </c>
      <c r="E155" s="698" t="s">
        <v>2253</v>
      </c>
      <c r="F155" s="702"/>
      <c r="G155" s="702"/>
      <c r="H155" s="702"/>
      <c r="I155" s="702"/>
      <c r="J155" s="702">
        <v>1</v>
      </c>
      <c r="K155" s="702">
        <v>0</v>
      </c>
      <c r="L155" s="702"/>
      <c r="M155" s="702">
        <v>0</v>
      </c>
      <c r="N155" s="702"/>
      <c r="O155" s="702"/>
      <c r="P155" s="724"/>
      <c r="Q155" s="703"/>
    </row>
    <row r="156" spans="1:17" ht="14.4" customHeight="1" x14ac:dyDescent="0.3">
      <c r="A156" s="697" t="s">
        <v>500</v>
      </c>
      <c r="B156" s="698" t="s">
        <v>2442</v>
      </c>
      <c r="C156" s="698" t="s">
        <v>2179</v>
      </c>
      <c r="D156" s="698" t="s">
        <v>2306</v>
      </c>
      <c r="E156" s="698" t="s">
        <v>2308</v>
      </c>
      <c r="F156" s="702"/>
      <c r="G156" s="702"/>
      <c r="H156" s="702"/>
      <c r="I156" s="702"/>
      <c r="J156" s="702">
        <v>1</v>
      </c>
      <c r="K156" s="702">
        <v>0</v>
      </c>
      <c r="L156" s="702"/>
      <c r="M156" s="702">
        <v>0</v>
      </c>
      <c r="N156" s="702"/>
      <c r="O156" s="702"/>
      <c r="P156" s="724"/>
      <c r="Q156" s="703"/>
    </row>
    <row r="157" spans="1:17" ht="14.4" customHeight="1" x14ac:dyDescent="0.3">
      <c r="A157" s="697" t="s">
        <v>500</v>
      </c>
      <c r="B157" s="698" t="s">
        <v>2442</v>
      </c>
      <c r="C157" s="698" t="s">
        <v>2179</v>
      </c>
      <c r="D157" s="698" t="s">
        <v>2443</v>
      </c>
      <c r="E157" s="698" t="s">
        <v>2444</v>
      </c>
      <c r="F157" s="702"/>
      <c r="G157" s="702"/>
      <c r="H157" s="702"/>
      <c r="I157" s="702"/>
      <c r="J157" s="702">
        <v>1</v>
      </c>
      <c r="K157" s="702">
        <v>0</v>
      </c>
      <c r="L157" s="702"/>
      <c r="M157" s="702">
        <v>0</v>
      </c>
      <c r="N157" s="702"/>
      <c r="O157" s="702"/>
      <c r="P157" s="724"/>
      <c r="Q157" s="703"/>
    </row>
    <row r="158" spans="1:17" ht="14.4" customHeight="1" x14ac:dyDescent="0.3">
      <c r="A158" s="697" t="s">
        <v>500</v>
      </c>
      <c r="B158" s="698" t="s">
        <v>2442</v>
      </c>
      <c r="C158" s="698" t="s">
        <v>2179</v>
      </c>
      <c r="D158" s="698" t="s">
        <v>2445</v>
      </c>
      <c r="E158" s="698" t="s">
        <v>2446</v>
      </c>
      <c r="F158" s="702"/>
      <c r="G158" s="702"/>
      <c r="H158" s="702"/>
      <c r="I158" s="702"/>
      <c r="J158" s="702">
        <v>1</v>
      </c>
      <c r="K158" s="702">
        <v>0</v>
      </c>
      <c r="L158" s="702"/>
      <c r="M158" s="702">
        <v>0</v>
      </c>
      <c r="N158" s="702"/>
      <c r="O158" s="702"/>
      <c r="P158" s="724"/>
      <c r="Q158" s="703"/>
    </row>
    <row r="159" spans="1:17" ht="14.4" customHeight="1" x14ac:dyDescent="0.3">
      <c r="A159" s="697" t="s">
        <v>500</v>
      </c>
      <c r="B159" s="698" t="s">
        <v>2442</v>
      </c>
      <c r="C159" s="698" t="s">
        <v>2179</v>
      </c>
      <c r="D159" s="698" t="s">
        <v>2447</v>
      </c>
      <c r="E159" s="698" t="s">
        <v>2448</v>
      </c>
      <c r="F159" s="702"/>
      <c r="G159" s="702"/>
      <c r="H159" s="702"/>
      <c r="I159" s="702"/>
      <c r="J159" s="702">
        <v>1</v>
      </c>
      <c r="K159" s="702">
        <v>7605</v>
      </c>
      <c r="L159" s="702">
        <v>1</v>
      </c>
      <c r="M159" s="702">
        <v>7605</v>
      </c>
      <c r="N159" s="702"/>
      <c r="O159" s="702"/>
      <c r="P159" s="724"/>
      <c r="Q159" s="703"/>
    </row>
    <row r="160" spans="1:17" ht="14.4" customHeight="1" x14ac:dyDescent="0.3">
      <c r="A160" s="697" t="s">
        <v>500</v>
      </c>
      <c r="B160" s="698" t="s">
        <v>2449</v>
      </c>
      <c r="C160" s="698" t="s">
        <v>2179</v>
      </c>
      <c r="D160" s="698" t="s">
        <v>2450</v>
      </c>
      <c r="E160" s="698" t="s">
        <v>2451</v>
      </c>
      <c r="F160" s="702"/>
      <c r="G160" s="702"/>
      <c r="H160" s="702"/>
      <c r="I160" s="702"/>
      <c r="J160" s="702">
        <v>1</v>
      </c>
      <c r="K160" s="702">
        <v>5705</v>
      </c>
      <c r="L160" s="702">
        <v>1</v>
      </c>
      <c r="M160" s="702">
        <v>5705</v>
      </c>
      <c r="N160" s="702"/>
      <c r="O160" s="702"/>
      <c r="P160" s="724"/>
      <c r="Q160" s="703"/>
    </row>
    <row r="161" spans="1:17" ht="14.4" customHeight="1" x14ac:dyDescent="0.3">
      <c r="A161" s="697" t="s">
        <v>500</v>
      </c>
      <c r="B161" s="698" t="s">
        <v>2449</v>
      </c>
      <c r="C161" s="698" t="s">
        <v>2179</v>
      </c>
      <c r="D161" s="698" t="s">
        <v>2452</v>
      </c>
      <c r="E161" s="698" t="s">
        <v>2453</v>
      </c>
      <c r="F161" s="702"/>
      <c r="G161" s="702"/>
      <c r="H161" s="702"/>
      <c r="I161" s="702"/>
      <c r="J161" s="702">
        <v>1</v>
      </c>
      <c r="K161" s="702">
        <v>2348</v>
      </c>
      <c r="L161" s="702">
        <v>1</v>
      </c>
      <c r="M161" s="702">
        <v>2348</v>
      </c>
      <c r="N161" s="702"/>
      <c r="O161" s="702"/>
      <c r="P161" s="724"/>
      <c r="Q161" s="703"/>
    </row>
    <row r="162" spans="1:17" ht="14.4" customHeight="1" x14ac:dyDescent="0.3">
      <c r="A162" s="697" t="s">
        <v>500</v>
      </c>
      <c r="B162" s="698" t="s">
        <v>2449</v>
      </c>
      <c r="C162" s="698" t="s">
        <v>2179</v>
      </c>
      <c r="D162" s="698" t="s">
        <v>2454</v>
      </c>
      <c r="E162" s="698" t="s">
        <v>2455</v>
      </c>
      <c r="F162" s="702"/>
      <c r="G162" s="702"/>
      <c r="H162" s="702"/>
      <c r="I162" s="702"/>
      <c r="J162" s="702">
        <v>4</v>
      </c>
      <c r="K162" s="702">
        <v>696</v>
      </c>
      <c r="L162" s="702">
        <v>1</v>
      </c>
      <c r="M162" s="702">
        <v>174</v>
      </c>
      <c r="N162" s="702"/>
      <c r="O162" s="702"/>
      <c r="P162" s="724"/>
      <c r="Q162" s="703"/>
    </row>
    <row r="163" spans="1:17" ht="14.4" customHeight="1" x14ac:dyDescent="0.3">
      <c r="A163" s="697" t="s">
        <v>500</v>
      </c>
      <c r="B163" s="698" t="s">
        <v>2449</v>
      </c>
      <c r="C163" s="698" t="s">
        <v>2179</v>
      </c>
      <c r="D163" s="698" t="s">
        <v>2456</v>
      </c>
      <c r="E163" s="698" t="s">
        <v>2457</v>
      </c>
      <c r="F163" s="702"/>
      <c r="G163" s="702"/>
      <c r="H163" s="702"/>
      <c r="I163" s="702"/>
      <c r="J163" s="702">
        <v>1</v>
      </c>
      <c r="K163" s="702">
        <v>5606</v>
      </c>
      <c r="L163" s="702">
        <v>1</v>
      </c>
      <c r="M163" s="702">
        <v>5606</v>
      </c>
      <c r="N163" s="702"/>
      <c r="O163" s="702"/>
      <c r="P163" s="724"/>
      <c r="Q163" s="703"/>
    </row>
    <row r="164" spans="1:17" ht="14.4" customHeight="1" x14ac:dyDescent="0.3">
      <c r="A164" s="697" t="s">
        <v>500</v>
      </c>
      <c r="B164" s="698" t="s">
        <v>2449</v>
      </c>
      <c r="C164" s="698" t="s">
        <v>2179</v>
      </c>
      <c r="D164" s="698" t="s">
        <v>2458</v>
      </c>
      <c r="E164" s="698" t="s">
        <v>2459</v>
      </c>
      <c r="F164" s="702"/>
      <c r="G164" s="702"/>
      <c r="H164" s="702"/>
      <c r="I164" s="702"/>
      <c r="J164" s="702">
        <v>1</v>
      </c>
      <c r="K164" s="702">
        <v>3824</v>
      </c>
      <c r="L164" s="702">
        <v>1</v>
      </c>
      <c r="M164" s="702">
        <v>3824</v>
      </c>
      <c r="N164" s="702"/>
      <c r="O164" s="702"/>
      <c r="P164" s="724"/>
      <c r="Q164" s="703"/>
    </row>
    <row r="165" spans="1:17" ht="14.4" customHeight="1" x14ac:dyDescent="0.3">
      <c r="A165" s="697" t="s">
        <v>500</v>
      </c>
      <c r="B165" s="698" t="s">
        <v>2449</v>
      </c>
      <c r="C165" s="698" t="s">
        <v>2179</v>
      </c>
      <c r="D165" s="698" t="s">
        <v>2460</v>
      </c>
      <c r="E165" s="698" t="s">
        <v>2461</v>
      </c>
      <c r="F165" s="702"/>
      <c r="G165" s="702"/>
      <c r="H165" s="702"/>
      <c r="I165" s="702"/>
      <c r="J165" s="702">
        <v>1</v>
      </c>
      <c r="K165" s="702">
        <v>1594</v>
      </c>
      <c r="L165" s="702">
        <v>1</v>
      </c>
      <c r="M165" s="702">
        <v>1594</v>
      </c>
      <c r="N165" s="702"/>
      <c r="O165" s="702"/>
      <c r="P165" s="724"/>
      <c r="Q165" s="703"/>
    </row>
    <row r="166" spans="1:17" ht="14.4" customHeight="1" x14ac:dyDescent="0.3">
      <c r="A166" s="697" t="s">
        <v>500</v>
      </c>
      <c r="B166" s="698" t="s">
        <v>2449</v>
      </c>
      <c r="C166" s="698" t="s">
        <v>2179</v>
      </c>
      <c r="D166" s="698" t="s">
        <v>2462</v>
      </c>
      <c r="E166" s="698" t="s">
        <v>2463</v>
      </c>
      <c r="F166" s="702"/>
      <c r="G166" s="702"/>
      <c r="H166" s="702"/>
      <c r="I166" s="702"/>
      <c r="J166" s="702">
        <v>1</v>
      </c>
      <c r="K166" s="702">
        <v>2868</v>
      </c>
      <c r="L166" s="702">
        <v>1</v>
      </c>
      <c r="M166" s="702">
        <v>2868</v>
      </c>
      <c r="N166" s="702"/>
      <c r="O166" s="702"/>
      <c r="P166" s="724"/>
      <c r="Q166" s="703"/>
    </row>
    <row r="167" spans="1:17" ht="14.4" customHeight="1" x14ac:dyDescent="0.3">
      <c r="A167" s="697" t="s">
        <v>500</v>
      </c>
      <c r="B167" s="698" t="s">
        <v>2449</v>
      </c>
      <c r="C167" s="698" t="s">
        <v>2179</v>
      </c>
      <c r="D167" s="698" t="s">
        <v>2464</v>
      </c>
      <c r="E167" s="698" t="s">
        <v>2465</v>
      </c>
      <c r="F167" s="702"/>
      <c r="G167" s="702"/>
      <c r="H167" s="702"/>
      <c r="I167" s="702"/>
      <c r="J167" s="702">
        <v>1</v>
      </c>
      <c r="K167" s="702">
        <v>1191</v>
      </c>
      <c r="L167" s="702">
        <v>1</v>
      </c>
      <c r="M167" s="702">
        <v>1191</v>
      </c>
      <c r="N167" s="702"/>
      <c r="O167" s="702"/>
      <c r="P167" s="724"/>
      <c r="Q167" s="703"/>
    </row>
    <row r="168" spans="1:17" ht="14.4" customHeight="1" x14ac:dyDescent="0.3">
      <c r="A168" s="697" t="s">
        <v>500</v>
      </c>
      <c r="B168" s="698" t="s">
        <v>2449</v>
      </c>
      <c r="C168" s="698" t="s">
        <v>2179</v>
      </c>
      <c r="D168" s="698" t="s">
        <v>2466</v>
      </c>
      <c r="E168" s="698" t="s">
        <v>2467</v>
      </c>
      <c r="F168" s="702"/>
      <c r="G168" s="702"/>
      <c r="H168" s="702"/>
      <c r="I168" s="702"/>
      <c r="J168" s="702">
        <v>1</v>
      </c>
      <c r="K168" s="702">
        <v>5551</v>
      </c>
      <c r="L168" s="702">
        <v>1</v>
      </c>
      <c r="M168" s="702">
        <v>5551</v>
      </c>
      <c r="N168" s="702"/>
      <c r="O168" s="702"/>
      <c r="P168" s="724"/>
      <c r="Q168" s="703"/>
    </row>
    <row r="169" spans="1:17" ht="14.4" customHeight="1" x14ac:dyDescent="0.3">
      <c r="A169" s="697" t="s">
        <v>500</v>
      </c>
      <c r="B169" s="698" t="s">
        <v>2449</v>
      </c>
      <c r="C169" s="698" t="s">
        <v>2179</v>
      </c>
      <c r="D169" s="698" t="s">
        <v>2468</v>
      </c>
      <c r="E169" s="698" t="s">
        <v>2469</v>
      </c>
      <c r="F169" s="702"/>
      <c r="G169" s="702"/>
      <c r="H169" s="702"/>
      <c r="I169" s="702"/>
      <c r="J169" s="702">
        <v>2</v>
      </c>
      <c r="K169" s="702">
        <v>2648</v>
      </c>
      <c r="L169" s="702">
        <v>1</v>
      </c>
      <c r="M169" s="702">
        <v>1324</v>
      </c>
      <c r="N169" s="702"/>
      <c r="O169" s="702"/>
      <c r="P169" s="724"/>
      <c r="Q169" s="703"/>
    </row>
    <row r="170" spans="1:17" ht="14.4" customHeight="1" x14ac:dyDescent="0.3">
      <c r="A170" s="697" t="s">
        <v>500</v>
      </c>
      <c r="B170" s="698" t="s">
        <v>2449</v>
      </c>
      <c r="C170" s="698" t="s">
        <v>2179</v>
      </c>
      <c r="D170" s="698" t="s">
        <v>2470</v>
      </c>
      <c r="E170" s="698" t="s">
        <v>2471</v>
      </c>
      <c r="F170" s="702"/>
      <c r="G170" s="702"/>
      <c r="H170" s="702"/>
      <c r="I170" s="702"/>
      <c r="J170" s="702">
        <v>2</v>
      </c>
      <c r="K170" s="702">
        <v>952</v>
      </c>
      <c r="L170" s="702">
        <v>1</v>
      </c>
      <c r="M170" s="702">
        <v>476</v>
      </c>
      <c r="N170" s="702"/>
      <c r="O170" s="702"/>
      <c r="P170" s="724"/>
      <c r="Q170" s="703"/>
    </row>
    <row r="171" spans="1:17" ht="14.4" customHeight="1" x14ac:dyDescent="0.3">
      <c r="A171" s="697" t="s">
        <v>500</v>
      </c>
      <c r="B171" s="698" t="s">
        <v>2449</v>
      </c>
      <c r="C171" s="698" t="s">
        <v>2179</v>
      </c>
      <c r="D171" s="698" t="s">
        <v>2472</v>
      </c>
      <c r="E171" s="698" t="s">
        <v>2473</v>
      </c>
      <c r="F171" s="702"/>
      <c r="G171" s="702"/>
      <c r="H171" s="702"/>
      <c r="I171" s="702"/>
      <c r="J171" s="702">
        <v>1</v>
      </c>
      <c r="K171" s="702">
        <v>4114</v>
      </c>
      <c r="L171" s="702">
        <v>1</v>
      </c>
      <c r="M171" s="702">
        <v>4114</v>
      </c>
      <c r="N171" s="702"/>
      <c r="O171" s="702"/>
      <c r="P171" s="724"/>
      <c r="Q171" s="703"/>
    </row>
    <row r="172" spans="1:17" ht="14.4" customHeight="1" x14ac:dyDescent="0.3">
      <c r="A172" s="697" t="s">
        <v>500</v>
      </c>
      <c r="B172" s="698" t="s">
        <v>2449</v>
      </c>
      <c r="C172" s="698" t="s">
        <v>2179</v>
      </c>
      <c r="D172" s="698" t="s">
        <v>2474</v>
      </c>
      <c r="E172" s="698" t="s">
        <v>2475</v>
      </c>
      <c r="F172" s="702"/>
      <c r="G172" s="702"/>
      <c r="H172" s="702"/>
      <c r="I172" s="702"/>
      <c r="J172" s="702">
        <v>1</v>
      </c>
      <c r="K172" s="702">
        <v>4609</v>
      </c>
      <c r="L172" s="702">
        <v>1</v>
      </c>
      <c r="M172" s="702">
        <v>4609</v>
      </c>
      <c r="N172" s="702"/>
      <c r="O172" s="702"/>
      <c r="P172" s="724"/>
      <c r="Q172" s="703"/>
    </row>
    <row r="173" spans="1:17" ht="14.4" customHeight="1" x14ac:dyDescent="0.3">
      <c r="A173" s="697" t="s">
        <v>500</v>
      </c>
      <c r="B173" s="698" t="s">
        <v>2178</v>
      </c>
      <c r="C173" s="698" t="s">
        <v>2476</v>
      </c>
      <c r="D173" s="698" t="s">
        <v>2477</v>
      </c>
      <c r="E173" s="698" t="s">
        <v>1180</v>
      </c>
      <c r="F173" s="702">
        <v>0.2</v>
      </c>
      <c r="G173" s="702">
        <v>2258.7600000000002</v>
      </c>
      <c r="H173" s="702">
        <v>0.11764693627119069</v>
      </c>
      <c r="I173" s="702">
        <v>11293.800000000001</v>
      </c>
      <c r="J173" s="702">
        <v>1.7</v>
      </c>
      <c r="K173" s="702">
        <v>19199.48</v>
      </c>
      <c r="L173" s="702">
        <v>1</v>
      </c>
      <c r="M173" s="702">
        <v>11293.811764705883</v>
      </c>
      <c r="N173" s="702">
        <v>2.9</v>
      </c>
      <c r="O173" s="702">
        <v>20683.09</v>
      </c>
      <c r="P173" s="724">
        <v>1.0772734469891894</v>
      </c>
      <c r="Q173" s="703">
        <v>7132.1</v>
      </c>
    </row>
    <row r="174" spans="1:17" ht="14.4" customHeight="1" x14ac:dyDescent="0.3">
      <c r="A174" s="697" t="s">
        <v>500</v>
      </c>
      <c r="B174" s="698" t="s">
        <v>2178</v>
      </c>
      <c r="C174" s="698" t="s">
        <v>2476</v>
      </c>
      <c r="D174" s="698" t="s">
        <v>2478</v>
      </c>
      <c r="E174" s="698"/>
      <c r="F174" s="702">
        <v>34</v>
      </c>
      <c r="G174" s="702">
        <v>1697.6200000000001</v>
      </c>
      <c r="H174" s="702"/>
      <c r="I174" s="702">
        <v>49.930000000000007</v>
      </c>
      <c r="J174" s="702"/>
      <c r="K174" s="702"/>
      <c r="L174" s="702"/>
      <c r="M174" s="702"/>
      <c r="N174" s="702"/>
      <c r="O174" s="702"/>
      <c r="P174" s="724"/>
      <c r="Q174" s="703"/>
    </row>
    <row r="175" spans="1:17" ht="14.4" customHeight="1" x14ac:dyDescent="0.3">
      <c r="A175" s="697" t="s">
        <v>500</v>
      </c>
      <c r="B175" s="698" t="s">
        <v>2178</v>
      </c>
      <c r="C175" s="698" t="s">
        <v>2476</v>
      </c>
      <c r="D175" s="698" t="s">
        <v>2479</v>
      </c>
      <c r="E175" s="698" t="s">
        <v>2480</v>
      </c>
      <c r="F175" s="702">
        <v>1</v>
      </c>
      <c r="G175" s="702">
        <v>862.77</v>
      </c>
      <c r="H175" s="702"/>
      <c r="I175" s="702">
        <v>862.77</v>
      </c>
      <c r="J175" s="702"/>
      <c r="K175" s="702"/>
      <c r="L175" s="702"/>
      <c r="M175" s="702"/>
      <c r="N175" s="702"/>
      <c r="O175" s="702"/>
      <c r="P175" s="724"/>
      <c r="Q175" s="703"/>
    </row>
    <row r="176" spans="1:17" ht="14.4" customHeight="1" x14ac:dyDescent="0.3">
      <c r="A176" s="697" t="s">
        <v>500</v>
      </c>
      <c r="B176" s="698" t="s">
        <v>2178</v>
      </c>
      <c r="C176" s="698" t="s">
        <v>2476</v>
      </c>
      <c r="D176" s="698" t="s">
        <v>2481</v>
      </c>
      <c r="E176" s="698" t="s">
        <v>1097</v>
      </c>
      <c r="F176" s="702">
        <v>25</v>
      </c>
      <c r="G176" s="702">
        <v>124703.05</v>
      </c>
      <c r="H176" s="702">
        <v>0.89285903511148512</v>
      </c>
      <c r="I176" s="702">
        <v>4988.1220000000003</v>
      </c>
      <c r="J176" s="702">
        <v>28</v>
      </c>
      <c r="K176" s="702">
        <v>139667.12</v>
      </c>
      <c r="L176" s="702">
        <v>1</v>
      </c>
      <c r="M176" s="702">
        <v>4988.1114285714284</v>
      </c>
      <c r="N176" s="702">
        <v>10</v>
      </c>
      <c r="O176" s="702">
        <v>50382.659999999996</v>
      </c>
      <c r="P176" s="724">
        <v>0.36073386492110671</v>
      </c>
      <c r="Q176" s="703">
        <v>5038.2659999999996</v>
      </c>
    </row>
    <row r="177" spans="1:17" ht="14.4" customHeight="1" x14ac:dyDescent="0.3">
      <c r="A177" s="697" t="s">
        <v>500</v>
      </c>
      <c r="B177" s="698" t="s">
        <v>2178</v>
      </c>
      <c r="C177" s="698" t="s">
        <v>2476</v>
      </c>
      <c r="D177" s="698" t="s">
        <v>2482</v>
      </c>
      <c r="E177" s="698"/>
      <c r="F177" s="702">
        <v>21</v>
      </c>
      <c r="G177" s="702">
        <v>1689.0299999999997</v>
      </c>
      <c r="H177" s="702"/>
      <c r="I177" s="702">
        <v>80.429999999999993</v>
      </c>
      <c r="J177" s="702"/>
      <c r="K177" s="702"/>
      <c r="L177" s="702"/>
      <c r="M177" s="702"/>
      <c r="N177" s="702"/>
      <c r="O177" s="702"/>
      <c r="P177" s="724"/>
      <c r="Q177" s="703"/>
    </row>
    <row r="178" spans="1:17" ht="14.4" customHeight="1" x14ac:dyDescent="0.3">
      <c r="A178" s="697" t="s">
        <v>500</v>
      </c>
      <c r="B178" s="698" t="s">
        <v>2178</v>
      </c>
      <c r="C178" s="698" t="s">
        <v>2476</v>
      </c>
      <c r="D178" s="698" t="s">
        <v>2483</v>
      </c>
      <c r="E178" s="698" t="s">
        <v>2484</v>
      </c>
      <c r="F178" s="702">
        <v>2</v>
      </c>
      <c r="G178" s="702">
        <v>1380.92</v>
      </c>
      <c r="H178" s="702">
        <v>1</v>
      </c>
      <c r="I178" s="702">
        <v>690.46</v>
      </c>
      <c r="J178" s="702">
        <v>2</v>
      </c>
      <c r="K178" s="702">
        <v>1380.92</v>
      </c>
      <c r="L178" s="702">
        <v>1</v>
      </c>
      <c r="M178" s="702">
        <v>690.46</v>
      </c>
      <c r="N178" s="702"/>
      <c r="O178" s="702"/>
      <c r="P178" s="724"/>
      <c r="Q178" s="703"/>
    </row>
    <row r="179" spans="1:17" ht="14.4" customHeight="1" x14ac:dyDescent="0.3">
      <c r="A179" s="697" t="s">
        <v>500</v>
      </c>
      <c r="B179" s="698" t="s">
        <v>2178</v>
      </c>
      <c r="C179" s="698" t="s">
        <v>2476</v>
      </c>
      <c r="D179" s="698" t="s">
        <v>2485</v>
      </c>
      <c r="E179" s="698" t="s">
        <v>1175</v>
      </c>
      <c r="F179" s="702">
        <v>136</v>
      </c>
      <c r="G179" s="702">
        <v>7942.4</v>
      </c>
      <c r="H179" s="702">
        <v>0.46258503401360546</v>
      </c>
      <c r="I179" s="702">
        <v>58.4</v>
      </c>
      <c r="J179" s="702">
        <v>294</v>
      </c>
      <c r="K179" s="702">
        <v>17169.599999999999</v>
      </c>
      <c r="L179" s="702">
        <v>1</v>
      </c>
      <c r="M179" s="702">
        <v>58.4</v>
      </c>
      <c r="N179" s="702">
        <v>334</v>
      </c>
      <c r="O179" s="702">
        <v>16769.259999999998</v>
      </c>
      <c r="P179" s="724">
        <v>0.97668320752958715</v>
      </c>
      <c r="Q179" s="703">
        <v>50.207365269461071</v>
      </c>
    </row>
    <row r="180" spans="1:17" ht="14.4" customHeight="1" x14ac:dyDescent="0.3">
      <c r="A180" s="697" t="s">
        <v>500</v>
      </c>
      <c r="B180" s="698" t="s">
        <v>2178</v>
      </c>
      <c r="C180" s="698" t="s">
        <v>2476</v>
      </c>
      <c r="D180" s="698" t="s">
        <v>2486</v>
      </c>
      <c r="E180" s="698" t="s">
        <v>2487</v>
      </c>
      <c r="F180" s="702">
        <v>6</v>
      </c>
      <c r="G180" s="702">
        <v>635.76</v>
      </c>
      <c r="H180" s="702">
        <v>0.75</v>
      </c>
      <c r="I180" s="702">
        <v>105.96</v>
      </c>
      <c r="J180" s="702">
        <v>8</v>
      </c>
      <c r="K180" s="702">
        <v>847.68</v>
      </c>
      <c r="L180" s="702">
        <v>1</v>
      </c>
      <c r="M180" s="702">
        <v>105.96</v>
      </c>
      <c r="N180" s="702"/>
      <c r="O180" s="702"/>
      <c r="P180" s="724"/>
      <c r="Q180" s="703"/>
    </row>
    <row r="181" spans="1:17" ht="14.4" customHeight="1" x14ac:dyDescent="0.3">
      <c r="A181" s="697" t="s">
        <v>500</v>
      </c>
      <c r="B181" s="698" t="s">
        <v>2178</v>
      </c>
      <c r="C181" s="698" t="s">
        <v>2476</v>
      </c>
      <c r="D181" s="698" t="s">
        <v>2488</v>
      </c>
      <c r="E181" s="698" t="s">
        <v>2489</v>
      </c>
      <c r="F181" s="702">
        <v>23.800000000000004</v>
      </c>
      <c r="G181" s="702">
        <v>16475.37</v>
      </c>
      <c r="H181" s="702">
        <v>1.3446296006111296</v>
      </c>
      <c r="I181" s="702">
        <v>692.24243697478971</v>
      </c>
      <c r="J181" s="702">
        <v>17.7</v>
      </c>
      <c r="K181" s="702">
        <v>12252.72</v>
      </c>
      <c r="L181" s="702">
        <v>1</v>
      </c>
      <c r="M181" s="702">
        <v>692.24406779661012</v>
      </c>
      <c r="N181" s="702">
        <v>10.5</v>
      </c>
      <c r="O181" s="702">
        <v>6777.17</v>
      </c>
      <c r="P181" s="724">
        <v>0.55311555311800154</v>
      </c>
      <c r="Q181" s="703">
        <v>645.44476190476189</v>
      </c>
    </row>
    <row r="182" spans="1:17" ht="14.4" customHeight="1" x14ac:dyDescent="0.3">
      <c r="A182" s="697" t="s">
        <v>500</v>
      </c>
      <c r="B182" s="698" t="s">
        <v>2178</v>
      </c>
      <c r="C182" s="698" t="s">
        <v>2476</v>
      </c>
      <c r="D182" s="698" t="s">
        <v>2490</v>
      </c>
      <c r="E182" s="698" t="s">
        <v>1095</v>
      </c>
      <c r="F182" s="702">
        <v>2</v>
      </c>
      <c r="G182" s="702">
        <v>24754.86</v>
      </c>
      <c r="H182" s="702"/>
      <c r="I182" s="702">
        <v>12377.43</v>
      </c>
      <c r="J182" s="702"/>
      <c r="K182" s="702"/>
      <c r="L182" s="702"/>
      <c r="M182" s="702"/>
      <c r="N182" s="702">
        <v>6</v>
      </c>
      <c r="O182" s="702">
        <v>74264.58</v>
      </c>
      <c r="P182" s="724"/>
      <c r="Q182" s="703">
        <v>12377.43</v>
      </c>
    </row>
    <row r="183" spans="1:17" ht="14.4" customHeight="1" x14ac:dyDescent="0.3">
      <c r="A183" s="697" t="s">
        <v>500</v>
      </c>
      <c r="B183" s="698" t="s">
        <v>2178</v>
      </c>
      <c r="C183" s="698" t="s">
        <v>2476</v>
      </c>
      <c r="D183" s="698" t="s">
        <v>2491</v>
      </c>
      <c r="E183" s="698" t="s">
        <v>1356</v>
      </c>
      <c r="F183" s="702">
        <v>23.8</v>
      </c>
      <c r="G183" s="702">
        <v>285918.92</v>
      </c>
      <c r="H183" s="702">
        <v>0.42273534635879212</v>
      </c>
      <c r="I183" s="702">
        <v>12013.4</v>
      </c>
      <c r="J183" s="702">
        <v>56.3</v>
      </c>
      <c r="K183" s="702">
        <v>676354.42</v>
      </c>
      <c r="L183" s="702">
        <v>1</v>
      </c>
      <c r="M183" s="702">
        <v>12013.400000000001</v>
      </c>
      <c r="N183" s="702">
        <v>35.700000000000003</v>
      </c>
      <c r="O183" s="702">
        <v>428878.38</v>
      </c>
      <c r="P183" s="724">
        <v>0.63410301953818826</v>
      </c>
      <c r="Q183" s="703">
        <v>12013.4</v>
      </c>
    </row>
    <row r="184" spans="1:17" ht="14.4" customHeight="1" x14ac:dyDescent="0.3">
      <c r="A184" s="697" t="s">
        <v>500</v>
      </c>
      <c r="B184" s="698" t="s">
        <v>2178</v>
      </c>
      <c r="C184" s="698" t="s">
        <v>2476</v>
      </c>
      <c r="D184" s="698" t="s">
        <v>2492</v>
      </c>
      <c r="E184" s="698" t="s">
        <v>2493</v>
      </c>
      <c r="F184" s="702">
        <v>131</v>
      </c>
      <c r="G184" s="702">
        <v>438867.03</v>
      </c>
      <c r="H184" s="702"/>
      <c r="I184" s="702">
        <v>3350.13</v>
      </c>
      <c r="J184" s="702"/>
      <c r="K184" s="702"/>
      <c r="L184" s="702"/>
      <c r="M184" s="702"/>
      <c r="N184" s="702"/>
      <c r="O184" s="702"/>
      <c r="P184" s="724"/>
      <c r="Q184" s="703"/>
    </row>
    <row r="185" spans="1:17" ht="14.4" customHeight="1" x14ac:dyDescent="0.3">
      <c r="A185" s="697" t="s">
        <v>500</v>
      </c>
      <c r="B185" s="698" t="s">
        <v>2178</v>
      </c>
      <c r="C185" s="698" t="s">
        <v>2476</v>
      </c>
      <c r="D185" s="698" t="s">
        <v>2494</v>
      </c>
      <c r="E185" s="698" t="s">
        <v>2495</v>
      </c>
      <c r="F185" s="702">
        <v>2</v>
      </c>
      <c r="G185" s="702">
        <v>22841.74</v>
      </c>
      <c r="H185" s="702"/>
      <c r="I185" s="702">
        <v>11420.87</v>
      </c>
      <c r="J185" s="702"/>
      <c r="K185" s="702"/>
      <c r="L185" s="702"/>
      <c r="M185" s="702"/>
      <c r="N185" s="702"/>
      <c r="O185" s="702"/>
      <c r="P185" s="724"/>
      <c r="Q185" s="703"/>
    </row>
    <row r="186" spans="1:17" ht="14.4" customHeight="1" x14ac:dyDescent="0.3">
      <c r="A186" s="697" t="s">
        <v>500</v>
      </c>
      <c r="B186" s="698" t="s">
        <v>2178</v>
      </c>
      <c r="C186" s="698" t="s">
        <v>2476</v>
      </c>
      <c r="D186" s="698" t="s">
        <v>2496</v>
      </c>
      <c r="E186" s="698" t="s">
        <v>2497</v>
      </c>
      <c r="F186" s="702"/>
      <c r="G186" s="702"/>
      <c r="H186" s="702"/>
      <c r="I186" s="702"/>
      <c r="J186" s="702">
        <v>0.7</v>
      </c>
      <c r="K186" s="702">
        <v>3460.76</v>
      </c>
      <c r="L186" s="702">
        <v>1</v>
      </c>
      <c r="M186" s="702">
        <v>4943.942857142858</v>
      </c>
      <c r="N186" s="702"/>
      <c r="O186" s="702"/>
      <c r="P186" s="724"/>
      <c r="Q186" s="703"/>
    </row>
    <row r="187" spans="1:17" ht="14.4" customHeight="1" x14ac:dyDescent="0.3">
      <c r="A187" s="697" t="s">
        <v>500</v>
      </c>
      <c r="B187" s="698" t="s">
        <v>2178</v>
      </c>
      <c r="C187" s="698" t="s">
        <v>2476</v>
      </c>
      <c r="D187" s="698" t="s">
        <v>2498</v>
      </c>
      <c r="E187" s="698"/>
      <c r="F187" s="702">
        <v>2</v>
      </c>
      <c r="G187" s="702">
        <v>77.22</v>
      </c>
      <c r="H187" s="702"/>
      <c r="I187" s="702">
        <v>38.61</v>
      </c>
      <c r="J187" s="702"/>
      <c r="K187" s="702"/>
      <c r="L187" s="702"/>
      <c r="M187" s="702"/>
      <c r="N187" s="702"/>
      <c r="O187" s="702"/>
      <c r="P187" s="724"/>
      <c r="Q187" s="703"/>
    </row>
    <row r="188" spans="1:17" ht="14.4" customHeight="1" x14ac:dyDescent="0.3">
      <c r="A188" s="697" t="s">
        <v>500</v>
      </c>
      <c r="B188" s="698" t="s">
        <v>2178</v>
      </c>
      <c r="C188" s="698" t="s">
        <v>2476</v>
      </c>
      <c r="D188" s="698" t="s">
        <v>2499</v>
      </c>
      <c r="E188" s="698" t="s">
        <v>2500</v>
      </c>
      <c r="F188" s="702">
        <v>0.1</v>
      </c>
      <c r="G188" s="702">
        <v>38.659999999999997</v>
      </c>
      <c r="H188" s="702"/>
      <c r="I188" s="702">
        <v>386.59999999999997</v>
      </c>
      <c r="J188" s="702"/>
      <c r="K188" s="702"/>
      <c r="L188" s="702"/>
      <c r="M188" s="702"/>
      <c r="N188" s="702"/>
      <c r="O188" s="702"/>
      <c r="P188" s="724"/>
      <c r="Q188" s="703"/>
    </row>
    <row r="189" spans="1:17" ht="14.4" customHeight="1" x14ac:dyDescent="0.3">
      <c r="A189" s="697" t="s">
        <v>500</v>
      </c>
      <c r="B189" s="698" t="s">
        <v>2178</v>
      </c>
      <c r="C189" s="698" t="s">
        <v>2476</v>
      </c>
      <c r="D189" s="698" t="s">
        <v>2501</v>
      </c>
      <c r="E189" s="698" t="s">
        <v>1092</v>
      </c>
      <c r="F189" s="702">
        <v>43</v>
      </c>
      <c r="G189" s="702">
        <v>368277</v>
      </c>
      <c r="H189" s="702">
        <v>0.96002831621736373</v>
      </c>
      <c r="I189" s="702">
        <v>8564.5813953488378</v>
      </c>
      <c r="J189" s="702">
        <v>42</v>
      </c>
      <c r="K189" s="702">
        <v>383610.56</v>
      </c>
      <c r="L189" s="702">
        <v>1</v>
      </c>
      <c r="M189" s="702">
        <v>9133.5847619047618</v>
      </c>
      <c r="N189" s="702">
        <v>33</v>
      </c>
      <c r="O189" s="702">
        <v>302222.90999999997</v>
      </c>
      <c r="P189" s="724">
        <v>0.78783782698787008</v>
      </c>
      <c r="Q189" s="703">
        <v>9158.2699999999986</v>
      </c>
    </row>
    <row r="190" spans="1:17" ht="14.4" customHeight="1" x14ac:dyDescent="0.3">
      <c r="A190" s="697" t="s">
        <v>500</v>
      </c>
      <c r="B190" s="698" t="s">
        <v>2178</v>
      </c>
      <c r="C190" s="698" t="s">
        <v>2476</v>
      </c>
      <c r="D190" s="698" t="s">
        <v>2502</v>
      </c>
      <c r="E190" s="698" t="s">
        <v>2503</v>
      </c>
      <c r="F190" s="702"/>
      <c r="G190" s="702"/>
      <c r="H190" s="702"/>
      <c r="I190" s="702"/>
      <c r="J190" s="702">
        <v>2.1</v>
      </c>
      <c r="K190" s="702">
        <v>1352.37</v>
      </c>
      <c r="L190" s="702">
        <v>1</v>
      </c>
      <c r="M190" s="702">
        <v>643.98571428571415</v>
      </c>
      <c r="N190" s="702">
        <v>1.4</v>
      </c>
      <c r="O190" s="702">
        <v>938.74</v>
      </c>
      <c r="P190" s="724">
        <v>0.69414435398596541</v>
      </c>
      <c r="Q190" s="703">
        <v>670.52857142857147</v>
      </c>
    </row>
    <row r="191" spans="1:17" ht="14.4" customHeight="1" x14ac:dyDescent="0.3">
      <c r="A191" s="697" t="s">
        <v>500</v>
      </c>
      <c r="B191" s="698" t="s">
        <v>2178</v>
      </c>
      <c r="C191" s="698" t="s">
        <v>2476</v>
      </c>
      <c r="D191" s="698" t="s">
        <v>2504</v>
      </c>
      <c r="E191" s="698" t="s">
        <v>2505</v>
      </c>
      <c r="F191" s="702">
        <v>2</v>
      </c>
      <c r="G191" s="702">
        <v>85.76</v>
      </c>
      <c r="H191" s="702"/>
      <c r="I191" s="702">
        <v>42.88</v>
      </c>
      <c r="J191" s="702"/>
      <c r="K191" s="702"/>
      <c r="L191" s="702"/>
      <c r="M191" s="702"/>
      <c r="N191" s="702"/>
      <c r="O191" s="702"/>
      <c r="P191" s="724"/>
      <c r="Q191" s="703"/>
    </row>
    <row r="192" spans="1:17" ht="14.4" customHeight="1" x14ac:dyDescent="0.3">
      <c r="A192" s="697" t="s">
        <v>500</v>
      </c>
      <c r="B192" s="698" t="s">
        <v>2178</v>
      </c>
      <c r="C192" s="698" t="s">
        <v>2476</v>
      </c>
      <c r="D192" s="698" t="s">
        <v>2506</v>
      </c>
      <c r="E192" s="698" t="s">
        <v>2507</v>
      </c>
      <c r="F192" s="702">
        <v>12</v>
      </c>
      <c r="G192" s="702">
        <v>926.64</v>
      </c>
      <c r="H192" s="702">
        <v>4</v>
      </c>
      <c r="I192" s="702">
        <v>77.22</v>
      </c>
      <c r="J192" s="702">
        <v>3</v>
      </c>
      <c r="K192" s="702">
        <v>231.66</v>
      </c>
      <c r="L192" s="702">
        <v>1</v>
      </c>
      <c r="M192" s="702">
        <v>77.22</v>
      </c>
      <c r="N192" s="702">
        <v>6</v>
      </c>
      <c r="O192" s="702">
        <v>463.32</v>
      </c>
      <c r="P192" s="724">
        <v>2</v>
      </c>
      <c r="Q192" s="703">
        <v>77.22</v>
      </c>
    </row>
    <row r="193" spans="1:17" ht="14.4" customHeight="1" x14ac:dyDescent="0.3">
      <c r="A193" s="697" t="s">
        <v>500</v>
      </c>
      <c r="B193" s="698" t="s">
        <v>2178</v>
      </c>
      <c r="C193" s="698" t="s">
        <v>2476</v>
      </c>
      <c r="D193" s="698" t="s">
        <v>2508</v>
      </c>
      <c r="E193" s="698" t="s">
        <v>2509</v>
      </c>
      <c r="F193" s="702">
        <v>273.40000000000003</v>
      </c>
      <c r="G193" s="702">
        <v>74286.94</v>
      </c>
      <c r="H193" s="702">
        <v>1.0118450267382448</v>
      </c>
      <c r="I193" s="702">
        <v>271.7152158010241</v>
      </c>
      <c r="J193" s="702">
        <v>270.2</v>
      </c>
      <c r="K193" s="702">
        <v>73417.31</v>
      </c>
      <c r="L193" s="702">
        <v>1</v>
      </c>
      <c r="M193" s="702">
        <v>271.71469282013322</v>
      </c>
      <c r="N193" s="702">
        <v>218.8</v>
      </c>
      <c r="O193" s="702">
        <v>56929.34</v>
      </c>
      <c r="P193" s="724">
        <v>0.77542121878341763</v>
      </c>
      <c r="Q193" s="703">
        <v>260.18893967093231</v>
      </c>
    </row>
    <row r="194" spans="1:17" ht="14.4" customHeight="1" x14ac:dyDescent="0.3">
      <c r="A194" s="697" t="s">
        <v>500</v>
      </c>
      <c r="B194" s="698" t="s">
        <v>2178</v>
      </c>
      <c r="C194" s="698" t="s">
        <v>2476</v>
      </c>
      <c r="D194" s="698" t="s">
        <v>2510</v>
      </c>
      <c r="E194" s="698" t="s">
        <v>2511</v>
      </c>
      <c r="F194" s="702">
        <v>1.8</v>
      </c>
      <c r="G194" s="702">
        <v>244.53</v>
      </c>
      <c r="H194" s="702"/>
      <c r="I194" s="702">
        <v>135.85</v>
      </c>
      <c r="J194" s="702"/>
      <c r="K194" s="702"/>
      <c r="L194" s="702"/>
      <c r="M194" s="702"/>
      <c r="N194" s="702"/>
      <c r="O194" s="702"/>
      <c r="P194" s="724"/>
      <c r="Q194" s="703"/>
    </row>
    <row r="195" spans="1:17" ht="14.4" customHeight="1" x14ac:dyDescent="0.3">
      <c r="A195" s="697" t="s">
        <v>500</v>
      </c>
      <c r="B195" s="698" t="s">
        <v>2178</v>
      </c>
      <c r="C195" s="698" t="s">
        <v>2476</v>
      </c>
      <c r="D195" s="698" t="s">
        <v>2512</v>
      </c>
      <c r="E195" s="698" t="s">
        <v>2513</v>
      </c>
      <c r="F195" s="702">
        <v>0.2</v>
      </c>
      <c r="G195" s="702">
        <v>885.4</v>
      </c>
      <c r="H195" s="702"/>
      <c r="I195" s="702">
        <v>4427</v>
      </c>
      <c r="J195" s="702"/>
      <c r="K195" s="702"/>
      <c r="L195" s="702"/>
      <c r="M195" s="702"/>
      <c r="N195" s="702"/>
      <c r="O195" s="702"/>
      <c r="P195" s="724"/>
      <c r="Q195" s="703"/>
    </row>
    <row r="196" spans="1:17" ht="14.4" customHeight="1" x14ac:dyDescent="0.3">
      <c r="A196" s="697" t="s">
        <v>500</v>
      </c>
      <c r="B196" s="698" t="s">
        <v>2178</v>
      </c>
      <c r="C196" s="698" t="s">
        <v>2476</v>
      </c>
      <c r="D196" s="698" t="s">
        <v>2514</v>
      </c>
      <c r="E196" s="698" t="s">
        <v>2515</v>
      </c>
      <c r="F196" s="702">
        <v>1</v>
      </c>
      <c r="G196" s="702">
        <v>4314.91</v>
      </c>
      <c r="H196" s="702"/>
      <c r="I196" s="702">
        <v>4314.91</v>
      </c>
      <c r="J196" s="702"/>
      <c r="K196" s="702"/>
      <c r="L196" s="702"/>
      <c r="M196" s="702"/>
      <c r="N196" s="702"/>
      <c r="O196" s="702"/>
      <c r="P196" s="724"/>
      <c r="Q196" s="703"/>
    </row>
    <row r="197" spans="1:17" ht="14.4" customHeight="1" x14ac:dyDescent="0.3">
      <c r="A197" s="697" t="s">
        <v>500</v>
      </c>
      <c r="B197" s="698" t="s">
        <v>2178</v>
      </c>
      <c r="C197" s="698" t="s">
        <v>2476</v>
      </c>
      <c r="D197" s="698" t="s">
        <v>2516</v>
      </c>
      <c r="E197" s="698" t="s">
        <v>2515</v>
      </c>
      <c r="F197" s="702">
        <v>2</v>
      </c>
      <c r="G197" s="702">
        <v>17259.66</v>
      </c>
      <c r="H197" s="702"/>
      <c r="I197" s="702">
        <v>8629.83</v>
      </c>
      <c r="J197" s="702"/>
      <c r="K197" s="702"/>
      <c r="L197" s="702"/>
      <c r="M197" s="702"/>
      <c r="N197" s="702"/>
      <c r="O197" s="702"/>
      <c r="P197" s="724"/>
      <c r="Q197" s="703"/>
    </row>
    <row r="198" spans="1:17" ht="14.4" customHeight="1" x14ac:dyDescent="0.3">
      <c r="A198" s="697" t="s">
        <v>500</v>
      </c>
      <c r="B198" s="698" t="s">
        <v>2178</v>
      </c>
      <c r="C198" s="698" t="s">
        <v>2476</v>
      </c>
      <c r="D198" s="698" t="s">
        <v>2517</v>
      </c>
      <c r="E198" s="698"/>
      <c r="F198" s="702">
        <v>1</v>
      </c>
      <c r="G198" s="702">
        <v>386.6</v>
      </c>
      <c r="H198" s="702"/>
      <c r="I198" s="702">
        <v>386.6</v>
      </c>
      <c r="J198" s="702"/>
      <c r="K198" s="702"/>
      <c r="L198" s="702"/>
      <c r="M198" s="702"/>
      <c r="N198" s="702"/>
      <c r="O198" s="702"/>
      <c r="P198" s="724"/>
      <c r="Q198" s="703"/>
    </row>
    <row r="199" spans="1:17" ht="14.4" customHeight="1" x14ac:dyDescent="0.3">
      <c r="A199" s="697" t="s">
        <v>500</v>
      </c>
      <c r="B199" s="698" t="s">
        <v>2178</v>
      </c>
      <c r="C199" s="698" t="s">
        <v>2476</v>
      </c>
      <c r="D199" s="698" t="s">
        <v>2518</v>
      </c>
      <c r="E199" s="698" t="s">
        <v>923</v>
      </c>
      <c r="F199" s="702">
        <v>0.3</v>
      </c>
      <c r="G199" s="702">
        <v>375.48</v>
      </c>
      <c r="H199" s="702">
        <v>1.0194672965708236</v>
      </c>
      <c r="I199" s="702">
        <v>1251.6000000000001</v>
      </c>
      <c r="J199" s="702">
        <v>0.3</v>
      </c>
      <c r="K199" s="702">
        <v>368.31</v>
      </c>
      <c r="L199" s="702">
        <v>1</v>
      </c>
      <c r="M199" s="702">
        <v>1227.7</v>
      </c>
      <c r="N199" s="702">
        <v>0.9</v>
      </c>
      <c r="O199" s="702">
        <v>1104.93</v>
      </c>
      <c r="P199" s="724">
        <v>3</v>
      </c>
      <c r="Q199" s="703">
        <v>1227.7</v>
      </c>
    </row>
    <row r="200" spans="1:17" ht="14.4" customHeight="1" x14ac:dyDescent="0.3">
      <c r="A200" s="697" t="s">
        <v>500</v>
      </c>
      <c r="B200" s="698" t="s">
        <v>2178</v>
      </c>
      <c r="C200" s="698" t="s">
        <v>2476</v>
      </c>
      <c r="D200" s="698" t="s">
        <v>2519</v>
      </c>
      <c r="E200" s="698" t="s">
        <v>1108</v>
      </c>
      <c r="F200" s="702"/>
      <c r="G200" s="702"/>
      <c r="H200" s="702"/>
      <c r="I200" s="702"/>
      <c r="J200" s="702">
        <v>2.7</v>
      </c>
      <c r="K200" s="702">
        <v>1158.8399999999999</v>
      </c>
      <c r="L200" s="702">
        <v>1</v>
      </c>
      <c r="M200" s="702">
        <v>429.19999999999993</v>
      </c>
      <c r="N200" s="702">
        <v>5.1999999999999993</v>
      </c>
      <c r="O200" s="702">
        <v>2231.84</v>
      </c>
      <c r="P200" s="724">
        <v>1.9259259259259263</v>
      </c>
      <c r="Q200" s="703">
        <v>429.2000000000001</v>
      </c>
    </row>
    <row r="201" spans="1:17" ht="14.4" customHeight="1" x14ac:dyDescent="0.3">
      <c r="A201" s="697" t="s">
        <v>500</v>
      </c>
      <c r="B201" s="698" t="s">
        <v>2178</v>
      </c>
      <c r="C201" s="698" t="s">
        <v>2476</v>
      </c>
      <c r="D201" s="698" t="s">
        <v>2520</v>
      </c>
      <c r="E201" s="698" t="s">
        <v>2521</v>
      </c>
      <c r="F201" s="702">
        <v>87</v>
      </c>
      <c r="G201" s="702">
        <v>5720.25</v>
      </c>
      <c r="H201" s="702">
        <v>2.7359275680484409</v>
      </c>
      <c r="I201" s="702">
        <v>65.75</v>
      </c>
      <c r="J201" s="702">
        <v>33</v>
      </c>
      <c r="K201" s="702">
        <v>2090.79</v>
      </c>
      <c r="L201" s="702">
        <v>1</v>
      </c>
      <c r="M201" s="702">
        <v>63.357272727272729</v>
      </c>
      <c r="N201" s="702"/>
      <c r="O201" s="702"/>
      <c r="P201" s="724"/>
      <c r="Q201" s="703"/>
    </row>
    <row r="202" spans="1:17" ht="14.4" customHeight="1" x14ac:dyDescent="0.3">
      <c r="A202" s="697" t="s">
        <v>500</v>
      </c>
      <c r="B202" s="698" t="s">
        <v>2178</v>
      </c>
      <c r="C202" s="698" t="s">
        <v>2476</v>
      </c>
      <c r="D202" s="698" t="s">
        <v>2522</v>
      </c>
      <c r="E202" s="698" t="s">
        <v>2523</v>
      </c>
      <c r="F202" s="702">
        <v>13.4</v>
      </c>
      <c r="G202" s="702">
        <v>1055.92</v>
      </c>
      <c r="H202" s="702">
        <v>6.0909090909090908</v>
      </c>
      <c r="I202" s="702">
        <v>78.8</v>
      </c>
      <c r="J202" s="702">
        <v>2.2000000000000002</v>
      </c>
      <c r="K202" s="702">
        <v>173.36</v>
      </c>
      <c r="L202" s="702">
        <v>1</v>
      </c>
      <c r="M202" s="702">
        <v>78.8</v>
      </c>
      <c r="N202" s="702"/>
      <c r="O202" s="702"/>
      <c r="P202" s="724"/>
      <c r="Q202" s="703"/>
    </row>
    <row r="203" spans="1:17" ht="14.4" customHeight="1" x14ac:dyDescent="0.3">
      <c r="A203" s="697" t="s">
        <v>500</v>
      </c>
      <c r="B203" s="698" t="s">
        <v>2178</v>
      </c>
      <c r="C203" s="698" t="s">
        <v>2476</v>
      </c>
      <c r="D203" s="698" t="s">
        <v>2524</v>
      </c>
      <c r="E203" s="698" t="s">
        <v>1402</v>
      </c>
      <c r="F203" s="702">
        <v>636</v>
      </c>
      <c r="G203" s="702">
        <v>44615.4</v>
      </c>
      <c r="H203" s="702">
        <v>0.82235457274072477</v>
      </c>
      <c r="I203" s="702">
        <v>70.150000000000006</v>
      </c>
      <c r="J203" s="702">
        <v>1036</v>
      </c>
      <c r="K203" s="702">
        <v>54253.240000000005</v>
      </c>
      <c r="L203" s="702">
        <v>1</v>
      </c>
      <c r="M203" s="702">
        <v>52.367992277992286</v>
      </c>
      <c r="N203" s="702">
        <v>1499</v>
      </c>
      <c r="O203" s="702">
        <v>66150.87</v>
      </c>
      <c r="P203" s="724">
        <v>1.2192980548258499</v>
      </c>
      <c r="Q203" s="703">
        <v>44.129999999999995</v>
      </c>
    </row>
    <row r="204" spans="1:17" ht="14.4" customHeight="1" x14ac:dyDescent="0.3">
      <c r="A204" s="697" t="s">
        <v>500</v>
      </c>
      <c r="B204" s="698" t="s">
        <v>2178</v>
      </c>
      <c r="C204" s="698" t="s">
        <v>2476</v>
      </c>
      <c r="D204" s="698" t="s">
        <v>2525</v>
      </c>
      <c r="E204" s="698" t="s">
        <v>2526</v>
      </c>
      <c r="F204" s="702">
        <v>3</v>
      </c>
      <c r="G204" s="702">
        <v>3862.08</v>
      </c>
      <c r="H204" s="702">
        <v>1</v>
      </c>
      <c r="I204" s="702">
        <v>1287.3599999999999</v>
      </c>
      <c r="J204" s="702">
        <v>3</v>
      </c>
      <c r="K204" s="702">
        <v>3862.08</v>
      </c>
      <c r="L204" s="702">
        <v>1</v>
      </c>
      <c r="M204" s="702">
        <v>1287.3599999999999</v>
      </c>
      <c r="N204" s="702"/>
      <c r="O204" s="702"/>
      <c r="P204" s="724"/>
      <c r="Q204" s="703"/>
    </row>
    <row r="205" spans="1:17" ht="14.4" customHeight="1" x14ac:dyDescent="0.3">
      <c r="A205" s="697" t="s">
        <v>500</v>
      </c>
      <c r="B205" s="698" t="s">
        <v>2178</v>
      </c>
      <c r="C205" s="698" t="s">
        <v>2476</v>
      </c>
      <c r="D205" s="698" t="s">
        <v>2527</v>
      </c>
      <c r="E205" s="698" t="s">
        <v>1094</v>
      </c>
      <c r="F205" s="702"/>
      <c r="G205" s="702"/>
      <c r="H205" s="702"/>
      <c r="I205" s="702"/>
      <c r="J205" s="702">
        <v>7</v>
      </c>
      <c r="K205" s="702">
        <v>9011.52</v>
      </c>
      <c r="L205" s="702">
        <v>1</v>
      </c>
      <c r="M205" s="702">
        <v>1287.3600000000001</v>
      </c>
      <c r="N205" s="702">
        <v>2</v>
      </c>
      <c r="O205" s="702">
        <v>2574.7199999999998</v>
      </c>
      <c r="P205" s="724">
        <v>0.2857142857142857</v>
      </c>
      <c r="Q205" s="703">
        <v>1287.3599999999999</v>
      </c>
    </row>
    <row r="206" spans="1:17" ht="14.4" customHeight="1" x14ac:dyDescent="0.3">
      <c r="A206" s="697" t="s">
        <v>500</v>
      </c>
      <c r="B206" s="698" t="s">
        <v>2178</v>
      </c>
      <c r="C206" s="698" t="s">
        <v>2476</v>
      </c>
      <c r="D206" s="698" t="s">
        <v>2528</v>
      </c>
      <c r="E206" s="698" t="s">
        <v>2529</v>
      </c>
      <c r="F206" s="702">
        <v>10.530000000000001</v>
      </c>
      <c r="G206" s="702">
        <v>8038.43</v>
      </c>
      <c r="H206" s="702">
        <v>1.2505958604037537</v>
      </c>
      <c r="I206" s="702">
        <v>763.38366571699896</v>
      </c>
      <c r="J206" s="702">
        <v>8.4</v>
      </c>
      <c r="K206" s="702">
        <v>6427.68</v>
      </c>
      <c r="L206" s="702">
        <v>1</v>
      </c>
      <c r="M206" s="702">
        <v>765.2</v>
      </c>
      <c r="N206" s="702">
        <v>11.610000000000001</v>
      </c>
      <c r="O206" s="702">
        <v>8747.77</v>
      </c>
      <c r="P206" s="724">
        <v>1.3609529410300452</v>
      </c>
      <c r="Q206" s="703">
        <v>753.46856158484059</v>
      </c>
    </row>
    <row r="207" spans="1:17" ht="14.4" customHeight="1" x14ac:dyDescent="0.3">
      <c r="A207" s="697" t="s">
        <v>500</v>
      </c>
      <c r="B207" s="698" t="s">
        <v>2178</v>
      </c>
      <c r="C207" s="698" t="s">
        <v>2476</v>
      </c>
      <c r="D207" s="698" t="s">
        <v>2530</v>
      </c>
      <c r="E207" s="698" t="s">
        <v>2529</v>
      </c>
      <c r="F207" s="702"/>
      <c r="G207" s="702"/>
      <c r="H207" s="702"/>
      <c r="I207" s="702"/>
      <c r="J207" s="702">
        <v>2.65</v>
      </c>
      <c r="K207" s="702">
        <v>998.28</v>
      </c>
      <c r="L207" s="702">
        <v>1</v>
      </c>
      <c r="M207" s="702">
        <v>376.70943396226414</v>
      </c>
      <c r="N207" s="702">
        <v>3.5500000000000003</v>
      </c>
      <c r="O207" s="702">
        <v>1258.8399999999999</v>
      </c>
      <c r="P207" s="724">
        <v>1.2610089353688343</v>
      </c>
      <c r="Q207" s="703">
        <v>354.6028169014084</v>
      </c>
    </row>
    <row r="208" spans="1:17" ht="14.4" customHeight="1" x14ac:dyDescent="0.3">
      <c r="A208" s="697" t="s">
        <v>500</v>
      </c>
      <c r="B208" s="698" t="s">
        <v>2178</v>
      </c>
      <c r="C208" s="698" t="s">
        <v>2476</v>
      </c>
      <c r="D208" s="698" t="s">
        <v>2531</v>
      </c>
      <c r="E208" s="698" t="s">
        <v>2532</v>
      </c>
      <c r="F208" s="702"/>
      <c r="G208" s="702"/>
      <c r="H208" s="702"/>
      <c r="I208" s="702"/>
      <c r="J208" s="702">
        <v>1.3</v>
      </c>
      <c r="K208" s="702">
        <v>1184.21</v>
      </c>
      <c r="L208" s="702">
        <v>1</v>
      </c>
      <c r="M208" s="702">
        <v>910.93076923076922</v>
      </c>
      <c r="N208" s="702">
        <v>0.5</v>
      </c>
      <c r="O208" s="702">
        <v>441.97</v>
      </c>
      <c r="P208" s="724">
        <v>0.37321927698634533</v>
      </c>
      <c r="Q208" s="703">
        <v>883.94</v>
      </c>
    </row>
    <row r="209" spans="1:17" ht="14.4" customHeight="1" x14ac:dyDescent="0.3">
      <c r="A209" s="697" t="s">
        <v>500</v>
      </c>
      <c r="B209" s="698" t="s">
        <v>2178</v>
      </c>
      <c r="C209" s="698" t="s">
        <v>2476</v>
      </c>
      <c r="D209" s="698" t="s">
        <v>2533</v>
      </c>
      <c r="E209" s="698" t="s">
        <v>2534</v>
      </c>
      <c r="F209" s="702"/>
      <c r="G209" s="702"/>
      <c r="H209" s="702"/>
      <c r="I209" s="702"/>
      <c r="J209" s="702">
        <v>1</v>
      </c>
      <c r="K209" s="702">
        <v>599.79999999999995</v>
      </c>
      <c r="L209" s="702">
        <v>1</v>
      </c>
      <c r="M209" s="702">
        <v>599.79999999999995</v>
      </c>
      <c r="N209" s="702">
        <v>0.7</v>
      </c>
      <c r="O209" s="702">
        <v>419.86</v>
      </c>
      <c r="P209" s="724">
        <v>0.70000000000000007</v>
      </c>
      <c r="Q209" s="703">
        <v>599.80000000000007</v>
      </c>
    </row>
    <row r="210" spans="1:17" ht="14.4" customHeight="1" x14ac:dyDescent="0.3">
      <c r="A210" s="697" t="s">
        <v>500</v>
      </c>
      <c r="B210" s="698" t="s">
        <v>2178</v>
      </c>
      <c r="C210" s="698" t="s">
        <v>2476</v>
      </c>
      <c r="D210" s="698" t="s">
        <v>2535</v>
      </c>
      <c r="E210" s="698" t="s">
        <v>2534</v>
      </c>
      <c r="F210" s="702">
        <v>3.2</v>
      </c>
      <c r="G210" s="702">
        <v>2559.21</v>
      </c>
      <c r="H210" s="702">
        <v>1.0322766710094828</v>
      </c>
      <c r="I210" s="702">
        <v>799.75312499999995</v>
      </c>
      <c r="J210" s="702">
        <v>3.1</v>
      </c>
      <c r="K210" s="702">
        <v>2479.19</v>
      </c>
      <c r="L210" s="702">
        <v>1</v>
      </c>
      <c r="M210" s="702">
        <v>799.73870967741937</v>
      </c>
      <c r="N210" s="702">
        <v>0.8</v>
      </c>
      <c r="O210" s="702">
        <v>526.69000000000005</v>
      </c>
      <c r="P210" s="724">
        <v>0.21244438707803759</v>
      </c>
      <c r="Q210" s="703">
        <v>658.36250000000007</v>
      </c>
    </row>
    <row r="211" spans="1:17" ht="14.4" customHeight="1" x14ac:dyDescent="0.3">
      <c r="A211" s="697" t="s">
        <v>500</v>
      </c>
      <c r="B211" s="698" t="s">
        <v>2178</v>
      </c>
      <c r="C211" s="698" t="s">
        <v>2476</v>
      </c>
      <c r="D211" s="698" t="s">
        <v>2536</v>
      </c>
      <c r="E211" s="698" t="s">
        <v>1087</v>
      </c>
      <c r="F211" s="702">
        <v>36</v>
      </c>
      <c r="G211" s="702">
        <v>46344.960000000006</v>
      </c>
      <c r="H211" s="702">
        <v>0.3665987838038266</v>
      </c>
      <c r="I211" s="702">
        <v>1287.3600000000001</v>
      </c>
      <c r="J211" s="702">
        <v>98.2</v>
      </c>
      <c r="K211" s="702">
        <v>126418.75</v>
      </c>
      <c r="L211" s="702">
        <v>1</v>
      </c>
      <c r="M211" s="702">
        <v>1287.3599796334013</v>
      </c>
      <c r="N211" s="702">
        <v>172</v>
      </c>
      <c r="O211" s="702">
        <v>221425.92000000001</v>
      </c>
      <c r="P211" s="724">
        <v>1.7515275226182825</v>
      </c>
      <c r="Q211" s="703">
        <v>1287.3600000000001</v>
      </c>
    </row>
    <row r="212" spans="1:17" ht="14.4" customHeight="1" x14ac:dyDescent="0.3">
      <c r="A212" s="697" t="s">
        <v>500</v>
      </c>
      <c r="B212" s="698" t="s">
        <v>2178</v>
      </c>
      <c r="C212" s="698" t="s">
        <v>2476</v>
      </c>
      <c r="D212" s="698" t="s">
        <v>2537</v>
      </c>
      <c r="E212" s="698" t="s">
        <v>1171</v>
      </c>
      <c r="F212" s="702">
        <v>2.4</v>
      </c>
      <c r="G212" s="702">
        <v>3916.48</v>
      </c>
      <c r="H212" s="702">
        <v>0.54545555834099335</v>
      </c>
      <c r="I212" s="702">
        <v>1631.8666666666668</v>
      </c>
      <c r="J212" s="702">
        <v>4.4000000000000004</v>
      </c>
      <c r="K212" s="702">
        <v>7180.2</v>
      </c>
      <c r="L212" s="702">
        <v>1</v>
      </c>
      <c r="M212" s="702">
        <v>1631.8636363636363</v>
      </c>
      <c r="N212" s="702">
        <v>10.3</v>
      </c>
      <c r="O212" s="702">
        <v>16808.260000000002</v>
      </c>
      <c r="P212" s="724">
        <v>2.3409180802763156</v>
      </c>
      <c r="Q212" s="703">
        <v>1631.8699029126215</v>
      </c>
    </row>
    <row r="213" spans="1:17" ht="14.4" customHeight="1" x14ac:dyDescent="0.3">
      <c r="A213" s="697" t="s">
        <v>500</v>
      </c>
      <c r="B213" s="698" t="s">
        <v>2178</v>
      </c>
      <c r="C213" s="698" t="s">
        <v>2476</v>
      </c>
      <c r="D213" s="698" t="s">
        <v>2538</v>
      </c>
      <c r="E213" s="698" t="s">
        <v>2539</v>
      </c>
      <c r="F213" s="702">
        <v>4.2</v>
      </c>
      <c r="G213" s="702">
        <v>1645.56</v>
      </c>
      <c r="H213" s="702">
        <v>1.2727272727272727</v>
      </c>
      <c r="I213" s="702">
        <v>391.79999999999995</v>
      </c>
      <c r="J213" s="702">
        <v>3.3</v>
      </c>
      <c r="K213" s="702">
        <v>1292.94</v>
      </c>
      <c r="L213" s="702">
        <v>1</v>
      </c>
      <c r="M213" s="702">
        <v>391.8</v>
      </c>
      <c r="N213" s="702"/>
      <c r="O213" s="702"/>
      <c r="P213" s="724"/>
      <c r="Q213" s="703"/>
    </row>
    <row r="214" spans="1:17" ht="14.4" customHeight="1" x14ac:dyDescent="0.3">
      <c r="A214" s="697" t="s">
        <v>500</v>
      </c>
      <c r="B214" s="698" t="s">
        <v>2178</v>
      </c>
      <c r="C214" s="698" t="s">
        <v>2476</v>
      </c>
      <c r="D214" s="698" t="s">
        <v>2540</v>
      </c>
      <c r="E214" s="698" t="s">
        <v>2541</v>
      </c>
      <c r="F214" s="702">
        <v>0.9</v>
      </c>
      <c r="G214" s="702">
        <v>689.04</v>
      </c>
      <c r="H214" s="702">
        <v>1.0120290812954393</v>
      </c>
      <c r="I214" s="702">
        <v>765.59999999999991</v>
      </c>
      <c r="J214" s="702">
        <v>0.9</v>
      </c>
      <c r="K214" s="702">
        <v>680.85</v>
      </c>
      <c r="L214" s="702">
        <v>1</v>
      </c>
      <c r="M214" s="702">
        <v>756.5</v>
      </c>
      <c r="N214" s="702"/>
      <c r="O214" s="702"/>
      <c r="P214" s="724"/>
      <c r="Q214" s="703"/>
    </row>
    <row r="215" spans="1:17" ht="14.4" customHeight="1" x14ac:dyDescent="0.3">
      <c r="A215" s="697" t="s">
        <v>500</v>
      </c>
      <c r="B215" s="698" t="s">
        <v>2178</v>
      </c>
      <c r="C215" s="698" t="s">
        <v>2476</v>
      </c>
      <c r="D215" s="698" t="s">
        <v>2542</v>
      </c>
      <c r="E215" s="698" t="s">
        <v>2543</v>
      </c>
      <c r="F215" s="702">
        <v>0.7</v>
      </c>
      <c r="G215" s="702">
        <v>270.24</v>
      </c>
      <c r="H215" s="702">
        <v>0.70001295169019562</v>
      </c>
      <c r="I215" s="702">
        <v>386.05714285714288</v>
      </c>
      <c r="J215" s="702">
        <v>1</v>
      </c>
      <c r="K215" s="702">
        <v>386.05</v>
      </c>
      <c r="L215" s="702">
        <v>1</v>
      </c>
      <c r="M215" s="702">
        <v>386.05</v>
      </c>
      <c r="N215" s="702">
        <v>1.6300000000000001</v>
      </c>
      <c r="O215" s="702">
        <v>629.24</v>
      </c>
      <c r="P215" s="724">
        <v>1.6299443077321589</v>
      </c>
      <c r="Q215" s="703">
        <v>386.0368098159509</v>
      </c>
    </row>
    <row r="216" spans="1:17" ht="14.4" customHeight="1" x14ac:dyDescent="0.3">
      <c r="A216" s="697" t="s">
        <v>500</v>
      </c>
      <c r="B216" s="698" t="s">
        <v>2178</v>
      </c>
      <c r="C216" s="698" t="s">
        <v>2476</v>
      </c>
      <c r="D216" s="698" t="s">
        <v>2544</v>
      </c>
      <c r="E216" s="698" t="s">
        <v>2543</v>
      </c>
      <c r="F216" s="702">
        <v>12.8</v>
      </c>
      <c r="G216" s="702">
        <v>9883.34</v>
      </c>
      <c r="H216" s="702">
        <v>0.54213541235267049</v>
      </c>
      <c r="I216" s="702">
        <v>772.13593749999995</v>
      </c>
      <c r="J216" s="702">
        <v>23.610000000000003</v>
      </c>
      <c r="K216" s="702">
        <v>18230.39</v>
      </c>
      <c r="L216" s="702">
        <v>1</v>
      </c>
      <c r="M216" s="702">
        <v>772.14697162219386</v>
      </c>
      <c r="N216" s="702">
        <v>25</v>
      </c>
      <c r="O216" s="702">
        <v>17115.97</v>
      </c>
      <c r="P216" s="724">
        <v>0.93887020519034436</v>
      </c>
      <c r="Q216" s="703">
        <v>684.63880000000006</v>
      </c>
    </row>
    <row r="217" spans="1:17" ht="14.4" customHeight="1" x14ac:dyDescent="0.3">
      <c r="A217" s="697" t="s">
        <v>500</v>
      </c>
      <c r="B217" s="698" t="s">
        <v>2178</v>
      </c>
      <c r="C217" s="698" t="s">
        <v>2476</v>
      </c>
      <c r="D217" s="698" t="s">
        <v>2545</v>
      </c>
      <c r="E217" s="698" t="s">
        <v>2546</v>
      </c>
      <c r="F217" s="702">
        <v>1</v>
      </c>
      <c r="G217" s="702">
        <v>863.17</v>
      </c>
      <c r="H217" s="702">
        <v>0.175702467899395</v>
      </c>
      <c r="I217" s="702">
        <v>863.17</v>
      </c>
      <c r="J217" s="702">
        <v>6</v>
      </c>
      <c r="K217" s="702">
        <v>4912.68</v>
      </c>
      <c r="L217" s="702">
        <v>1</v>
      </c>
      <c r="M217" s="702">
        <v>818.78000000000009</v>
      </c>
      <c r="N217" s="702"/>
      <c r="O217" s="702"/>
      <c r="P217" s="724"/>
      <c r="Q217" s="703"/>
    </row>
    <row r="218" spans="1:17" ht="14.4" customHeight="1" x14ac:dyDescent="0.3">
      <c r="A218" s="697" t="s">
        <v>500</v>
      </c>
      <c r="B218" s="698" t="s">
        <v>2178</v>
      </c>
      <c r="C218" s="698" t="s">
        <v>2476</v>
      </c>
      <c r="D218" s="698" t="s">
        <v>2547</v>
      </c>
      <c r="E218" s="698" t="s">
        <v>1412</v>
      </c>
      <c r="F218" s="702">
        <v>64.600000000000009</v>
      </c>
      <c r="G218" s="702">
        <v>26922.25</v>
      </c>
      <c r="H218" s="702">
        <v>1.5056799433571619</v>
      </c>
      <c r="I218" s="702">
        <v>416.75309597523216</v>
      </c>
      <c r="J218" s="702">
        <v>43.2</v>
      </c>
      <c r="K218" s="702">
        <v>17880.46</v>
      </c>
      <c r="L218" s="702">
        <v>1</v>
      </c>
      <c r="M218" s="702">
        <v>413.89953703703696</v>
      </c>
      <c r="N218" s="702">
        <v>23.6</v>
      </c>
      <c r="O218" s="702">
        <v>8929.25</v>
      </c>
      <c r="P218" s="724">
        <v>0.4993859218386999</v>
      </c>
      <c r="Q218" s="703">
        <v>378.3580508474576</v>
      </c>
    </row>
    <row r="219" spans="1:17" ht="14.4" customHeight="1" x14ac:dyDescent="0.3">
      <c r="A219" s="697" t="s">
        <v>500</v>
      </c>
      <c r="B219" s="698" t="s">
        <v>2178</v>
      </c>
      <c r="C219" s="698" t="s">
        <v>2476</v>
      </c>
      <c r="D219" s="698" t="s">
        <v>2548</v>
      </c>
      <c r="E219" s="698" t="s">
        <v>1394</v>
      </c>
      <c r="F219" s="702">
        <v>150.1</v>
      </c>
      <c r="G219" s="702">
        <v>32901.919999999998</v>
      </c>
      <c r="H219" s="702">
        <v>1.1285714285714283</v>
      </c>
      <c r="I219" s="702">
        <v>219.2</v>
      </c>
      <c r="J219" s="702">
        <v>133</v>
      </c>
      <c r="K219" s="702">
        <v>29153.600000000002</v>
      </c>
      <c r="L219" s="702">
        <v>1</v>
      </c>
      <c r="M219" s="702">
        <v>219.20000000000002</v>
      </c>
      <c r="N219" s="702">
        <v>214.1</v>
      </c>
      <c r="O219" s="702">
        <v>46598.080000000002</v>
      </c>
      <c r="P219" s="724">
        <v>1.5983645244498106</v>
      </c>
      <c r="Q219" s="703">
        <v>217.64633348902385</v>
      </c>
    </row>
    <row r="220" spans="1:17" ht="14.4" customHeight="1" x14ac:dyDescent="0.3">
      <c r="A220" s="697" t="s">
        <v>500</v>
      </c>
      <c r="B220" s="698" t="s">
        <v>2178</v>
      </c>
      <c r="C220" s="698" t="s">
        <v>2476</v>
      </c>
      <c r="D220" s="698" t="s">
        <v>2549</v>
      </c>
      <c r="E220" s="698" t="s">
        <v>2550</v>
      </c>
      <c r="F220" s="702">
        <v>23</v>
      </c>
      <c r="G220" s="702">
        <v>237578.27000000002</v>
      </c>
      <c r="H220" s="702">
        <v>0.30263157894736842</v>
      </c>
      <c r="I220" s="702">
        <v>10329.490000000002</v>
      </c>
      <c r="J220" s="702">
        <v>76</v>
      </c>
      <c r="K220" s="702">
        <v>785041.24000000011</v>
      </c>
      <c r="L220" s="702">
        <v>1</v>
      </c>
      <c r="M220" s="702">
        <v>10329.490000000002</v>
      </c>
      <c r="N220" s="702">
        <v>19</v>
      </c>
      <c r="O220" s="702">
        <v>154966.28</v>
      </c>
      <c r="P220" s="724">
        <v>0.19739890352766687</v>
      </c>
      <c r="Q220" s="703">
        <v>8156.12</v>
      </c>
    </row>
    <row r="221" spans="1:17" ht="14.4" customHeight="1" x14ac:dyDescent="0.3">
      <c r="A221" s="697" t="s">
        <v>500</v>
      </c>
      <c r="B221" s="698" t="s">
        <v>2178</v>
      </c>
      <c r="C221" s="698" t="s">
        <v>2476</v>
      </c>
      <c r="D221" s="698" t="s">
        <v>2551</v>
      </c>
      <c r="E221" s="698" t="s">
        <v>1089</v>
      </c>
      <c r="F221" s="702">
        <v>6</v>
      </c>
      <c r="G221" s="702">
        <v>19036.68</v>
      </c>
      <c r="H221" s="702">
        <v>0.37500000000000006</v>
      </c>
      <c r="I221" s="702">
        <v>3172.78</v>
      </c>
      <c r="J221" s="702">
        <v>16</v>
      </c>
      <c r="K221" s="702">
        <v>50764.479999999996</v>
      </c>
      <c r="L221" s="702">
        <v>1</v>
      </c>
      <c r="M221" s="702">
        <v>3172.7799999999997</v>
      </c>
      <c r="N221" s="702">
        <v>8</v>
      </c>
      <c r="O221" s="702">
        <v>25382.240000000002</v>
      </c>
      <c r="P221" s="724">
        <v>0.50000000000000011</v>
      </c>
      <c r="Q221" s="703">
        <v>3172.78</v>
      </c>
    </row>
    <row r="222" spans="1:17" ht="14.4" customHeight="1" x14ac:dyDescent="0.3">
      <c r="A222" s="697" t="s">
        <v>500</v>
      </c>
      <c r="B222" s="698" t="s">
        <v>2178</v>
      </c>
      <c r="C222" s="698" t="s">
        <v>2476</v>
      </c>
      <c r="D222" s="698" t="s">
        <v>2552</v>
      </c>
      <c r="E222" s="698" t="s">
        <v>1412</v>
      </c>
      <c r="F222" s="702"/>
      <c r="G222" s="702"/>
      <c r="H222" s="702"/>
      <c r="I222" s="702"/>
      <c r="J222" s="702">
        <v>18</v>
      </c>
      <c r="K222" s="702">
        <v>14429.25</v>
      </c>
      <c r="L222" s="702">
        <v>1</v>
      </c>
      <c r="M222" s="702">
        <v>801.625</v>
      </c>
      <c r="N222" s="702">
        <v>25.799999999999997</v>
      </c>
      <c r="O222" s="702">
        <v>17916.53</v>
      </c>
      <c r="P222" s="724">
        <v>1.2416813070672419</v>
      </c>
      <c r="Q222" s="703">
        <v>694.43914728682171</v>
      </c>
    </row>
    <row r="223" spans="1:17" ht="14.4" customHeight="1" x14ac:dyDescent="0.3">
      <c r="A223" s="697" t="s">
        <v>500</v>
      </c>
      <c r="B223" s="698" t="s">
        <v>2178</v>
      </c>
      <c r="C223" s="698" t="s">
        <v>2476</v>
      </c>
      <c r="D223" s="698" t="s">
        <v>2553</v>
      </c>
      <c r="E223" s="698"/>
      <c r="F223" s="702">
        <v>82</v>
      </c>
      <c r="G223" s="702">
        <v>5391.5</v>
      </c>
      <c r="H223" s="702"/>
      <c r="I223" s="702">
        <v>65.75</v>
      </c>
      <c r="J223" s="702"/>
      <c r="K223" s="702"/>
      <c r="L223" s="702"/>
      <c r="M223" s="702"/>
      <c r="N223" s="702"/>
      <c r="O223" s="702"/>
      <c r="P223" s="724"/>
      <c r="Q223" s="703"/>
    </row>
    <row r="224" spans="1:17" ht="14.4" customHeight="1" x14ac:dyDescent="0.3">
      <c r="A224" s="697" t="s">
        <v>500</v>
      </c>
      <c r="B224" s="698" t="s">
        <v>2178</v>
      </c>
      <c r="C224" s="698" t="s">
        <v>2476</v>
      </c>
      <c r="D224" s="698" t="s">
        <v>2554</v>
      </c>
      <c r="E224" s="698" t="s">
        <v>1089</v>
      </c>
      <c r="F224" s="702"/>
      <c r="G224" s="702"/>
      <c r="H224" s="702"/>
      <c r="I224" s="702"/>
      <c r="J224" s="702">
        <v>12</v>
      </c>
      <c r="K224" s="702">
        <v>76146.84</v>
      </c>
      <c r="L224" s="702">
        <v>1</v>
      </c>
      <c r="M224" s="702">
        <v>6345.57</v>
      </c>
      <c r="N224" s="702">
        <v>9</v>
      </c>
      <c r="O224" s="702">
        <v>57110.13</v>
      </c>
      <c r="P224" s="724">
        <v>0.75</v>
      </c>
      <c r="Q224" s="703">
        <v>6345.57</v>
      </c>
    </row>
    <row r="225" spans="1:17" ht="14.4" customHeight="1" x14ac:dyDescent="0.3">
      <c r="A225" s="697" t="s">
        <v>500</v>
      </c>
      <c r="B225" s="698" t="s">
        <v>2178</v>
      </c>
      <c r="C225" s="698" t="s">
        <v>2476</v>
      </c>
      <c r="D225" s="698" t="s">
        <v>2555</v>
      </c>
      <c r="E225" s="698" t="s">
        <v>2556</v>
      </c>
      <c r="F225" s="702">
        <v>7.3</v>
      </c>
      <c r="G225" s="702">
        <v>4262.71</v>
      </c>
      <c r="H225" s="702"/>
      <c r="I225" s="702">
        <v>583.93287671232883</v>
      </c>
      <c r="J225" s="702"/>
      <c r="K225" s="702"/>
      <c r="L225" s="702"/>
      <c r="M225" s="702"/>
      <c r="N225" s="702"/>
      <c r="O225" s="702"/>
      <c r="P225" s="724"/>
      <c r="Q225" s="703"/>
    </row>
    <row r="226" spans="1:17" ht="14.4" customHeight="1" x14ac:dyDescent="0.3">
      <c r="A226" s="697" t="s">
        <v>500</v>
      </c>
      <c r="B226" s="698" t="s">
        <v>2178</v>
      </c>
      <c r="C226" s="698" t="s">
        <v>2476</v>
      </c>
      <c r="D226" s="698" t="s">
        <v>2557</v>
      </c>
      <c r="E226" s="698" t="s">
        <v>1370</v>
      </c>
      <c r="F226" s="702"/>
      <c r="G226" s="702"/>
      <c r="H226" s="702"/>
      <c r="I226" s="702"/>
      <c r="J226" s="702">
        <v>144</v>
      </c>
      <c r="K226" s="702">
        <v>9468</v>
      </c>
      <c r="L226" s="702">
        <v>1</v>
      </c>
      <c r="M226" s="702">
        <v>65.75</v>
      </c>
      <c r="N226" s="702">
        <v>114</v>
      </c>
      <c r="O226" s="702">
        <v>6443.85</v>
      </c>
      <c r="P226" s="724">
        <v>0.68059252217997468</v>
      </c>
      <c r="Q226" s="703">
        <v>56.525000000000006</v>
      </c>
    </row>
    <row r="227" spans="1:17" ht="14.4" customHeight="1" x14ac:dyDescent="0.3">
      <c r="A227" s="697" t="s">
        <v>500</v>
      </c>
      <c r="B227" s="698" t="s">
        <v>2178</v>
      </c>
      <c r="C227" s="698" t="s">
        <v>2476</v>
      </c>
      <c r="D227" s="698" t="s">
        <v>2558</v>
      </c>
      <c r="E227" s="698" t="s">
        <v>2503</v>
      </c>
      <c r="F227" s="702"/>
      <c r="G227" s="702"/>
      <c r="H227" s="702"/>
      <c r="I227" s="702"/>
      <c r="J227" s="702">
        <v>0.1</v>
      </c>
      <c r="K227" s="702">
        <v>19.59</v>
      </c>
      <c r="L227" s="702">
        <v>1</v>
      </c>
      <c r="M227" s="702">
        <v>195.89999999999998</v>
      </c>
      <c r="N227" s="702"/>
      <c r="O227" s="702"/>
      <c r="P227" s="724"/>
      <c r="Q227" s="703"/>
    </row>
    <row r="228" spans="1:17" ht="14.4" customHeight="1" x14ac:dyDescent="0.3">
      <c r="A228" s="697" t="s">
        <v>500</v>
      </c>
      <c r="B228" s="698" t="s">
        <v>2178</v>
      </c>
      <c r="C228" s="698" t="s">
        <v>2476</v>
      </c>
      <c r="D228" s="698" t="s">
        <v>2559</v>
      </c>
      <c r="E228" s="698" t="s">
        <v>1364</v>
      </c>
      <c r="F228" s="702">
        <v>114.13</v>
      </c>
      <c r="G228" s="702">
        <v>242594.71999999997</v>
      </c>
      <c r="H228" s="702">
        <v>0.93472560390136605</v>
      </c>
      <c r="I228" s="702">
        <v>2125.5999299044947</v>
      </c>
      <c r="J228" s="702">
        <v>122.10000000000001</v>
      </c>
      <c r="K228" s="702">
        <v>259535.75999999998</v>
      </c>
      <c r="L228" s="702">
        <v>1</v>
      </c>
      <c r="M228" s="702">
        <v>2125.6</v>
      </c>
      <c r="N228" s="702">
        <v>109.6</v>
      </c>
      <c r="O228" s="702">
        <v>208629.02</v>
      </c>
      <c r="P228" s="724">
        <v>0.80385462103565231</v>
      </c>
      <c r="Q228" s="703">
        <v>1903.5494525547444</v>
      </c>
    </row>
    <row r="229" spans="1:17" ht="14.4" customHeight="1" x14ac:dyDescent="0.3">
      <c r="A229" s="697" t="s">
        <v>500</v>
      </c>
      <c r="B229" s="698" t="s">
        <v>2178</v>
      </c>
      <c r="C229" s="698" t="s">
        <v>2476</v>
      </c>
      <c r="D229" s="698" t="s">
        <v>2560</v>
      </c>
      <c r="E229" s="698" t="s">
        <v>2561</v>
      </c>
      <c r="F229" s="702">
        <v>16</v>
      </c>
      <c r="G229" s="702">
        <v>166277.6</v>
      </c>
      <c r="H229" s="702">
        <v>2.285714285714286</v>
      </c>
      <c r="I229" s="702">
        <v>10392.35</v>
      </c>
      <c r="J229" s="702">
        <v>7</v>
      </c>
      <c r="K229" s="702">
        <v>72746.45</v>
      </c>
      <c r="L229" s="702">
        <v>1</v>
      </c>
      <c r="M229" s="702">
        <v>10392.35</v>
      </c>
      <c r="N229" s="702">
        <v>85</v>
      </c>
      <c r="O229" s="702">
        <v>693270.2</v>
      </c>
      <c r="P229" s="724">
        <v>9.5299523206974364</v>
      </c>
      <c r="Q229" s="703">
        <v>8156.12</v>
      </c>
    </row>
    <row r="230" spans="1:17" ht="14.4" customHeight="1" x14ac:dyDescent="0.3">
      <c r="A230" s="697" t="s">
        <v>500</v>
      </c>
      <c r="B230" s="698" t="s">
        <v>2178</v>
      </c>
      <c r="C230" s="698" t="s">
        <v>2476</v>
      </c>
      <c r="D230" s="698" t="s">
        <v>2562</v>
      </c>
      <c r="E230" s="698" t="s">
        <v>2539</v>
      </c>
      <c r="F230" s="702">
        <v>0.3</v>
      </c>
      <c r="G230" s="702">
        <v>58.77</v>
      </c>
      <c r="H230" s="702">
        <v>0.6</v>
      </c>
      <c r="I230" s="702">
        <v>195.9</v>
      </c>
      <c r="J230" s="702">
        <v>0.5</v>
      </c>
      <c r="K230" s="702">
        <v>97.95</v>
      </c>
      <c r="L230" s="702">
        <v>1</v>
      </c>
      <c r="M230" s="702">
        <v>195.9</v>
      </c>
      <c r="N230" s="702"/>
      <c r="O230" s="702"/>
      <c r="P230" s="724"/>
      <c r="Q230" s="703"/>
    </row>
    <row r="231" spans="1:17" ht="14.4" customHeight="1" x14ac:dyDescent="0.3">
      <c r="A231" s="697" t="s">
        <v>500</v>
      </c>
      <c r="B231" s="698" t="s">
        <v>2178</v>
      </c>
      <c r="C231" s="698" t="s">
        <v>2476</v>
      </c>
      <c r="D231" s="698" t="s">
        <v>2563</v>
      </c>
      <c r="E231" s="698" t="s">
        <v>1378</v>
      </c>
      <c r="F231" s="702">
        <v>1.1000000000000001</v>
      </c>
      <c r="G231" s="702">
        <v>571.46</v>
      </c>
      <c r="H231" s="702">
        <v>0.59467615717615729</v>
      </c>
      <c r="I231" s="702">
        <v>519.5090909090909</v>
      </c>
      <c r="J231" s="702">
        <v>2.4</v>
      </c>
      <c r="K231" s="702">
        <v>960.95999999999992</v>
      </c>
      <c r="L231" s="702">
        <v>1</v>
      </c>
      <c r="M231" s="702">
        <v>400.4</v>
      </c>
      <c r="N231" s="702"/>
      <c r="O231" s="702"/>
      <c r="P231" s="724"/>
      <c r="Q231" s="703"/>
    </row>
    <row r="232" spans="1:17" ht="14.4" customHeight="1" x14ac:dyDescent="0.3">
      <c r="A232" s="697" t="s">
        <v>500</v>
      </c>
      <c r="B232" s="698" t="s">
        <v>2178</v>
      </c>
      <c r="C232" s="698" t="s">
        <v>2476</v>
      </c>
      <c r="D232" s="698" t="s">
        <v>2564</v>
      </c>
      <c r="E232" s="698" t="s">
        <v>1378</v>
      </c>
      <c r="F232" s="702">
        <v>10.399999999999999</v>
      </c>
      <c r="G232" s="702">
        <v>11008.79</v>
      </c>
      <c r="H232" s="702">
        <v>1.5801425585908349</v>
      </c>
      <c r="I232" s="702">
        <v>1058.5375000000001</v>
      </c>
      <c r="J232" s="702">
        <v>8.6999999999999993</v>
      </c>
      <c r="K232" s="702">
        <v>6966.9599999999991</v>
      </c>
      <c r="L232" s="702">
        <v>1</v>
      </c>
      <c r="M232" s="702">
        <v>800.8</v>
      </c>
      <c r="N232" s="702">
        <v>14.399999999999999</v>
      </c>
      <c r="O232" s="702">
        <v>12217.529999999999</v>
      </c>
      <c r="P232" s="724">
        <v>1.7536386027765338</v>
      </c>
      <c r="Q232" s="703">
        <v>848.4395833333333</v>
      </c>
    </row>
    <row r="233" spans="1:17" ht="14.4" customHeight="1" x14ac:dyDescent="0.3">
      <c r="A233" s="697" t="s">
        <v>500</v>
      </c>
      <c r="B233" s="698" t="s">
        <v>2178</v>
      </c>
      <c r="C233" s="698" t="s">
        <v>2476</v>
      </c>
      <c r="D233" s="698" t="s">
        <v>2565</v>
      </c>
      <c r="E233" s="698" t="s">
        <v>1394</v>
      </c>
      <c r="F233" s="702">
        <v>8</v>
      </c>
      <c r="G233" s="702">
        <v>876.8</v>
      </c>
      <c r="H233" s="702">
        <v>0.15308598865124401</v>
      </c>
      <c r="I233" s="702">
        <v>109.6</v>
      </c>
      <c r="J233" s="702">
        <v>41</v>
      </c>
      <c r="K233" s="702">
        <v>5727.4999999999991</v>
      </c>
      <c r="L233" s="702">
        <v>1</v>
      </c>
      <c r="M233" s="702">
        <v>139.69512195121948</v>
      </c>
      <c r="N233" s="702">
        <v>36</v>
      </c>
      <c r="O233" s="702">
        <v>5261.76</v>
      </c>
      <c r="P233" s="724">
        <v>0.91868354430379762</v>
      </c>
      <c r="Q233" s="703">
        <v>146.16</v>
      </c>
    </row>
    <row r="234" spans="1:17" ht="14.4" customHeight="1" x14ac:dyDescent="0.3">
      <c r="A234" s="697" t="s">
        <v>500</v>
      </c>
      <c r="B234" s="698" t="s">
        <v>2178</v>
      </c>
      <c r="C234" s="698" t="s">
        <v>2476</v>
      </c>
      <c r="D234" s="698" t="s">
        <v>2566</v>
      </c>
      <c r="E234" s="698" t="s">
        <v>2567</v>
      </c>
      <c r="F234" s="702">
        <v>16.299999999999997</v>
      </c>
      <c r="G234" s="702">
        <v>5401.8200000000006</v>
      </c>
      <c r="H234" s="702">
        <v>1.0055528770530102</v>
      </c>
      <c r="I234" s="702">
        <v>331.40000000000009</v>
      </c>
      <c r="J234" s="702">
        <v>16.21</v>
      </c>
      <c r="K234" s="702">
        <v>5371.9900000000007</v>
      </c>
      <c r="L234" s="702">
        <v>1</v>
      </c>
      <c r="M234" s="702">
        <v>331.39975323874154</v>
      </c>
      <c r="N234" s="702">
        <v>11.2</v>
      </c>
      <c r="O234" s="702">
        <v>3456.39</v>
      </c>
      <c r="P234" s="724">
        <v>0.64340961170813782</v>
      </c>
      <c r="Q234" s="703">
        <v>308.60624999999999</v>
      </c>
    </row>
    <row r="235" spans="1:17" ht="14.4" customHeight="1" x14ac:dyDescent="0.3">
      <c r="A235" s="697" t="s">
        <v>500</v>
      </c>
      <c r="B235" s="698" t="s">
        <v>2178</v>
      </c>
      <c r="C235" s="698" t="s">
        <v>2476</v>
      </c>
      <c r="D235" s="698" t="s">
        <v>2568</v>
      </c>
      <c r="E235" s="698" t="s">
        <v>2569</v>
      </c>
      <c r="F235" s="702"/>
      <c r="G235" s="702"/>
      <c r="H235" s="702"/>
      <c r="I235" s="702"/>
      <c r="J235" s="702">
        <v>16</v>
      </c>
      <c r="K235" s="702">
        <v>69038.559999999998</v>
      </c>
      <c r="L235" s="702">
        <v>1</v>
      </c>
      <c r="M235" s="702">
        <v>4314.91</v>
      </c>
      <c r="N235" s="702"/>
      <c r="O235" s="702"/>
      <c r="P235" s="724"/>
      <c r="Q235" s="703"/>
    </row>
    <row r="236" spans="1:17" ht="14.4" customHeight="1" x14ac:dyDescent="0.3">
      <c r="A236" s="697" t="s">
        <v>500</v>
      </c>
      <c r="B236" s="698" t="s">
        <v>2178</v>
      </c>
      <c r="C236" s="698" t="s">
        <v>2476</v>
      </c>
      <c r="D236" s="698" t="s">
        <v>2570</v>
      </c>
      <c r="E236" s="698" t="s">
        <v>1406</v>
      </c>
      <c r="F236" s="702">
        <v>3.9</v>
      </c>
      <c r="G236" s="702">
        <v>44045.98</v>
      </c>
      <c r="H236" s="702"/>
      <c r="I236" s="702">
        <v>11293.841025641026</v>
      </c>
      <c r="J236" s="702"/>
      <c r="K236" s="702"/>
      <c r="L236" s="702"/>
      <c r="M236" s="702"/>
      <c r="N236" s="702"/>
      <c r="O236" s="702"/>
      <c r="P236" s="724"/>
      <c r="Q236" s="703"/>
    </row>
    <row r="237" spans="1:17" ht="14.4" customHeight="1" x14ac:dyDescent="0.3">
      <c r="A237" s="697" t="s">
        <v>500</v>
      </c>
      <c r="B237" s="698" t="s">
        <v>2178</v>
      </c>
      <c r="C237" s="698" t="s">
        <v>2476</v>
      </c>
      <c r="D237" s="698" t="s">
        <v>2571</v>
      </c>
      <c r="E237" s="698" t="s">
        <v>1387</v>
      </c>
      <c r="F237" s="702">
        <v>10.899999999999999</v>
      </c>
      <c r="G237" s="702">
        <v>8609.34</v>
      </c>
      <c r="H237" s="702">
        <v>0.9909039324982708</v>
      </c>
      <c r="I237" s="702">
        <v>789.84770642201852</v>
      </c>
      <c r="J237" s="702">
        <v>11</v>
      </c>
      <c r="K237" s="702">
        <v>8688.369999999999</v>
      </c>
      <c r="L237" s="702">
        <v>1</v>
      </c>
      <c r="M237" s="702">
        <v>789.85181818181809</v>
      </c>
      <c r="N237" s="702">
        <v>11.7</v>
      </c>
      <c r="O237" s="702">
        <v>8327.84</v>
      </c>
      <c r="P237" s="724">
        <v>0.95850429942555404</v>
      </c>
      <c r="Q237" s="703">
        <v>711.78119658119658</v>
      </c>
    </row>
    <row r="238" spans="1:17" ht="14.4" customHeight="1" x14ac:dyDescent="0.3">
      <c r="A238" s="697" t="s">
        <v>500</v>
      </c>
      <c r="B238" s="698" t="s">
        <v>2178</v>
      </c>
      <c r="C238" s="698" t="s">
        <v>2476</v>
      </c>
      <c r="D238" s="698" t="s">
        <v>2572</v>
      </c>
      <c r="E238" s="698" t="s">
        <v>1374</v>
      </c>
      <c r="F238" s="702">
        <v>48.3</v>
      </c>
      <c r="G238" s="702">
        <v>157638.51</v>
      </c>
      <c r="H238" s="702">
        <v>0.58333226637236801</v>
      </c>
      <c r="I238" s="702">
        <v>3263.7372670807458</v>
      </c>
      <c r="J238" s="702">
        <v>82.8</v>
      </c>
      <c r="K238" s="702">
        <v>270237.94</v>
      </c>
      <c r="L238" s="702">
        <v>1</v>
      </c>
      <c r="M238" s="702">
        <v>3263.7432367149759</v>
      </c>
      <c r="N238" s="702">
        <v>80.599999999999994</v>
      </c>
      <c r="O238" s="702">
        <v>225299.18</v>
      </c>
      <c r="P238" s="724">
        <v>0.83370669566234845</v>
      </c>
      <c r="Q238" s="703">
        <v>2795.2751861042184</v>
      </c>
    </row>
    <row r="239" spans="1:17" ht="14.4" customHeight="1" x14ac:dyDescent="0.3">
      <c r="A239" s="697" t="s">
        <v>500</v>
      </c>
      <c r="B239" s="698" t="s">
        <v>2178</v>
      </c>
      <c r="C239" s="698" t="s">
        <v>2476</v>
      </c>
      <c r="D239" s="698" t="s">
        <v>2573</v>
      </c>
      <c r="E239" s="698" t="s">
        <v>2574</v>
      </c>
      <c r="F239" s="702"/>
      <c r="G239" s="702"/>
      <c r="H239" s="702"/>
      <c r="I239" s="702"/>
      <c r="J239" s="702"/>
      <c r="K239" s="702"/>
      <c r="L239" s="702"/>
      <c r="M239" s="702"/>
      <c r="N239" s="702">
        <v>1.5</v>
      </c>
      <c r="O239" s="702">
        <v>579.9</v>
      </c>
      <c r="P239" s="724"/>
      <c r="Q239" s="703">
        <v>386.59999999999997</v>
      </c>
    </row>
    <row r="240" spans="1:17" ht="14.4" customHeight="1" x14ac:dyDescent="0.3">
      <c r="A240" s="697" t="s">
        <v>500</v>
      </c>
      <c r="B240" s="698" t="s">
        <v>2178</v>
      </c>
      <c r="C240" s="698" t="s">
        <v>2476</v>
      </c>
      <c r="D240" s="698" t="s">
        <v>2575</v>
      </c>
      <c r="E240" s="698" t="s">
        <v>2576</v>
      </c>
      <c r="F240" s="702"/>
      <c r="G240" s="702"/>
      <c r="H240" s="702"/>
      <c r="I240" s="702"/>
      <c r="J240" s="702"/>
      <c r="K240" s="702"/>
      <c r="L240" s="702"/>
      <c r="M240" s="702"/>
      <c r="N240" s="702">
        <v>10</v>
      </c>
      <c r="O240" s="702">
        <v>23337</v>
      </c>
      <c r="P240" s="724"/>
      <c r="Q240" s="703">
        <v>2333.6999999999998</v>
      </c>
    </row>
    <row r="241" spans="1:17" ht="14.4" customHeight="1" x14ac:dyDescent="0.3">
      <c r="A241" s="697" t="s">
        <v>500</v>
      </c>
      <c r="B241" s="698" t="s">
        <v>2178</v>
      </c>
      <c r="C241" s="698" t="s">
        <v>2476</v>
      </c>
      <c r="D241" s="698" t="s">
        <v>2577</v>
      </c>
      <c r="E241" s="698" t="s">
        <v>2578</v>
      </c>
      <c r="F241" s="702"/>
      <c r="G241" s="702"/>
      <c r="H241" s="702"/>
      <c r="I241" s="702"/>
      <c r="J241" s="702">
        <v>35</v>
      </c>
      <c r="K241" s="702">
        <v>302044.05</v>
      </c>
      <c r="L241" s="702">
        <v>1</v>
      </c>
      <c r="M241" s="702">
        <v>8629.83</v>
      </c>
      <c r="N241" s="702"/>
      <c r="O241" s="702"/>
      <c r="P241" s="724"/>
      <c r="Q241" s="703"/>
    </row>
    <row r="242" spans="1:17" ht="14.4" customHeight="1" x14ac:dyDescent="0.3">
      <c r="A242" s="697" t="s">
        <v>500</v>
      </c>
      <c r="B242" s="698" t="s">
        <v>2178</v>
      </c>
      <c r="C242" s="698" t="s">
        <v>2476</v>
      </c>
      <c r="D242" s="698" t="s">
        <v>2579</v>
      </c>
      <c r="E242" s="698" t="s">
        <v>1105</v>
      </c>
      <c r="F242" s="702"/>
      <c r="G242" s="702"/>
      <c r="H242" s="702"/>
      <c r="I242" s="702"/>
      <c r="J242" s="702"/>
      <c r="K242" s="702"/>
      <c r="L242" s="702"/>
      <c r="M242" s="702"/>
      <c r="N242" s="702">
        <v>3</v>
      </c>
      <c r="O242" s="702">
        <v>19391.88</v>
      </c>
      <c r="P242" s="724"/>
      <c r="Q242" s="703">
        <v>6463.96</v>
      </c>
    </row>
    <row r="243" spans="1:17" ht="14.4" customHeight="1" x14ac:dyDescent="0.3">
      <c r="A243" s="697" t="s">
        <v>500</v>
      </c>
      <c r="B243" s="698" t="s">
        <v>2178</v>
      </c>
      <c r="C243" s="698" t="s">
        <v>2476</v>
      </c>
      <c r="D243" s="698" t="s">
        <v>2580</v>
      </c>
      <c r="E243" s="698" t="s">
        <v>2569</v>
      </c>
      <c r="F243" s="702"/>
      <c r="G243" s="702"/>
      <c r="H243" s="702"/>
      <c r="I243" s="702"/>
      <c r="J243" s="702">
        <v>3</v>
      </c>
      <c r="K243" s="702">
        <v>12944.73</v>
      </c>
      <c r="L243" s="702">
        <v>1</v>
      </c>
      <c r="M243" s="702">
        <v>4314.91</v>
      </c>
      <c r="N243" s="702"/>
      <c r="O243" s="702"/>
      <c r="P243" s="724"/>
      <c r="Q243" s="703"/>
    </row>
    <row r="244" spans="1:17" ht="14.4" customHeight="1" x14ac:dyDescent="0.3">
      <c r="A244" s="697" t="s">
        <v>500</v>
      </c>
      <c r="B244" s="698" t="s">
        <v>2178</v>
      </c>
      <c r="C244" s="698" t="s">
        <v>2476</v>
      </c>
      <c r="D244" s="698" t="s">
        <v>2581</v>
      </c>
      <c r="E244" s="698" t="s">
        <v>1097</v>
      </c>
      <c r="F244" s="702"/>
      <c r="G244" s="702"/>
      <c r="H244" s="702"/>
      <c r="I244" s="702"/>
      <c r="J244" s="702"/>
      <c r="K244" s="702"/>
      <c r="L244" s="702"/>
      <c r="M244" s="702"/>
      <c r="N244" s="702">
        <v>9</v>
      </c>
      <c r="O244" s="702">
        <v>89316</v>
      </c>
      <c r="P244" s="724"/>
      <c r="Q244" s="703">
        <v>9924</v>
      </c>
    </row>
    <row r="245" spans="1:17" ht="14.4" customHeight="1" x14ac:dyDescent="0.3">
      <c r="A245" s="697" t="s">
        <v>500</v>
      </c>
      <c r="B245" s="698" t="s">
        <v>2178</v>
      </c>
      <c r="C245" s="698" t="s">
        <v>2476</v>
      </c>
      <c r="D245" s="698" t="s">
        <v>2582</v>
      </c>
      <c r="E245" s="698" t="s">
        <v>1103</v>
      </c>
      <c r="F245" s="702"/>
      <c r="G245" s="702"/>
      <c r="H245" s="702"/>
      <c r="I245" s="702"/>
      <c r="J245" s="702"/>
      <c r="K245" s="702"/>
      <c r="L245" s="702"/>
      <c r="M245" s="702"/>
      <c r="N245" s="702">
        <v>1</v>
      </c>
      <c r="O245" s="702">
        <v>6812.08</v>
      </c>
      <c r="P245" s="724"/>
      <c r="Q245" s="703">
        <v>6812.08</v>
      </c>
    </row>
    <row r="246" spans="1:17" ht="14.4" customHeight="1" x14ac:dyDescent="0.3">
      <c r="A246" s="697" t="s">
        <v>500</v>
      </c>
      <c r="B246" s="698" t="s">
        <v>2178</v>
      </c>
      <c r="C246" s="698" t="s">
        <v>2476</v>
      </c>
      <c r="D246" s="698" t="s">
        <v>2583</v>
      </c>
      <c r="E246" s="698" t="s">
        <v>1100</v>
      </c>
      <c r="F246" s="702"/>
      <c r="G246" s="702"/>
      <c r="H246" s="702"/>
      <c r="I246" s="702"/>
      <c r="J246" s="702"/>
      <c r="K246" s="702"/>
      <c r="L246" s="702"/>
      <c r="M246" s="702"/>
      <c r="N246" s="702">
        <v>3</v>
      </c>
      <c r="O246" s="702">
        <v>6705</v>
      </c>
      <c r="P246" s="724"/>
      <c r="Q246" s="703">
        <v>2235</v>
      </c>
    </row>
    <row r="247" spans="1:17" ht="14.4" customHeight="1" x14ac:dyDescent="0.3">
      <c r="A247" s="697" t="s">
        <v>500</v>
      </c>
      <c r="B247" s="698" t="s">
        <v>2178</v>
      </c>
      <c r="C247" s="698" t="s">
        <v>2476</v>
      </c>
      <c r="D247" s="698" t="s">
        <v>2584</v>
      </c>
      <c r="E247" s="698" t="s">
        <v>2585</v>
      </c>
      <c r="F247" s="702"/>
      <c r="G247" s="702"/>
      <c r="H247" s="702"/>
      <c r="I247" s="702"/>
      <c r="J247" s="702"/>
      <c r="K247" s="702"/>
      <c r="L247" s="702"/>
      <c r="M247" s="702"/>
      <c r="N247" s="702">
        <v>35</v>
      </c>
      <c r="O247" s="702">
        <v>14740.6</v>
      </c>
      <c r="P247" s="724"/>
      <c r="Q247" s="703">
        <v>421.16</v>
      </c>
    </row>
    <row r="248" spans="1:17" ht="14.4" customHeight="1" x14ac:dyDescent="0.3">
      <c r="A248" s="697" t="s">
        <v>500</v>
      </c>
      <c r="B248" s="698" t="s">
        <v>2178</v>
      </c>
      <c r="C248" s="698" t="s">
        <v>2476</v>
      </c>
      <c r="D248" s="698" t="s">
        <v>2586</v>
      </c>
      <c r="E248" s="698" t="s">
        <v>1378</v>
      </c>
      <c r="F248" s="702"/>
      <c r="G248" s="702"/>
      <c r="H248" s="702"/>
      <c r="I248" s="702"/>
      <c r="J248" s="702"/>
      <c r="K248" s="702"/>
      <c r="L248" s="702"/>
      <c r="M248" s="702"/>
      <c r="N248" s="702">
        <v>0.2</v>
      </c>
      <c r="O248" s="702">
        <v>323.8</v>
      </c>
      <c r="P248" s="724"/>
      <c r="Q248" s="703">
        <v>1619</v>
      </c>
    </row>
    <row r="249" spans="1:17" ht="14.4" customHeight="1" x14ac:dyDescent="0.3">
      <c r="A249" s="697" t="s">
        <v>500</v>
      </c>
      <c r="B249" s="698" t="s">
        <v>2178</v>
      </c>
      <c r="C249" s="698" t="s">
        <v>2587</v>
      </c>
      <c r="D249" s="698" t="s">
        <v>2588</v>
      </c>
      <c r="E249" s="698" t="s">
        <v>2589</v>
      </c>
      <c r="F249" s="702">
        <v>7</v>
      </c>
      <c r="G249" s="702">
        <v>9148.44</v>
      </c>
      <c r="H249" s="702">
        <v>1.6259730842237723</v>
      </c>
      <c r="I249" s="702">
        <v>1306.92</v>
      </c>
      <c r="J249" s="702">
        <v>4</v>
      </c>
      <c r="K249" s="702">
        <v>5626.44</v>
      </c>
      <c r="L249" s="702">
        <v>1</v>
      </c>
      <c r="M249" s="702">
        <v>1406.61</v>
      </c>
      <c r="N249" s="702"/>
      <c r="O249" s="702"/>
      <c r="P249" s="724"/>
      <c r="Q249" s="703"/>
    </row>
    <row r="250" spans="1:17" ht="14.4" customHeight="1" x14ac:dyDescent="0.3">
      <c r="A250" s="697" t="s">
        <v>500</v>
      </c>
      <c r="B250" s="698" t="s">
        <v>2178</v>
      </c>
      <c r="C250" s="698" t="s">
        <v>2587</v>
      </c>
      <c r="D250" s="698" t="s">
        <v>2590</v>
      </c>
      <c r="E250" s="698" t="s">
        <v>2591</v>
      </c>
      <c r="F250" s="702">
        <v>624</v>
      </c>
      <c r="G250" s="702">
        <v>1251667.2999999998</v>
      </c>
      <c r="H250" s="702">
        <v>1.1192077829866565</v>
      </c>
      <c r="I250" s="702">
        <v>2005.8770833333331</v>
      </c>
      <c r="J250" s="702">
        <v>518</v>
      </c>
      <c r="K250" s="702">
        <v>1118351.1399999999</v>
      </c>
      <c r="L250" s="702">
        <v>1</v>
      </c>
      <c r="M250" s="702">
        <v>2158.9790347490343</v>
      </c>
      <c r="N250" s="702">
        <v>414</v>
      </c>
      <c r="O250" s="702">
        <v>894061.98</v>
      </c>
      <c r="P250" s="724">
        <v>0.79944656738133257</v>
      </c>
      <c r="Q250" s="703">
        <v>2159.5700000000002</v>
      </c>
    </row>
    <row r="251" spans="1:17" ht="14.4" customHeight="1" x14ac:dyDescent="0.3">
      <c r="A251" s="697" t="s">
        <v>500</v>
      </c>
      <c r="B251" s="698" t="s">
        <v>2178</v>
      </c>
      <c r="C251" s="698" t="s">
        <v>2587</v>
      </c>
      <c r="D251" s="698" t="s">
        <v>2592</v>
      </c>
      <c r="E251" s="698" t="s">
        <v>2593</v>
      </c>
      <c r="F251" s="702">
        <v>38</v>
      </c>
      <c r="G251" s="702">
        <v>93617.88</v>
      </c>
      <c r="H251" s="702">
        <v>0.44307347178312478</v>
      </c>
      <c r="I251" s="702">
        <v>2463.6284210526319</v>
      </c>
      <c r="J251" s="702">
        <v>80</v>
      </c>
      <c r="K251" s="702">
        <v>211292</v>
      </c>
      <c r="L251" s="702">
        <v>1</v>
      </c>
      <c r="M251" s="702">
        <v>2641.15</v>
      </c>
      <c r="N251" s="702">
        <v>273</v>
      </c>
      <c r="O251" s="702">
        <v>721033.95</v>
      </c>
      <c r="P251" s="724">
        <v>3.4124999999999996</v>
      </c>
      <c r="Q251" s="703">
        <v>2641.1499999999996</v>
      </c>
    </row>
    <row r="252" spans="1:17" ht="14.4" customHeight="1" x14ac:dyDescent="0.3">
      <c r="A252" s="697" t="s">
        <v>500</v>
      </c>
      <c r="B252" s="698" t="s">
        <v>2178</v>
      </c>
      <c r="C252" s="698" t="s">
        <v>2587</v>
      </c>
      <c r="D252" s="698" t="s">
        <v>2594</v>
      </c>
      <c r="E252" s="698" t="s">
        <v>2595</v>
      </c>
      <c r="F252" s="702"/>
      <c r="G252" s="702"/>
      <c r="H252" s="702"/>
      <c r="I252" s="702"/>
      <c r="J252" s="702"/>
      <c r="K252" s="702"/>
      <c r="L252" s="702"/>
      <c r="M252" s="702"/>
      <c r="N252" s="702">
        <v>1</v>
      </c>
      <c r="O252" s="702">
        <v>2159.5700000000002</v>
      </c>
      <c r="P252" s="724"/>
      <c r="Q252" s="703">
        <v>2159.5700000000002</v>
      </c>
    </row>
    <row r="253" spans="1:17" ht="14.4" customHeight="1" x14ac:dyDescent="0.3">
      <c r="A253" s="697" t="s">
        <v>500</v>
      </c>
      <c r="B253" s="698" t="s">
        <v>2178</v>
      </c>
      <c r="C253" s="698" t="s">
        <v>2587</v>
      </c>
      <c r="D253" s="698" t="s">
        <v>2596</v>
      </c>
      <c r="E253" s="698" t="s">
        <v>2597</v>
      </c>
      <c r="F253" s="702">
        <v>20</v>
      </c>
      <c r="G253" s="702">
        <v>165817.32</v>
      </c>
      <c r="H253" s="702">
        <v>1.2417480308592326</v>
      </c>
      <c r="I253" s="702">
        <v>8290.866</v>
      </c>
      <c r="J253" s="702">
        <v>15</v>
      </c>
      <c r="K253" s="702">
        <v>133535.40000000002</v>
      </c>
      <c r="L253" s="702">
        <v>1</v>
      </c>
      <c r="M253" s="702">
        <v>8902.3600000000024</v>
      </c>
      <c r="N253" s="702">
        <v>10</v>
      </c>
      <c r="O253" s="702">
        <v>89023.6</v>
      </c>
      <c r="P253" s="724">
        <v>0.66666666666666663</v>
      </c>
      <c r="Q253" s="703">
        <v>8902.36</v>
      </c>
    </row>
    <row r="254" spans="1:17" ht="14.4" customHeight="1" x14ac:dyDescent="0.3">
      <c r="A254" s="697" t="s">
        <v>500</v>
      </c>
      <c r="B254" s="698" t="s">
        <v>2178</v>
      </c>
      <c r="C254" s="698" t="s">
        <v>2587</v>
      </c>
      <c r="D254" s="698" t="s">
        <v>2598</v>
      </c>
      <c r="E254" s="698" t="s">
        <v>2599</v>
      </c>
      <c r="F254" s="702">
        <v>39</v>
      </c>
      <c r="G254" s="702">
        <v>386522.31</v>
      </c>
      <c r="H254" s="702">
        <v>2.2054782858517177</v>
      </c>
      <c r="I254" s="702">
        <v>9910.8284615384619</v>
      </c>
      <c r="J254" s="702">
        <v>17</v>
      </c>
      <c r="K254" s="702">
        <v>175255.55</v>
      </c>
      <c r="L254" s="702">
        <v>1</v>
      </c>
      <c r="M254" s="702">
        <v>10309.15</v>
      </c>
      <c r="N254" s="702">
        <v>33</v>
      </c>
      <c r="O254" s="702">
        <v>340201.95</v>
      </c>
      <c r="P254" s="724">
        <v>1.9411764705882355</v>
      </c>
      <c r="Q254" s="703">
        <v>10309.15</v>
      </c>
    </row>
    <row r="255" spans="1:17" ht="14.4" customHeight="1" x14ac:dyDescent="0.3">
      <c r="A255" s="697" t="s">
        <v>500</v>
      </c>
      <c r="B255" s="698" t="s">
        <v>2178</v>
      </c>
      <c r="C255" s="698" t="s">
        <v>2587</v>
      </c>
      <c r="D255" s="698" t="s">
        <v>2600</v>
      </c>
      <c r="E255" s="698" t="s">
        <v>2601</v>
      </c>
      <c r="F255" s="702">
        <v>302</v>
      </c>
      <c r="G255" s="702">
        <v>320983.90999999992</v>
      </c>
      <c r="H255" s="702">
        <v>1.3726604000936873</v>
      </c>
      <c r="I255" s="702">
        <v>1062.8606291390727</v>
      </c>
      <c r="J255" s="702">
        <v>193</v>
      </c>
      <c r="K255" s="702">
        <v>233840.73</v>
      </c>
      <c r="L255" s="702">
        <v>1</v>
      </c>
      <c r="M255" s="702">
        <v>1211.6100000000001</v>
      </c>
      <c r="N255" s="702">
        <v>237</v>
      </c>
      <c r="O255" s="702">
        <v>287151.56999999995</v>
      </c>
      <c r="P255" s="724">
        <v>1.2279792746113987</v>
      </c>
      <c r="Q255" s="703">
        <v>1211.6099999999997</v>
      </c>
    </row>
    <row r="256" spans="1:17" ht="14.4" customHeight="1" x14ac:dyDescent="0.3">
      <c r="A256" s="697" t="s">
        <v>500</v>
      </c>
      <c r="B256" s="698" t="s">
        <v>2178</v>
      </c>
      <c r="C256" s="698" t="s">
        <v>2587</v>
      </c>
      <c r="D256" s="698" t="s">
        <v>2602</v>
      </c>
      <c r="E256" s="698" t="s">
        <v>2603</v>
      </c>
      <c r="F256" s="702">
        <v>20</v>
      </c>
      <c r="G256" s="702">
        <v>4833.5600000000004</v>
      </c>
      <c r="H256" s="702">
        <v>0.40162893055108945</v>
      </c>
      <c r="I256" s="702">
        <v>241.67800000000003</v>
      </c>
      <c r="J256" s="702">
        <v>49</v>
      </c>
      <c r="K256" s="702">
        <v>12034.89</v>
      </c>
      <c r="L256" s="702">
        <v>1</v>
      </c>
      <c r="M256" s="702">
        <v>245.60999999999999</v>
      </c>
      <c r="N256" s="702">
        <v>26</v>
      </c>
      <c r="O256" s="702">
        <v>6385.8600000000006</v>
      </c>
      <c r="P256" s="724">
        <v>0.53061224489795922</v>
      </c>
      <c r="Q256" s="703">
        <v>245.61</v>
      </c>
    </row>
    <row r="257" spans="1:17" ht="14.4" customHeight="1" x14ac:dyDescent="0.3">
      <c r="A257" s="697" t="s">
        <v>500</v>
      </c>
      <c r="B257" s="698" t="s">
        <v>2178</v>
      </c>
      <c r="C257" s="698" t="s">
        <v>2587</v>
      </c>
      <c r="D257" s="698" t="s">
        <v>2604</v>
      </c>
      <c r="E257" s="698" t="s">
        <v>2605</v>
      </c>
      <c r="F257" s="702"/>
      <c r="G257" s="702"/>
      <c r="H257" s="702"/>
      <c r="I257" s="702"/>
      <c r="J257" s="702">
        <v>1</v>
      </c>
      <c r="K257" s="702">
        <v>2641.15</v>
      </c>
      <c r="L257" s="702">
        <v>1</v>
      </c>
      <c r="M257" s="702">
        <v>2641.15</v>
      </c>
      <c r="N257" s="702"/>
      <c r="O257" s="702"/>
      <c r="P257" s="724"/>
      <c r="Q257" s="703"/>
    </row>
    <row r="258" spans="1:17" ht="14.4" customHeight="1" x14ac:dyDescent="0.3">
      <c r="A258" s="697" t="s">
        <v>500</v>
      </c>
      <c r="B258" s="698" t="s">
        <v>2178</v>
      </c>
      <c r="C258" s="698" t="s">
        <v>2606</v>
      </c>
      <c r="D258" s="698" t="s">
        <v>2607</v>
      </c>
      <c r="E258" s="698" t="s">
        <v>2608</v>
      </c>
      <c r="F258" s="702">
        <v>11</v>
      </c>
      <c r="G258" s="702">
        <v>3629.78</v>
      </c>
      <c r="H258" s="702">
        <v>0.49999999999999994</v>
      </c>
      <c r="I258" s="702">
        <v>329.98</v>
      </c>
      <c r="J258" s="702">
        <v>22</v>
      </c>
      <c r="K258" s="702">
        <v>7259.5600000000013</v>
      </c>
      <c r="L258" s="702">
        <v>1</v>
      </c>
      <c r="M258" s="702">
        <v>329.98000000000008</v>
      </c>
      <c r="N258" s="702">
        <v>15</v>
      </c>
      <c r="O258" s="702">
        <v>4949.7</v>
      </c>
      <c r="P258" s="724">
        <v>0.68181818181818166</v>
      </c>
      <c r="Q258" s="703">
        <v>329.97999999999996</v>
      </c>
    </row>
    <row r="259" spans="1:17" ht="14.4" customHeight="1" x14ac:dyDescent="0.3">
      <c r="A259" s="697" t="s">
        <v>500</v>
      </c>
      <c r="B259" s="698" t="s">
        <v>2178</v>
      </c>
      <c r="C259" s="698" t="s">
        <v>2606</v>
      </c>
      <c r="D259" s="698" t="s">
        <v>2609</v>
      </c>
      <c r="E259" s="698" t="s">
        <v>2608</v>
      </c>
      <c r="F259" s="702">
        <v>13</v>
      </c>
      <c r="G259" s="702">
        <v>5634.33</v>
      </c>
      <c r="H259" s="702">
        <v>1.2999999999999998</v>
      </c>
      <c r="I259" s="702">
        <v>433.40999999999997</v>
      </c>
      <c r="J259" s="702">
        <v>10</v>
      </c>
      <c r="K259" s="702">
        <v>4334.1000000000004</v>
      </c>
      <c r="L259" s="702">
        <v>1</v>
      </c>
      <c r="M259" s="702">
        <v>433.41</v>
      </c>
      <c r="N259" s="702">
        <v>3</v>
      </c>
      <c r="O259" s="702">
        <v>1300.23</v>
      </c>
      <c r="P259" s="724">
        <v>0.3</v>
      </c>
      <c r="Q259" s="703">
        <v>433.41</v>
      </c>
    </row>
    <row r="260" spans="1:17" ht="14.4" customHeight="1" x14ac:dyDescent="0.3">
      <c r="A260" s="697" t="s">
        <v>500</v>
      </c>
      <c r="B260" s="698" t="s">
        <v>2178</v>
      </c>
      <c r="C260" s="698" t="s">
        <v>2606</v>
      </c>
      <c r="D260" s="698" t="s">
        <v>2610</v>
      </c>
      <c r="E260" s="698" t="s">
        <v>2611</v>
      </c>
      <c r="F260" s="702">
        <v>2</v>
      </c>
      <c r="G260" s="702">
        <v>2870.72</v>
      </c>
      <c r="H260" s="702">
        <v>1.4285742722070165</v>
      </c>
      <c r="I260" s="702">
        <v>1435.36</v>
      </c>
      <c r="J260" s="702">
        <v>1.4</v>
      </c>
      <c r="K260" s="702">
        <v>2009.5</v>
      </c>
      <c r="L260" s="702">
        <v>1</v>
      </c>
      <c r="M260" s="702">
        <v>1435.3571428571429</v>
      </c>
      <c r="N260" s="702">
        <v>1</v>
      </c>
      <c r="O260" s="702">
        <v>1435.36</v>
      </c>
      <c r="P260" s="724">
        <v>0.71428713610350825</v>
      </c>
      <c r="Q260" s="703">
        <v>1435.36</v>
      </c>
    </row>
    <row r="261" spans="1:17" ht="14.4" customHeight="1" x14ac:dyDescent="0.3">
      <c r="A261" s="697" t="s">
        <v>500</v>
      </c>
      <c r="B261" s="698" t="s">
        <v>2178</v>
      </c>
      <c r="C261" s="698" t="s">
        <v>2606</v>
      </c>
      <c r="D261" s="698" t="s">
        <v>2612</v>
      </c>
      <c r="E261" s="698" t="s">
        <v>2613</v>
      </c>
      <c r="F261" s="702">
        <v>0.1</v>
      </c>
      <c r="G261" s="702">
        <v>18.34</v>
      </c>
      <c r="H261" s="702"/>
      <c r="I261" s="702">
        <v>183.39999999999998</v>
      </c>
      <c r="J261" s="702"/>
      <c r="K261" s="702"/>
      <c r="L261" s="702"/>
      <c r="M261" s="702"/>
      <c r="N261" s="702"/>
      <c r="O261" s="702"/>
      <c r="P261" s="724"/>
      <c r="Q261" s="703"/>
    </row>
    <row r="262" spans="1:17" ht="14.4" customHeight="1" x14ac:dyDescent="0.3">
      <c r="A262" s="697" t="s">
        <v>500</v>
      </c>
      <c r="B262" s="698" t="s">
        <v>2178</v>
      </c>
      <c r="C262" s="698" t="s">
        <v>2606</v>
      </c>
      <c r="D262" s="698" t="s">
        <v>2614</v>
      </c>
      <c r="E262" s="698" t="s">
        <v>2613</v>
      </c>
      <c r="F262" s="702"/>
      <c r="G262" s="702"/>
      <c r="H262" s="702"/>
      <c r="I262" s="702"/>
      <c r="J262" s="702"/>
      <c r="K262" s="702"/>
      <c r="L262" s="702"/>
      <c r="M262" s="702"/>
      <c r="N262" s="702">
        <v>0.1</v>
      </c>
      <c r="O262" s="702">
        <v>107.27</v>
      </c>
      <c r="P262" s="724"/>
      <c r="Q262" s="703">
        <v>1072.6999999999998</v>
      </c>
    </row>
    <row r="263" spans="1:17" ht="14.4" customHeight="1" x14ac:dyDescent="0.3">
      <c r="A263" s="697" t="s">
        <v>500</v>
      </c>
      <c r="B263" s="698" t="s">
        <v>2178</v>
      </c>
      <c r="C263" s="698" t="s">
        <v>2606</v>
      </c>
      <c r="D263" s="698" t="s">
        <v>2615</v>
      </c>
      <c r="E263" s="698" t="s">
        <v>2616</v>
      </c>
      <c r="F263" s="702">
        <v>12</v>
      </c>
      <c r="G263" s="702">
        <v>1044.5999999999999</v>
      </c>
      <c r="H263" s="702">
        <v>6</v>
      </c>
      <c r="I263" s="702">
        <v>87.05</v>
      </c>
      <c r="J263" s="702">
        <v>2</v>
      </c>
      <c r="K263" s="702">
        <v>174.1</v>
      </c>
      <c r="L263" s="702">
        <v>1</v>
      </c>
      <c r="M263" s="702">
        <v>87.05</v>
      </c>
      <c r="N263" s="702">
        <v>1</v>
      </c>
      <c r="O263" s="702">
        <v>87.05</v>
      </c>
      <c r="P263" s="724">
        <v>0.5</v>
      </c>
      <c r="Q263" s="703">
        <v>87.05</v>
      </c>
    </row>
    <row r="264" spans="1:17" ht="14.4" customHeight="1" x14ac:dyDescent="0.3">
      <c r="A264" s="697" t="s">
        <v>500</v>
      </c>
      <c r="B264" s="698" t="s">
        <v>2178</v>
      </c>
      <c r="C264" s="698" t="s">
        <v>2606</v>
      </c>
      <c r="D264" s="698" t="s">
        <v>2617</v>
      </c>
      <c r="E264" s="698" t="s">
        <v>2616</v>
      </c>
      <c r="F264" s="702">
        <v>6</v>
      </c>
      <c r="G264" s="702">
        <v>774.18</v>
      </c>
      <c r="H264" s="702"/>
      <c r="I264" s="702">
        <v>129.03</v>
      </c>
      <c r="J264" s="702"/>
      <c r="K264" s="702"/>
      <c r="L264" s="702"/>
      <c r="M264" s="702"/>
      <c r="N264" s="702"/>
      <c r="O264" s="702"/>
      <c r="P264" s="724"/>
      <c r="Q264" s="703"/>
    </row>
    <row r="265" spans="1:17" ht="14.4" customHeight="1" x14ac:dyDescent="0.3">
      <c r="A265" s="697" t="s">
        <v>500</v>
      </c>
      <c r="B265" s="698" t="s">
        <v>2178</v>
      </c>
      <c r="C265" s="698" t="s">
        <v>2606</v>
      </c>
      <c r="D265" s="698" t="s">
        <v>2618</v>
      </c>
      <c r="E265" s="698" t="s">
        <v>2619</v>
      </c>
      <c r="F265" s="702"/>
      <c r="G265" s="702"/>
      <c r="H265" s="702"/>
      <c r="I265" s="702"/>
      <c r="J265" s="702"/>
      <c r="K265" s="702"/>
      <c r="L265" s="702"/>
      <c r="M265" s="702"/>
      <c r="N265" s="702">
        <v>1</v>
      </c>
      <c r="O265" s="702">
        <v>875.93</v>
      </c>
      <c r="P265" s="724"/>
      <c r="Q265" s="703">
        <v>875.93</v>
      </c>
    </row>
    <row r="266" spans="1:17" ht="14.4" customHeight="1" x14ac:dyDescent="0.3">
      <c r="A266" s="697" t="s">
        <v>500</v>
      </c>
      <c r="B266" s="698" t="s">
        <v>2178</v>
      </c>
      <c r="C266" s="698" t="s">
        <v>2606</v>
      </c>
      <c r="D266" s="698" t="s">
        <v>2620</v>
      </c>
      <c r="E266" s="698" t="s">
        <v>2621</v>
      </c>
      <c r="F266" s="702">
        <v>6.5000000000000009</v>
      </c>
      <c r="G266" s="702">
        <v>4092.3100000000004</v>
      </c>
      <c r="H266" s="702">
        <v>2.9545658012533571</v>
      </c>
      <c r="I266" s="702">
        <v>629.58615384615382</v>
      </c>
      <c r="J266" s="702">
        <v>2.2000000000000002</v>
      </c>
      <c r="K266" s="702">
        <v>1385.0800000000002</v>
      </c>
      <c r="L266" s="702">
        <v>1</v>
      </c>
      <c r="M266" s="702">
        <v>629.58181818181822</v>
      </c>
      <c r="N266" s="702">
        <v>2.1</v>
      </c>
      <c r="O266" s="702">
        <v>1322.13</v>
      </c>
      <c r="P266" s="724">
        <v>0.9545513616542004</v>
      </c>
      <c r="Q266" s="703">
        <v>629.58571428571429</v>
      </c>
    </row>
    <row r="267" spans="1:17" ht="14.4" customHeight="1" x14ac:dyDescent="0.3">
      <c r="A267" s="697" t="s">
        <v>500</v>
      </c>
      <c r="B267" s="698" t="s">
        <v>2178</v>
      </c>
      <c r="C267" s="698" t="s">
        <v>2606</v>
      </c>
      <c r="D267" s="698" t="s">
        <v>2622</v>
      </c>
      <c r="E267" s="698" t="s">
        <v>2623</v>
      </c>
      <c r="F267" s="702">
        <v>1</v>
      </c>
      <c r="G267" s="702">
        <v>2111.8000000000002</v>
      </c>
      <c r="H267" s="702"/>
      <c r="I267" s="702">
        <v>2111.8000000000002</v>
      </c>
      <c r="J267" s="702"/>
      <c r="K267" s="702"/>
      <c r="L267" s="702"/>
      <c r="M267" s="702"/>
      <c r="N267" s="702">
        <v>1</v>
      </c>
      <c r="O267" s="702">
        <v>2111.8000000000002</v>
      </c>
      <c r="P267" s="724"/>
      <c r="Q267" s="703">
        <v>2111.8000000000002</v>
      </c>
    </row>
    <row r="268" spans="1:17" ht="14.4" customHeight="1" x14ac:dyDescent="0.3">
      <c r="A268" s="697" t="s">
        <v>500</v>
      </c>
      <c r="B268" s="698" t="s">
        <v>2178</v>
      </c>
      <c r="C268" s="698" t="s">
        <v>2606</v>
      </c>
      <c r="D268" s="698" t="s">
        <v>2624</v>
      </c>
      <c r="E268" s="698" t="s">
        <v>2625</v>
      </c>
      <c r="F268" s="702"/>
      <c r="G268" s="702"/>
      <c r="H268" s="702"/>
      <c r="I268" s="702"/>
      <c r="J268" s="702">
        <v>6</v>
      </c>
      <c r="K268" s="702">
        <v>6205.74</v>
      </c>
      <c r="L268" s="702">
        <v>1</v>
      </c>
      <c r="M268" s="702">
        <v>1034.29</v>
      </c>
      <c r="N268" s="702"/>
      <c r="O268" s="702"/>
      <c r="P268" s="724"/>
      <c r="Q268" s="703"/>
    </row>
    <row r="269" spans="1:17" ht="14.4" customHeight="1" x14ac:dyDescent="0.3">
      <c r="A269" s="697" t="s">
        <v>500</v>
      </c>
      <c r="B269" s="698" t="s">
        <v>2178</v>
      </c>
      <c r="C269" s="698" t="s">
        <v>2606</v>
      </c>
      <c r="D269" s="698" t="s">
        <v>2626</v>
      </c>
      <c r="E269" s="698" t="s">
        <v>2625</v>
      </c>
      <c r="F269" s="702">
        <v>1</v>
      </c>
      <c r="G269" s="702">
        <v>1099.58</v>
      </c>
      <c r="H269" s="702"/>
      <c r="I269" s="702">
        <v>1099.58</v>
      </c>
      <c r="J269" s="702"/>
      <c r="K269" s="702"/>
      <c r="L269" s="702"/>
      <c r="M269" s="702"/>
      <c r="N269" s="702"/>
      <c r="O269" s="702"/>
      <c r="P269" s="724"/>
      <c r="Q269" s="703"/>
    </row>
    <row r="270" spans="1:17" ht="14.4" customHeight="1" x14ac:dyDescent="0.3">
      <c r="A270" s="697" t="s">
        <v>500</v>
      </c>
      <c r="B270" s="698" t="s">
        <v>2178</v>
      </c>
      <c r="C270" s="698" t="s">
        <v>2606</v>
      </c>
      <c r="D270" s="698" t="s">
        <v>2627</v>
      </c>
      <c r="E270" s="698" t="s">
        <v>2625</v>
      </c>
      <c r="F270" s="702">
        <v>8</v>
      </c>
      <c r="G270" s="702">
        <v>9443.36</v>
      </c>
      <c r="H270" s="702"/>
      <c r="I270" s="702">
        <v>1180.42</v>
      </c>
      <c r="J270" s="702"/>
      <c r="K270" s="702"/>
      <c r="L270" s="702"/>
      <c r="M270" s="702"/>
      <c r="N270" s="702"/>
      <c r="O270" s="702"/>
      <c r="P270" s="724"/>
      <c r="Q270" s="703"/>
    </row>
    <row r="271" spans="1:17" ht="14.4" customHeight="1" x14ac:dyDescent="0.3">
      <c r="A271" s="697" t="s">
        <v>500</v>
      </c>
      <c r="B271" s="698" t="s">
        <v>2178</v>
      </c>
      <c r="C271" s="698" t="s">
        <v>2606</v>
      </c>
      <c r="D271" s="698" t="s">
        <v>2628</v>
      </c>
      <c r="E271" s="698" t="s">
        <v>2629</v>
      </c>
      <c r="F271" s="702">
        <v>7</v>
      </c>
      <c r="G271" s="702">
        <v>3496.71</v>
      </c>
      <c r="H271" s="702"/>
      <c r="I271" s="702">
        <v>499.53000000000003</v>
      </c>
      <c r="J271" s="702"/>
      <c r="K271" s="702"/>
      <c r="L271" s="702"/>
      <c r="M271" s="702"/>
      <c r="N271" s="702"/>
      <c r="O271" s="702"/>
      <c r="P271" s="724"/>
      <c r="Q271" s="703"/>
    </row>
    <row r="272" spans="1:17" ht="14.4" customHeight="1" x14ac:dyDescent="0.3">
      <c r="A272" s="697" t="s">
        <v>500</v>
      </c>
      <c r="B272" s="698" t="s">
        <v>2178</v>
      </c>
      <c r="C272" s="698" t="s">
        <v>2606</v>
      </c>
      <c r="D272" s="698" t="s">
        <v>2630</v>
      </c>
      <c r="E272" s="698" t="s">
        <v>2629</v>
      </c>
      <c r="F272" s="702">
        <v>1</v>
      </c>
      <c r="G272" s="702">
        <v>426.98</v>
      </c>
      <c r="H272" s="702"/>
      <c r="I272" s="702">
        <v>426.98</v>
      </c>
      <c r="J272" s="702"/>
      <c r="K272" s="702"/>
      <c r="L272" s="702"/>
      <c r="M272" s="702"/>
      <c r="N272" s="702"/>
      <c r="O272" s="702"/>
      <c r="P272" s="724"/>
      <c r="Q272" s="703"/>
    </row>
    <row r="273" spans="1:17" ht="14.4" customHeight="1" x14ac:dyDescent="0.3">
      <c r="A273" s="697" t="s">
        <v>500</v>
      </c>
      <c r="B273" s="698" t="s">
        <v>2178</v>
      </c>
      <c r="C273" s="698" t="s">
        <v>2606</v>
      </c>
      <c r="D273" s="698" t="s">
        <v>2631</v>
      </c>
      <c r="E273" s="698" t="s">
        <v>2632</v>
      </c>
      <c r="F273" s="702">
        <v>2</v>
      </c>
      <c r="G273" s="702">
        <v>19315.740000000002</v>
      </c>
      <c r="H273" s="702"/>
      <c r="I273" s="702">
        <v>9657.8700000000008</v>
      </c>
      <c r="J273" s="702"/>
      <c r="K273" s="702"/>
      <c r="L273" s="702"/>
      <c r="M273" s="702"/>
      <c r="N273" s="702"/>
      <c r="O273" s="702"/>
      <c r="P273" s="724"/>
      <c r="Q273" s="703"/>
    </row>
    <row r="274" spans="1:17" ht="14.4" customHeight="1" x14ac:dyDescent="0.3">
      <c r="A274" s="697" t="s">
        <v>500</v>
      </c>
      <c r="B274" s="698" t="s">
        <v>2178</v>
      </c>
      <c r="C274" s="698" t="s">
        <v>2606</v>
      </c>
      <c r="D274" s="698" t="s">
        <v>2633</v>
      </c>
      <c r="E274" s="698" t="s">
        <v>2616</v>
      </c>
      <c r="F274" s="702">
        <v>5</v>
      </c>
      <c r="G274" s="702">
        <v>345.1</v>
      </c>
      <c r="H274" s="702">
        <v>0.7142857142857143</v>
      </c>
      <c r="I274" s="702">
        <v>69.02000000000001</v>
      </c>
      <c r="J274" s="702">
        <v>7</v>
      </c>
      <c r="K274" s="702">
        <v>483.14</v>
      </c>
      <c r="L274" s="702">
        <v>1</v>
      </c>
      <c r="M274" s="702">
        <v>69.02</v>
      </c>
      <c r="N274" s="702">
        <v>4</v>
      </c>
      <c r="O274" s="702">
        <v>276.08</v>
      </c>
      <c r="P274" s="724">
        <v>0.5714285714285714</v>
      </c>
      <c r="Q274" s="703">
        <v>69.02</v>
      </c>
    </row>
    <row r="275" spans="1:17" ht="14.4" customHeight="1" x14ac:dyDescent="0.3">
      <c r="A275" s="697" t="s">
        <v>500</v>
      </c>
      <c r="B275" s="698" t="s">
        <v>2178</v>
      </c>
      <c r="C275" s="698" t="s">
        <v>2606</v>
      </c>
      <c r="D275" s="698" t="s">
        <v>2634</v>
      </c>
      <c r="E275" s="698" t="s">
        <v>2616</v>
      </c>
      <c r="F275" s="702">
        <v>1</v>
      </c>
      <c r="G275" s="702">
        <v>84.98</v>
      </c>
      <c r="H275" s="702"/>
      <c r="I275" s="702">
        <v>84.98</v>
      </c>
      <c r="J275" s="702"/>
      <c r="K275" s="702"/>
      <c r="L275" s="702"/>
      <c r="M275" s="702"/>
      <c r="N275" s="702"/>
      <c r="O275" s="702"/>
      <c r="P275" s="724"/>
      <c r="Q275" s="703"/>
    </row>
    <row r="276" spans="1:17" ht="14.4" customHeight="1" x14ac:dyDescent="0.3">
      <c r="A276" s="697" t="s">
        <v>500</v>
      </c>
      <c r="B276" s="698" t="s">
        <v>2178</v>
      </c>
      <c r="C276" s="698" t="s">
        <v>2606</v>
      </c>
      <c r="D276" s="698" t="s">
        <v>2635</v>
      </c>
      <c r="E276" s="698" t="s">
        <v>2636</v>
      </c>
      <c r="F276" s="702">
        <v>1</v>
      </c>
      <c r="G276" s="702">
        <v>14345.35</v>
      </c>
      <c r="H276" s="702"/>
      <c r="I276" s="702">
        <v>14345.35</v>
      </c>
      <c r="J276" s="702"/>
      <c r="K276" s="702"/>
      <c r="L276" s="702"/>
      <c r="M276" s="702"/>
      <c r="N276" s="702"/>
      <c r="O276" s="702"/>
      <c r="P276" s="724"/>
      <c r="Q276" s="703"/>
    </row>
    <row r="277" spans="1:17" ht="14.4" customHeight="1" x14ac:dyDescent="0.3">
      <c r="A277" s="697" t="s">
        <v>500</v>
      </c>
      <c r="B277" s="698" t="s">
        <v>2178</v>
      </c>
      <c r="C277" s="698" t="s">
        <v>2606</v>
      </c>
      <c r="D277" s="698" t="s">
        <v>2637</v>
      </c>
      <c r="E277" s="698" t="s">
        <v>2638</v>
      </c>
      <c r="F277" s="702">
        <v>2</v>
      </c>
      <c r="G277" s="702">
        <v>10881.82</v>
      </c>
      <c r="H277" s="702"/>
      <c r="I277" s="702">
        <v>5440.91</v>
      </c>
      <c r="J277" s="702"/>
      <c r="K277" s="702"/>
      <c r="L277" s="702"/>
      <c r="M277" s="702"/>
      <c r="N277" s="702"/>
      <c r="O277" s="702"/>
      <c r="P277" s="724"/>
      <c r="Q277" s="703"/>
    </row>
    <row r="278" spans="1:17" ht="14.4" customHeight="1" x14ac:dyDescent="0.3">
      <c r="A278" s="697" t="s">
        <v>500</v>
      </c>
      <c r="B278" s="698" t="s">
        <v>2178</v>
      </c>
      <c r="C278" s="698" t="s">
        <v>2606</v>
      </c>
      <c r="D278" s="698" t="s">
        <v>2639</v>
      </c>
      <c r="E278" s="698" t="s">
        <v>2640</v>
      </c>
      <c r="F278" s="702">
        <v>1</v>
      </c>
      <c r="G278" s="702">
        <v>6847</v>
      </c>
      <c r="H278" s="702"/>
      <c r="I278" s="702">
        <v>6847</v>
      </c>
      <c r="J278" s="702"/>
      <c r="K278" s="702"/>
      <c r="L278" s="702"/>
      <c r="M278" s="702"/>
      <c r="N278" s="702"/>
      <c r="O278" s="702"/>
      <c r="P278" s="724"/>
      <c r="Q278" s="703"/>
    </row>
    <row r="279" spans="1:17" ht="14.4" customHeight="1" x14ac:dyDescent="0.3">
      <c r="A279" s="697" t="s">
        <v>500</v>
      </c>
      <c r="B279" s="698" t="s">
        <v>2178</v>
      </c>
      <c r="C279" s="698" t="s">
        <v>2606</v>
      </c>
      <c r="D279" s="698" t="s">
        <v>2641</v>
      </c>
      <c r="E279" s="698" t="s">
        <v>2642</v>
      </c>
      <c r="F279" s="702">
        <v>2</v>
      </c>
      <c r="G279" s="702">
        <v>13665.5</v>
      </c>
      <c r="H279" s="702">
        <v>2.0833460377473552</v>
      </c>
      <c r="I279" s="702">
        <v>6832.75</v>
      </c>
      <c r="J279" s="702">
        <v>1</v>
      </c>
      <c r="K279" s="702">
        <v>6559.4</v>
      </c>
      <c r="L279" s="702">
        <v>1</v>
      </c>
      <c r="M279" s="702">
        <v>6559.4</v>
      </c>
      <c r="N279" s="702"/>
      <c r="O279" s="702"/>
      <c r="P279" s="724"/>
      <c r="Q279" s="703"/>
    </row>
    <row r="280" spans="1:17" ht="14.4" customHeight="1" x14ac:dyDescent="0.3">
      <c r="A280" s="697" t="s">
        <v>500</v>
      </c>
      <c r="B280" s="698" t="s">
        <v>2178</v>
      </c>
      <c r="C280" s="698" t="s">
        <v>2606</v>
      </c>
      <c r="D280" s="698" t="s">
        <v>2643</v>
      </c>
      <c r="E280" s="698" t="s">
        <v>2644</v>
      </c>
      <c r="F280" s="702">
        <v>1</v>
      </c>
      <c r="G280" s="702">
        <v>6570.55</v>
      </c>
      <c r="H280" s="702"/>
      <c r="I280" s="702">
        <v>6570.55</v>
      </c>
      <c r="J280" s="702"/>
      <c r="K280" s="702"/>
      <c r="L280" s="702"/>
      <c r="M280" s="702"/>
      <c r="N280" s="702"/>
      <c r="O280" s="702"/>
      <c r="P280" s="724"/>
      <c r="Q280" s="703"/>
    </row>
    <row r="281" spans="1:17" ht="14.4" customHeight="1" x14ac:dyDescent="0.3">
      <c r="A281" s="697" t="s">
        <v>500</v>
      </c>
      <c r="B281" s="698" t="s">
        <v>2178</v>
      </c>
      <c r="C281" s="698" t="s">
        <v>2606</v>
      </c>
      <c r="D281" s="698" t="s">
        <v>2645</v>
      </c>
      <c r="E281" s="698" t="s">
        <v>2646</v>
      </c>
      <c r="F281" s="702"/>
      <c r="G281" s="702"/>
      <c r="H281" s="702"/>
      <c r="I281" s="702"/>
      <c r="J281" s="702"/>
      <c r="K281" s="702"/>
      <c r="L281" s="702"/>
      <c r="M281" s="702"/>
      <c r="N281" s="702">
        <v>1</v>
      </c>
      <c r="O281" s="702">
        <v>230.07</v>
      </c>
      <c r="P281" s="724"/>
      <c r="Q281" s="703">
        <v>230.07</v>
      </c>
    </row>
    <row r="282" spans="1:17" ht="14.4" customHeight="1" x14ac:dyDescent="0.3">
      <c r="A282" s="697" t="s">
        <v>500</v>
      </c>
      <c r="B282" s="698" t="s">
        <v>2178</v>
      </c>
      <c r="C282" s="698" t="s">
        <v>2606</v>
      </c>
      <c r="D282" s="698" t="s">
        <v>2647</v>
      </c>
      <c r="E282" s="698" t="s">
        <v>2648</v>
      </c>
      <c r="F282" s="702">
        <v>7</v>
      </c>
      <c r="G282" s="702">
        <v>1523.48</v>
      </c>
      <c r="H282" s="702"/>
      <c r="I282" s="702">
        <v>217.64000000000001</v>
      </c>
      <c r="J282" s="702"/>
      <c r="K282" s="702"/>
      <c r="L282" s="702"/>
      <c r="M282" s="702"/>
      <c r="N282" s="702">
        <v>1</v>
      </c>
      <c r="O282" s="702">
        <v>217.64</v>
      </c>
      <c r="P282" s="724"/>
      <c r="Q282" s="703">
        <v>217.64</v>
      </c>
    </row>
    <row r="283" spans="1:17" ht="14.4" customHeight="1" x14ac:dyDescent="0.3">
      <c r="A283" s="697" t="s">
        <v>500</v>
      </c>
      <c r="B283" s="698" t="s">
        <v>2178</v>
      </c>
      <c r="C283" s="698" t="s">
        <v>2606</v>
      </c>
      <c r="D283" s="698" t="s">
        <v>2649</v>
      </c>
      <c r="E283" s="698" t="s">
        <v>2648</v>
      </c>
      <c r="F283" s="702"/>
      <c r="G283" s="702"/>
      <c r="H283" s="702"/>
      <c r="I283" s="702"/>
      <c r="J283" s="702"/>
      <c r="K283" s="702"/>
      <c r="L283" s="702"/>
      <c r="M283" s="702"/>
      <c r="N283" s="702">
        <v>4</v>
      </c>
      <c r="O283" s="702">
        <v>1061.24</v>
      </c>
      <c r="P283" s="724"/>
      <c r="Q283" s="703">
        <v>265.31</v>
      </c>
    </row>
    <row r="284" spans="1:17" ht="14.4" customHeight="1" x14ac:dyDescent="0.3">
      <c r="A284" s="697" t="s">
        <v>500</v>
      </c>
      <c r="B284" s="698" t="s">
        <v>2178</v>
      </c>
      <c r="C284" s="698" t="s">
        <v>2606</v>
      </c>
      <c r="D284" s="698" t="s">
        <v>2650</v>
      </c>
      <c r="E284" s="698" t="s">
        <v>2616</v>
      </c>
      <c r="F284" s="702">
        <v>5</v>
      </c>
      <c r="G284" s="702">
        <v>606.25</v>
      </c>
      <c r="H284" s="702"/>
      <c r="I284" s="702">
        <v>121.25</v>
      </c>
      <c r="J284" s="702"/>
      <c r="K284" s="702"/>
      <c r="L284" s="702"/>
      <c r="M284" s="702"/>
      <c r="N284" s="702"/>
      <c r="O284" s="702"/>
      <c r="P284" s="724"/>
      <c r="Q284" s="703"/>
    </row>
    <row r="285" spans="1:17" ht="14.4" customHeight="1" x14ac:dyDescent="0.3">
      <c r="A285" s="697" t="s">
        <v>500</v>
      </c>
      <c r="B285" s="698" t="s">
        <v>2178</v>
      </c>
      <c r="C285" s="698" t="s">
        <v>2606</v>
      </c>
      <c r="D285" s="698" t="s">
        <v>2651</v>
      </c>
      <c r="E285" s="698" t="s">
        <v>2616</v>
      </c>
      <c r="F285" s="702"/>
      <c r="G285" s="702"/>
      <c r="H285" s="702"/>
      <c r="I285" s="702"/>
      <c r="J285" s="702">
        <v>1</v>
      </c>
      <c r="K285" s="702">
        <v>172.04</v>
      </c>
      <c r="L285" s="702">
        <v>1</v>
      </c>
      <c r="M285" s="702">
        <v>172.04</v>
      </c>
      <c r="N285" s="702"/>
      <c r="O285" s="702"/>
      <c r="P285" s="724"/>
      <c r="Q285" s="703"/>
    </row>
    <row r="286" spans="1:17" ht="14.4" customHeight="1" x14ac:dyDescent="0.3">
      <c r="A286" s="697" t="s">
        <v>500</v>
      </c>
      <c r="B286" s="698" t="s">
        <v>2178</v>
      </c>
      <c r="C286" s="698" t="s">
        <v>2606</v>
      </c>
      <c r="D286" s="698" t="s">
        <v>2652</v>
      </c>
      <c r="E286" s="698" t="s">
        <v>2616</v>
      </c>
      <c r="F286" s="702"/>
      <c r="G286" s="702"/>
      <c r="H286" s="702"/>
      <c r="I286" s="702"/>
      <c r="J286" s="702">
        <v>2</v>
      </c>
      <c r="K286" s="702">
        <v>180.32</v>
      </c>
      <c r="L286" s="702">
        <v>1</v>
      </c>
      <c r="M286" s="702">
        <v>90.16</v>
      </c>
      <c r="N286" s="702"/>
      <c r="O286" s="702"/>
      <c r="P286" s="724"/>
      <c r="Q286" s="703"/>
    </row>
    <row r="287" spans="1:17" ht="14.4" customHeight="1" x14ac:dyDescent="0.3">
      <c r="A287" s="697" t="s">
        <v>500</v>
      </c>
      <c r="B287" s="698" t="s">
        <v>2178</v>
      </c>
      <c r="C287" s="698" t="s">
        <v>2606</v>
      </c>
      <c r="D287" s="698" t="s">
        <v>2653</v>
      </c>
      <c r="E287" s="698" t="s">
        <v>2654</v>
      </c>
      <c r="F287" s="702">
        <v>1</v>
      </c>
      <c r="G287" s="702">
        <v>1831.25</v>
      </c>
      <c r="H287" s="702"/>
      <c r="I287" s="702">
        <v>1831.25</v>
      </c>
      <c r="J287" s="702"/>
      <c r="K287" s="702"/>
      <c r="L287" s="702"/>
      <c r="M287" s="702"/>
      <c r="N287" s="702"/>
      <c r="O287" s="702"/>
      <c r="P287" s="724"/>
      <c r="Q287" s="703"/>
    </row>
    <row r="288" spans="1:17" ht="14.4" customHeight="1" x14ac:dyDescent="0.3">
      <c r="A288" s="697" t="s">
        <v>500</v>
      </c>
      <c r="B288" s="698" t="s">
        <v>2178</v>
      </c>
      <c r="C288" s="698" t="s">
        <v>2606</v>
      </c>
      <c r="D288" s="698" t="s">
        <v>2655</v>
      </c>
      <c r="E288" s="698" t="s">
        <v>2656</v>
      </c>
      <c r="F288" s="702">
        <v>1</v>
      </c>
      <c r="G288" s="702">
        <v>12681.98</v>
      </c>
      <c r="H288" s="702"/>
      <c r="I288" s="702">
        <v>12681.98</v>
      </c>
      <c r="J288" s="702"/>
      <c r="K288" s="702"/>
      <c r="L288" s="702"/>
      <c r="M288" s="702"/>
      <c r="N288" s="702"/>
      <c r="O288" s="702"/>
      <c r="P288" s="724"/>
      <c r="Q288" s="703"/>
    </row>
    <row r="289" spans="1:17" ht="14.4" customHeight="1" x14ac:dyDescent="0.3">
      <c r="A289" s="697" t="s">
        <v>500</v>
      </c>
      <c r="B289" s="698" t="s">
        <v>2178</v>
      </c>
      <c r="C289" s="698" t="s">
        <v>2606</v>
      </c>
      <c r="D289" s="698" t="s">
        <v>2657</v>
      </c>
      <c r="E289" s="698" t="s">
        <v>2658</v>
      </c>
      <c r="F289" s="702"/>
      <c r="G289" s="702"/>
      <c r="H289" s="702"/>
      <c r="I289" s="702"/>
      <c r="J289" s="702">
        <v>2</v>
      </c>
      <c r="K289" s="702">
        <v>2972.3</v>
      </c>
      <c r="L289" s="702">
        <v>1</v>
      </c>
      <c r="M289" s="702">
        <v>1486.15</v>
      </c>
      <c r="N289" s="702"/>
      <c r="O289" s="702"/>
      <c r="P289" s="724"/>
      <c r="Q289" s="703"/>
    </row>
    <row r="290" spans="1:17" ht="14.4" customHeight="1" x14ac:dyDescent="0.3">
      <c r="A290" s="697" t="s">
        <v>500</v>
      </c>
      <c r="B290" s="698" t="s">
        <v>2178</v>
      </c>
      <c r="C290" s="698" t="s">
        <v>2606</v>
      </c>
      <c r="D290" s="698" t="s">
        <v>2659</v>
      </c>
      <c r="E290" s="698" t="s">
        <v>2660</v>
      </c>
      <c r="F290" s="702">
        <v>3</v>
      </c>
      <c r="G290" s="702">
        <v>7875.33</v>
      </c>
      <c r="H290" s="702"/>
      <c r="I290" s="702">
        <v>2625.11</v>
      </c>
      <c r="J290" s="702"/>
      <c r="K290" s="702"/>
      <c r="L290" s="702"/>
      <c r="M290" s="702"/>
      <c r="N290" s="702"/>
      <c r="O290" s="702"/>
      <c r="P290" s="724"/>
      <c r="Q290" s="703"/>
    </row>
    <row r="291" spans="1:17" ht="14.4" customHeight="1" x14ac:dyDescent="0.3">
      <c r="A291" s="697" t="s">
        <v>500</v>
      </c>
      <c r="B291" s="698" t="s">
        <v>2178</v>
      </c>
      <c r="C291" s="698" t="s">
        <v>2606</v>
      </c>
      <c r="D291" s="698" t="s">
        <v>2661</v>
      </c>
      <c r="E291" s="698" t="s">
        <v>2662</v>
      </c>
      <c r="F291" s="702">
        <v>2</v>
      </c>
      <c r="G291" s="702">
        <v>1448.84</v>
      </c>
      <c r="H291" s="702"/>
      <c r="I291" s="702">
        <v>724.42</v>
      </c>
      <c r="J291" s="702"/>
      <c r="K291" s="702"/>
      <c r="L291" s="702"/>
      <c r="M291" s="702"/>
      <c r="N291" s="702"/>
      <c r="O291" s="702"/>
      <c r="P291" s="724"/>
      <c r="Q291" s="703"/>
    </row>
    <row r="292" spans="1:17" ht="14.4" customHeight="1" x14ac:dyDescent="0.3">
      <c r="A292" s="697" t="s">
        <v>500</v>
      </c>
      <c r="B292" s="698" t="s">
        <v>2178</v>
      </c>
      <c r="C292" s="698" t="s">
        <v>2606</v>
      </c>
      <c r="D292" s="698" t="s">
        <v>2663</v>
      </c>
      <c r="E292" s="698" t="s">
        <v>2664</v>
      </c>
      <c r="F292" s="702">
        <v>1</v>
      </c>
      <c r="G292" s="702">
        <v>239.4</v>
      </c>
      <c r="H292" s="702"/>
      <c r="I292" s="702">
        <v>239.4</v>
      </c>
      <c r="J292" s="702"/>
      <c r="K292" s="702"/>
      <c r="L292" s="702"/>
      <c r="M292" s="702"/>
      <c r="N292" s="702"/>
      <c r="O292" s="702"/>
      <c r="P292" s="724"/>
      <c r="Q292" s="703"/>
    </row>
    <row r="293" spans="1:17" ht="14.4" customHeight="1" x14ac:dyDescent="0.3">
      <c r="A293" s="697" t="s">
        <v>500</v>
      </c>
      <c r="B293" s="698" t="s">
        <v>2178</v>
      </c>
      <c r="C293" s="698" t="s">
        <v>2606</v>
      </c>
      <c r="D293" s="698" t="s">
        <v>2665</v>
      </c>
      <c r="E293" s="698" t="s">
        <v>2666</v>
      </c>
      <c r="F293" s="702">
        <v>3</v>
      </c>
      <c r="G293" s="702">
        <v>3743.34</v>
      </c>
      <c r="H293" s="702"/>
      <c r="I293" s="702">
        <v>1247.78</v>
      </c>
      <c r="J293" s="702"/>
      <c r="K293" s="702"/>
      <c r="L293" s="702"/>
      <c r="M293" s="702"/>
      <c r="N293" s="702">
        <v>1</v>
      </c>
      <c r="O293" s="702">
        <v>1247.78</v>
      </c>
      <c r="P293" s="724"/>
      <c r="Q293" s="703">
        <v>1247.78</v>
      </c>
    </row>
    <row r="294" spans="1:17" ht="14.4" customHeight="1" x14ac:dyDescent="0.3">
      <c r="A294" s="697" t="s">
        <v>500</v>
      </c>
      <c r="B294" s="698" t="s">
        <v>2178</v>
      </c>
      <c r="C294" s="698" t="s">
        <v>2606</v>
      </c>
      <c r="D294" s="698" t="s">
        <v>2667</v>
      </c>
      <c r="E294" s="698" t="s">
        <v>2666</v>
      </c>
      <c r="F294" s="702">
        <v>5</v>
      </c>
      <c r="G294" s="702">
        <v>7109.45</v>
      </c>
      <c r="H294" s="702"/>
      <c r="I294" s="702">
        <v>1421.8899999999999</v>
      </c>
      <c r="J294" s="702"/>
      <c r="K294" s="702"/>
      <c r="L294" s="702"/>
      <c r="M294" s="702"/>
      <c r="N294" s="702">
        <v>2</v>
      </c>
      <c r="O294" s="702">
        <v>2843.78</v>
      </c>
      <c r="P294" s="724"/>
      <c r="Q294" s="703">
        <v>1421.89</v>
      </c>
    </row>
    <row r="295" spans="1:17" ht="14.4" customHeight="1" x14ac:dyDescent="0.3">
      <c r="A295" s="697" t="s">
        <v>500</v>
      </c>
      <c r="B295" s="698" t="s">
        <v>2178</v>
      </c>
      <c r="C295" s="698" t="s">
        <v>2606</v>
      </c>
      <c r="D295" s="698" t="s">
        <v>2668</v>
      </c>
      <c r="E295" s="698" t="s">
        <v>2666</v>
      </c>
      <c r="F295" s="702">
        <v>9</v>
      </c>
      <c r="G295" s="702">
        <v>14904.99</v>
      </c>
      <c r="H295" s="702"/>
      <c r="I295" s="702">
        <v>1656.11</v>
      </c>
      <c r="J295" s="702"/>
      <c r="K295" s="702"/>
      <c r="L295" s="702"/>
      <c r="M295" s="702"/>
      <c r="N295" s="702">
        <v>4</v>
      </c>
      <c r="O295" s="702">
        <v>6624.44</v>
      </c>
      <c r="P295" s="724"/>
      <c r="Q295" s="703">
        <v>1656.11</v>
      </c>
    </row>
    <row r="296" spans="1:17" ht="14.4" customHeight="1" x14ac:dyDescent="0.3">
      <c r="A296" s="697" t="s">
        <v>500</v>
      </c>
      <c r="B296" s="698" t="s">
        <v>2178</v>
      </c>
      <c r="C296" s="698" t="s">
        <v>2606</v>
      </c>
      <c r="D296" s="698" t="s">
        <v>2669</v>
      </c>
      <c r="E296" s="698" t="s">
        <v>2670</v>
      </c>
      <c r="F296" s="702">
        <v>3</v>
      </c>
      <c r="G296" s="702">
        <v>4259.46</v>
      </c>
      <c r="H296" s="702">
        <v>1</v>
      </c>
      <c r="I296" s="702">
        <v>1419.82</v>
      </c>
      <c r="J296" s="702">
        <v>3</v>
      </c>
      <c r="K296" s="702">
        <v>4259.46</v>
      </c>
      <c r="L296" s="702">
        <v>1</v>
      </c>
      <c r="M296" s="702">
        <v>1419.82</v>
      </c>
      <c r="N296" s="702">
        <v>3</v>
      </c>
      <c r="O296" s="702">
        <v>4259.46</v>
      </c>
      <c r="P296" s="724">
        <v>1</v>
      </c>
      <c r="Q296" s="703">
        <v>1419.82</v>
      </c>
    </row>
    <row r="297" spans="1:17" ht="14.4" customHeight="1" x14ac:dyDescent="0.3">
      <c r="A297" s="697" t="s">
        <v>500</v>
      </c>
      <c r="B297" s="698" t="s">
        <v>2178</v>
      </c>
      <c r="C297" s="698" t="s">
        <v>2606</v>
      </c>
      <c r="D297" s="698" t="s">
        <v>2671</v>
      </c>
      <c r="E297" s="698" t="s">
        <v>2670</v>
      </c>
      <c r="F297" s="702">
        <v>1</v>
      </c>
      <c r="G297" s="702">
        <v>1547.29</v>
      </c>
      <c r="H297" s="702">
        <v>0.5</v>
      </c>
      <c r="I297" s="702">
        <v>1547.29</v>
      </c>
      <c r="J297" s="702">
        <v>2</v>
      </c>
      <c r="K297" s="702">
        <v>3094.58</v>
      </c>
      <c r="L297" s="702">
        <v>1</v>
      </c>
      <c r="M297" s="702">
        <v>1547.29</v>
      </c>
      <c r="N297" s="702">
        <v>5</v>
      </c>
      <c r="O297" s="702">
        <v>7736.45</v>
      </c>
      <c r="P297" s="724">
        <v>2.5</v>
      </c>
      <c r="Q297" s="703">
        <v>1547.29</v>
      </c>
    </row>
    <row r="298" spans="1:17" ht="14.4" customHeight="1" x14ac:dyDescent="0.3">
      <c r="A298" s="697" t="s">
        <v>500</v>
      </c>
      <c r="B298" s="698" t="s">
        <v>2178</v>
      </c>
      <c r="C298" s="698" t="s">
        <v>2606</v>
      </c>
      <c r="D298" s="698" t="s">
        <v>2672</v>
      </c>
      <c r="E298" s="698" t="s">
        <v>2670</v>
      </c>
      <c r="F298" s="702"/>
      <c r="G298" s="702"/>
      <c r="H298" s="702"/>
      <c r="I298" s="702"/>
      <c r="J298" s="702"/>
      <c r="K298" s="702"/>
      <c r="L298" s="702"/>
      <c r="M298" s="702"/>
      <c r="N298" s="702">
        <v>1</v>
      </c>
      <c r="O298" s="702">
        <v>1644.71</v>
      </c>
      <c r="P298" s="724"/>
      <c r="Q298" s="703">
        <v>1644.71</v>
      </c>
    </row>
    <row r="299" spans="1:17" ht="14.4" customHeight="1" x14ac:dyDescent="0.3">
      <c r="A299" s="697" t="s">
        <v>500</v>
      </c>
      <c r="B299" s="698" t="s">
        <v>2178</v>
      </c>
      <c r="C299" s="698" t="s">
        <v>2606</v>
      </c>
      <c r="D299" s="698" t="s">
        <v>2673</v>
      </c>
      <c r="E299" s="698" t="s">
        <v>2674</v>
      </c>
      <c r="F299" s="702">
        <v>1</v>
      </c>
      <c r="G299" s="702">
        <v>4834.6400000000003</v>
      </c>
      <c r="H299" s="702"/>
      <c r="I299" s="702">
        <v>4834.6400000000003</v>
      </c>
      <c r="J299" s="702"/>
      <c r="K299" s="702"/>
      <c r="L299" s="702"/>
      <c r="M299" s="702"/>
      <c r="N299" s="702"/>
      <c r="O299" s="702"/>
      <c r="P299" s="724"/>
      <c r="Q299" s="703"/>
    </row>
    <row r="300" spans="1:17" ht="14.4" customHeight="1" x14ac:dyDescent="0.3">
      <c r="A300" s="697" t="s">
        <v>500</v>
      </c>
      <c r="B300" s="698" t="s">
        <v>2178</v>
      </c>
      <c r="C300" s="698" t="s">
        <v>2606</v>
      </c>
      <c r="D300" s="698" t="s">
        <v>2675</v>
      </c>
      <c r="E300" s="698" t="s">
        <v>2676</v>
      </c>
      <c r="F300" s="702">
        <v>20</v>
      </c>
      <c r="G300" s="702">
        <v>15785.8</v>
      </c>
      <c r="H300" s="702">
        <v>2.5</v>
      </c>
      <c r="I300" s="702">
        <v>789.29</v>
      </c>
      <c r="J300" s="702">
        <v>8</v>
      </c>
      <c r="K300" s="702">
        <v>6314.32</v>
      </c>
      <c r="L300" s="702">
        <v>1</v>
      </c>
      <c r="M300" s="702">
        <v>789.29</v>
      </c>
      <c r="N300" s="702">
        <v>11</v>
      </c>
      <c r="O300" s="702">
        <v>8682.1899999999987</v>
      </c>
      <c r="P300" s="724">
        <v>1.3749999999999998</v>
      </c>
      <c r="Q300" s="703">
        <v>789.28999999999985</v>
      </c>
    </row>
    <row r="301" spans="1:17" ht="14.4" customHeight="1" x14ac:dyDescent="0.3">
      <c r="A301" s="697" t="s">
        <v>500</v>
      </c>
      <c r="B301" s="698" t="s">
        <v>2178</v>
      </c>
      <c r="C301" s="698" t="s">
        <v>2606</v>
      </c>
      <c r="D301" s="698" t="s">
        <v>2677</v>
      </c>
      <c r="E301" s="698" t="s">
        <v>2678</v>
      </c>
      <c r="F301" s="702">
        <v>1</v>
      </c>
      <c r="G301" s="702">
        <v>8222.51</v>
      </c>
      <c r="H301" s="702"/>
      <c r="I301" s="702">
        <v>8222.51</v>
      </c>
      <c r="J301" s="702"/>
      <c r="K301" s="702"/>
      <c r="L301" s="702"/>
      <c r="M301" s="702"/>
      <c r="N301" s="702"/>
      <c r="O301" s="702"/>
      <c r="P301" s="724"/>
      <c r="Q301" s="703"/>
    </row>
    <row r="302" spans="1:17" ht="14.4" customHeight="1" x14ac:dyDescent="0.3">
      <c r="A302" s="697" t="s">
        <v>500</v>
      </c>
      <c r="B302" s="698" t="s">
        <v>2178</v>
      </c>
      <c r="C302" s="698" t="s">
        <v>2606</v>
      </c>
      <c r="D302" s="698" t="s">
        <v>2679</v>
      </c>
      <c r="E302" s="698" t="s">
        <v>2670</v>
      </c>
      <c r="F302" s="702"/>
      <c r="G302" s="702"/>
      <c r="H302" s="702"/>
      <c r="I302" s="702"/>
      <c r="J302" s="702">
        <v>2</v>
      </c>
      <c r="K302" s="702">
        <v>2549.46</v>
      </c>
      <c r="L302" s="702">
        <v>1</v>
      </c>
      <c r="M302" s="702">
        <v>1274.73</v>
      </c>
      <c r="N302" s="702">
        <v>1</v>
      </c>
      <c r="O302" s="702">
        <v>1274.73</v>
      </c>
      <c r="P302" s="724">
        <v>0.5</v>
      </c>
      <c r="Q302" s="703">
        <v>1274.73</v>
      </c>
    </row>
    <row r="303" spans="1:17" ht="14.4" customHeight="1" x14ac:dyDescent="0.3">
      <c r="A303" s="697" t="s">
        <v>500</v>
      </c>
      <c r="B303" s="698" t="s">
        <v>2178</v>
      </c>
      <c r="C303" s="698" t="s">
        <v>2606</v>
      </c>
      <c r="D303" s="698" t="s">
        <v>2680</v>
      </c>
      <c r="E303" s="698" t="s">
        <v>2681</v>
      </c>
      <c r="F303" s="702"/>
      <c r="G303" s="702"/>
      <c r="H303" s="702"/>
      <c r="I303" s="702"/>
      <c r="J303" s="702">
        <v>1</v>
      </c>
      <c r="K303" s="702">
        <v>12640.53</v>
      </c>
      <c r="L303" s="702">
        <v>1</v>
      </c>
      <c r="M303" s="702">
        <v>12640.53</v>
      </c>
      <c r="N303" s="702"/>
      <c r="O303" s="702"/>
      <c r="P303" s="724"/>
      <c r="Q303" s="703"/>
    </row>
    <row r="304" spans="1:17" ht="14.4" customHeight="1" x14ac:dyDescent="0.3">
      <c r="A304" s="697" t="s">
        <v>500</v>
      </c>
      <c r="B304" s="698" t="s">
        <v>2178</v>
      </c>
      <c r="C304" s="698" t="s">
        <v>2606</v>
      </c>
      <c r="D304" s="698" t="s">
        <v>2682</v>
      </c>
      <c r="E304" s="698" t="s">
        <v>2683</v>
      </c>
      <c r="F304" s="702">
        <v>2</v>
      </c>
      <c r="G304" s="702">
        <v>21257.9</v>
      </c>
      <c r="H304" s="702"/>
      <c r="I304" s="702">
        <v>10628.95</v>
      </c>
      <c r="J304" s="702"/>
      <c r="K304" s="702"/>
      <c r="L304" s="702"/>
      <c r="M304" s="702"/>
      <c r="N304" s="702"/>
      <c r="O304" s="702"/>
      <c r="P304" s="724"/>
      <c r="Q304" s="703"/>
    </row>
    <row r="305" spans="1:17" ht="14.4" customHeight="1" x14ac:dyDescent="0.3">
      <c r="A305" s="697" t="s">
        <v>500</v>
      </c>
      <c r="B305" s="698" t="s">
        <v>2178</v>
      </c>
      <c r="C305" s="698" t="s">
        <v>2606</v>
      </c>
      <c r="D305" s="698" t="s">
        <v>2684</v>
      </c>
      <c r="E305" s="698" t="s">
        <v>2685</v>
      </c>
      <c r="F305" s="702">
        <v>4</v>
      </c>
      <c r="G305" s="702">
        <v>4117.68</v>
      </c>
      <c r="H305" s="702"/>
      <c r="I305" s="702">
        <v>1029.42</v>
      </c>
      <c r="J305" s="702"/>
      <c r="K305" s="702"/>
      <c r="L305" s="702"/>
      <c r="M305" s="702"/>
      <c r="N305" s="702">
        <v>9</v>
      </c>
      <c r="O305" s="702">
        <v>9264.7800000000007</v>
      </c>
      <c r="P305" s="724"/>
      <c r="Q305" s="703">
        <v>1029.42</v>
      </c>
    </row>
    <row r="306" spans="1:17" ht="14.4" customHeight="1" x14ac:dyDescent="0.3">
      <c r="A306" s="697" t="s">
        <v>500</v>
      </c>
      <c r="B306" s="698" t="s">
        <v>2178</v>
      </c>
      <c r="C306" s="698" t="s">
        <v>2606</v>
      </c>
      <c r="D306" s="698" t="s">
        <v>2686</v>
      </c>
      <c r="E306" s="698" t="s">
        <v>2687</v>
      </c>
      <c r="F306" s="702"/>
      <c r="G306" s="702"/>
      <c r="H306" s="702"/>
      <c r="I306" s="702"/>
      <c r="J306" s="702">
        <v>2</v>
      </c>
      <c r="K306" s="702">
        <v>57900</v>
      </c>
      <c r="L306" s="702">
        <v>1</v>
      </c>
      <c r="M306" s="702">
        <v>28950</v>
      </c>
      <c r="N306" s="702"/>
      <c r="O306" s="702"/>
      <c r="P306" s="724"/>
      <c r="Q306" s="703"/>
    </row>
    <row r="307" spans="1:17" ht="14.4" customHeight="1" x14ac:dyDescent="0.3">
      <c r="A307" s="697" t="s">
        <v>500</v>
      </c>
      <c r="B307" s="698" t="s">
        <v>2178</v>
      </c>
      <c r="C307" s="698" t="s">
        <v>2606</v>
      </c>
      <c r="D307" s="698" t="s">
        <v>2688</v>
      </c>
      <c r="E307" s="698" t="s">
        <v>2689</v>
      </c>
      <c r="F307" s="702">
        <v>1</v>
      </c>
      <c r="G307" s="702">
        <v>60099</v>
      </c>
      <c r="H307" s="702"/>
      <c r="I307" s="702">
        <v>60099</v>
      </c>
      <c r="J307" s="702"/>
      <c r="K307" s="702"/>
      <c r="L307" s="702"/>
      <c r="M307" s="702"/>
      <c r="N307" s="702"/>
      <c r="O307" s="702"/>
      <c r="P307" s="724"/>
      <c r="Q307" s="703"/>
    </row>
    <row r="308" spans="1:17" ht="14.4" customHeight="1" x14ac:dyDescent="0.3">
      <c r="A308" s="697" t="s">
        <v>500</v>
      </c>
      <c r="B308" s="698" t="s">
        <v>2178</v>
      </c>
      <c r="C308" s="698" t="s">
        <v>2606</v>
      </c>
      <c r="D308" s="698" t="s">
        <v>2690</v>
      </c>
      <c r="E308" s="698" t="s">
        <v>2691</v>
      </c>
      <c r="F308" s="702"/>
      <c r="G308" s="702"/>
      <c r="H308" s="702"/>
      <c r="I308" s="702"/>
      <c r="J308" s="702"/>
      <c r="K308" s="702"/>
      <c r="L308" s="702"/>
      <c r="M308" s="702"/>
      <c r="N308" s="702">
        <v>2</v>
      </c>
      <c r="O308" s="702">
        <v>8985.3799999999992</v>
      </c>
      <c r="P308" s="724"/>
      <c r="Q308" s="703">
        <v>4492.6899999999996</v>
      </c>
    </row>
    <row r="309" spans="1:17" ht="14.4" customHeight="1" x14ac:dyDescent="0.3">
      <c r="A309" s="697" t="s">
        <v>500</v>
      </c>
      <c r="B309" s="698" t="s">
        <v>2178</v>
      </c>
      <c r="C309" s="698" t="s">
        <v>2606</v>
      </c>
      <c r="D309" s="698" t="s">
        <v>2692</v>
      </c>
      <c r="E309" s="698" t="s">
        <v>2693</v>
      </c>
      <c r="F309" s="702"/>
      <c r="G309" s="702"/>
      <c r="H309" s="702"/>
      <c r="I309" s="702"/>
      <c r="J309" s="702">
        <v>6</v>
      </c>
      <c r="K309" s="702">
        <v>3824.16</v>
      </c>
      <c r="L309" s="702">
        <v>1</v>
      </c>
      <c r="M309" s="702">
        <v>637.36</v>
      </c>
      <c r="N309" s="702">
        <v>1</v>
      </c>
      <c r="O309" s="702">
        <v>637.36</v>
      </c>
      <c r="P309" s="724">
        <v>0.16666666666666669</v>
      </c>
      <c r="Q309" s="703">
        <v>637.36</v>
      </c>
    </row>
    <row r="310" spans="1:17" ht="14.4" customHeight="1" x14ac:dyDescent="0.3">
      <c r="A310" s="697" t="s">
        <v>500</v>
      </c>
      <c r="B310" s="698" t="s">
        <v>2178</v>
      </c>
      <c r="C310" s="698" t="s">
        <v>2606</v>
      </c>
      <c r="D310" s="698" t="s">
        <v>2694</v>
      </c>
      <c r="E310" s="698" t="s">
        <v>2695</v>
      </c>
      <c r="F310" s="702"/>
      <c r="G310" s="702"/>
      <c r="H310" s="702"/>
      <c r="I310" s="702"/>
      <c r="J310" s="702">
        <v>1</v>
      </c>
      <c r="K310" s="702">
        <v>595</v>
      </c>
      <c r="L310" s="702">
        <v>1</v>
      </c>
      <c r="M310" s="702">
        <v>595</v>
      </c>
      <c r="N310" s="702"/>
      <c r="O310" s="702"/>
      <c r="P310" s="724"/>
      <c r="Q310" s="703"/>
    </row>
    <row r="311" spans="1:17" ht="14.4" customHeight="1" x14ac:dyDescent="0.3">
      <c r="A311" s="697" t="s">
        <v>500</v>
      </c>
      <c r="B311" s="698" t="s">
        <v>2178</v>
      </c>
      <c r="C311" s="698" t="s">
        <v>2606</v>
      </c>
      <c r="D311" s="698" t="s">
        <v>2696</v>
      </c>
      <c r="E311" s="698" t="s">
        <v>2697</v>
      </c>
      <c r="F311" s="702">
        <v>2</v>
      </c>
      <c r="G311" s="702">
        <v>1803.28</v>
      </c>
      <c r="H311" s="702"/>
      <c r="I311" s="702">
        <v>901.64</v>
      </c>
      <c r="J311" s="702"/>
      <c r="K311" s="702"/>
      <c r="L311" s="702"/>
      <c r="M311" s="702"/>
      <c r="N311" s="702"/>
      <c r="O311" s="702"/>
      <c r="P311" s="724"/>
      <c r="Q311" s="703"/>
    </row>
    <row r="312" spans="1:17" ht="14.4" customHeight="1" x14ac:dyDescent="0.3">
      <c r="A312" s="697" t="s">
        <v>500</v>
      </c>
      <c r="B312" s="698" t="s">
        <v>2178</v>
      </c>
      <c r="C312" s="698" t="s">
        <v>2606</v>
      </c>
      <c r="D312" s="698" t="s">
        <v>2698</v>
      </c>
      <c r="E312" s="698" t="s">
        <v>2699</v>
      </c>
      <c r="F312" s="702"/>
      <c r="G312" s="702"/>
      <c r="H312" s="702"/>
      <c r="I312" s="702"/>
      <c r="J312" s="702">
        <v>1</v>
      </c>
      <c r="K312" s="702">
        <v>11201.4</v>
      </c>
      <c r="L312" s="702">
        <v>1</v>
      </c>
      <c r="M312" s="702">
        <v>11201.4</v>
      </c>
      <c r="N312" s="702"/>
      <c r="O312" s="702"/>
      <c r="P312" s="724"/>
      <c r="Q312" s="703"/>
    </row>
    <row r="313" spans="1:17" ht="14.4" customHeight="1" x14ac:dyDescent="0.3">
      <c r="A313" s="697" t="s">
        <v>500</v>
      </c>
      <c r="B313" s="698" t="s">
        <v>2178</v>
      </c>
      <c r="C313" s="698" t="s">
        <v>2606</v>
      </c>
      <c r="D313" s="698" t="s">
        <v>2700</v>
      </c>
      <c r="E313" s="698" t="s">
        <v>2701</v>
      </c>
      <c r="F313" s="702"/>
      <c r="G313" s="702"/>
      <c r="H313" s="702"/>
      <c r="I313" s="702"/>
      <c r="J313" s="702">
        <v>1</v>
      </c>
      <c r="K313" s="702">
        <v>9701</v>
      </c>
      <c r="L313" s="702">
        <v>1</v>
      </c>
      <c r="M313" s="702">
        <v>9701</v>
      </c>
      <c r="N313" s="702"/>
      <c r="O313" s="702"/>
      <c r="P313" s="724"/>
      <c r="Q313" s="703"/>
    </row>
    <row r="314" spans="1:17" ht="14.4" customHeight="1" x14ac:dyDescent="0.3">
      <c r="A314" s="697" t="s">
        <v>500</v>
      </c>
      <c r="B314" s="698" t="s">
        <v>2178</v>
      </c>
      <c r="C314" s="698" t="s">
        <v>2606</v>
      </c>
      <c r="D314" s="698" t="s">
        <v>2702</v>
      </c>
      <c r="E314" s="698" t="s">
        <v>2703</v>
      </c>
      <c r="F314" s="702">
        <v>1</v>
      </c>
      <c r="G314" s="702">
        <v>23608.2</v>
      </c>
      <c r="H314" s="702">
        <v>1</v>
      </c>
      <c r="I314" s="702">
        <v>23608.2</v>
      </c>
      <c r="J314" s="702">
        <v>1</v>
      </c>
      <c r="K314" s="702">
        <v>23608.2</v>
      </c>
      <c r="L314" s="702">
        <v>1</v>
      </c>
      <c r="M314" s="702">
        <v>23608.2</v>
      </c>
      <c r="N314" s="702"/>
      <c r="O314" s="702"/>
      <c r="P314" s="724"/>
      <c r="Q314" s="703"/>
    </row>
    <row r="315" spans="1:17" ht="14.4" customHeight="1" x14ac:dyDescent="0.3">
      <c r="A315" s="697" t="s">
        <v>500</v>
      </c>
      <c r="B315" s="698" t="s">
        <v>2178</v>
      </c>
      <c r="C315" s="698" t="s">
        <v>2606</v>
      </c>
      <c r="D315" s="698" t="s">
        <v>2704</v>
      </c>
      <c r="E315" s="698" t="s">
        <v>2705</v>
      </c>
      <c r="F315" s="702">
        <v>2</v>
      </c>
      <c r="G315" s="702">
        <v>13194.16</v>
      </c>
      <c r="H315" s="702"/>
      <c r="I315" s="702">
        <v>6597.08</v>
      </c>
      <c r="J315" s="702"/>
      <c r="K315" s="702"/>
      <c r="L315" s="702"/>
      <c r="M315" s="702"/>
      <c r="N315" s="702"/>
      <c r="O315" s="702"/>
      <c r="P315" s="724"/>
      <c r="Q315" s="703"/>
    </row>
    <row r="316" spans="1:17" ht="14.4" customHeight="1" x14ac:dyDescent="0.3">
      <c r="A316" s="697" t="s">
        <v>500</v>
      </c>
      <c r="B316" s="698" t="s">
        <v>2178</v>
      </c>
      <c r="C316" s="698" t="s">
        <v>2606</v>
      </c>
      <c r="D316" s="698" t="s">
        <v>2706</v>
      </c>
      <c r="E316" s="698" t="s">
        <v>2707</v>
      </c>
      <c r="F316" s="702">
        <v>1</v>
      </c>
      <c r="G316" s="702">
        <v>408.74</v>
      </c>
      <c r="H316" s="702"/>
      <c r="I316" s="702">
        <v>408.74</v>
      </c>
      <c r="J316" s="702"/>
      <c r="K316" s="702"/>
      <c r="L316" s="702"/>
      <c r="M316" s="702"/>
      <c r="N316" s="702"/>
      <c r="O316" s="702"/>
      <c r="P316" s="724"/>
      <c r="Q316" s="703"/>
    </row>
    <row r="317" spans="1:17" ht="14.4" customHeight="1" x14ac:dyDescent="0.3">
      <c r="A317" s="697" t="s">
        <v>500</v>
      </c>
      <c r="B317" s="698" t="s">
        <v>2178</v>
      </c>
      <c r="C317" s="698" t="s">
        <v>2606</v>
      </c>
      <c r="D317" s="698" t="s">
        <v>2708</v>
      </c>
      <c r="E317" s="698" t="s">
        <v>2709</v>
      </c>
      <c r="F317" s="702">
        <v>6</v>
      </c>
      <c r="G317" s="702">
        <v>22285.32</v>
      </c>
      <c r="H317" s="702"/>
      <c r="I317" s="702">
        <v>3714.22</v>
      </c>
      <c r="J317" s="702"/>
      <c r="K317" s="702"/>
      <c r="L317" s="702"/>
      <c r="M317" s="702"/>
      <c r="N317" s="702"/>
      <c r="O317" s="702"/>
      <c r="P317" s="724"/>
      <c r="Q317" s="703"/>
    </row>
    <row r="318" spans="1:17" ht="14.4" customHeight="1" x14ac:dyDescent="0.3">
      <c r="A318" s="697" t="s">
        <v>500</v>
      </c>
      <c r="B318" s="698" t="s">
        <v>2178</v>
      </c>
      <c r="C318" s="698" t="s">
        <v>2606</v>
      </c>
      <c r="D318" s="698" t="s">
        <v>2710</v>
      </c>
      <c r="E318" s="698" t="s">
        <v>2711</v>
      </c>
      <c r="F318" s="702"/>
      <c r="G318" s="702"/>
      <c r="H318" s="702"/>
      <c r="I318" s="702"/>
      <c r="J318" s="702"/>
      <c r="K318" s="702"/>
      <c r="L318" s="702"/>
      <c r="M318" s="702"/>
      <c r="N318" s="702">
        <v>1</v>
      </c>
      <c r="O318" s="702">
        <v>187.97</v>
      </c>
      <c r="P318" s="724"/>
      <c r="Q318" s="703">
        <v>187.97</v>
      </c>
    </row>
    <row r="319" spans="1:17" ht="14.4" customHeight="1" x14ac:dyDescent="0.3">
      <c r="A319" s="697" t="s">
        <v>500</v>
      </c>
      <c r="B319" s="698" t="s">
        <v>2178</v>
      </c>
      <c r="C319" s="698" t="s">
        <v>2606</v>
      </c>
      <c r="D319" s="698" t="s">
        <v>2712</v>
      </c>
      <c r="E319" s="698" t="s">
        <v>2713</v>
      </c>
      <c r="F319" s="702"/>
      <c r="G319" s="702"/>
      <c r="H319" s="702"/>
      <c r="I319" s="702"/>
      <c r="J319" s="702"/>
      <c r="K319" s="702"/>
      <c r="L319" s="702"/>
      <c r="M319" s="702"/>
      <c r="N319" s="702">
        <v>1</v>
      </c>
      <c r="O319" s="702">
        <v>2170.0300000000002</v>
      </c>
      <c r="P319" s="724"/>
      <c r="Q319" s="703">
        <v>2170.0300000000002</v>
      </c>
    </row>
    <row r="320" spans="1:17" ht="14.4" customHeight="1" x14ac:dyDescent="0.3">
      <c r="A320" s="697" t="s">
        <v>500</v>
      </c>
      <c r="B320" s="698" t="s">
        <v>2178</v>
      </c>
      <c r="C320" s="698" t="s">
        <v>2606</v>
      </c>
      <c r="D320" s="698" t="s">
        <v>2714</v>
      </c>
      <c r="E320" s="698" t="s">
        <v>2715</v>
      </c>
      <c r="F320" s="702">
        <v>5</v>
      </c>
      <c r="G320" s="702">
        <v>50621.2</v>
      </c>
      <c r="H320" s="702"/>
      <c r="I320" s="702">
        <v>10124.24</v>
      </c>
      <c r="J320" s="702"/>
      <c r="K320" s="702"/>
      <c r="L320" s="702"/>
      <c r="M320" s="702"/>
      <c r="N320" s="702">
        <v>1</v>
      </c>
      <c r="O320" s="702">
        <v>9719.2999999999993</v>
      </c>
      <c r="P320" s="724"/>
      <c r="Q320" s="703">
        <v>9719.2999999999993</v>
      </c>
    </row>
    <row r="321" spans="1:17" ht="14.4" customHeight="1" x14ac:dyDescent="0.3">
      <c r="A321" s="697" t="s">
        <v>500</v>
      </c>
      <c r="B321" s="698" t="s">
        <v>2178</v>
      </c>
      <c r="C321" s="698" t="s">
        <v>2606</v>
      </c>
      <c r="D321" s="698" t="s">
        <v>2716</v>
      </c>
      <c r="E321" s="698" t="s">
        <v>2717</v>
      </c>
      <c r="F321" s="702">
        <v>3</v>
      </c>
      <c r="G321" s="702">
        <v>19991.13</v>
      </c>
      <c r="H321" s="702"/>
      <c r="I321" s="702">
        <v>6663.71</v>
      </c>
      <c r="J321" s="702"/>
      <c r="K321" s="702"/>
      <c r="L321" s="702"/>
      <c r="M321" s="702"/>
      <c r="N321" s="702">
        <v>1</v>
      </c>
      <c r="O321" s="702">
        <v>6397.2</v>
      </c>
      <c r="P321" s="724"/>
      <c r="Q321" s="703">
        <v>6397.2</v>
      </c>
    </row>
    <row r="322" spans="1:17" ht="14.4" customHeight="1" x14ac:dyDescent="0.3">
      <c r="A322" s="697" t="s">
        <v>500</v>
      </c>
      <c r="B322" s="698" t="s">
        <v>2178</v>
      </c>
      <c r="C322" s="698" t="s">
        <v>2606</v>
      </c>
      <c r="D322" s="698" t="s">
        <v>2718</v>
      </c>
      <c r="E322" s="698" t="s">
        <v>2719</v>
      </c>
      <c r="F322" s="702"/>
      <c r="G322" s="702"/>
      <c r="H322" s="702"/>
      <c r="I322" s="702"/>
      <c r="J322" s="702">
        <v>1</v>
      </c>
      <c r="K322" s="702">
        <v>69228.990000000005</v>
      </c>
      <c r="L322" s="702">
        <v>1</v>
      </c>
      <c r="M322" s="702">
        <v>69228.990000000005</v>
      </c>
      <c r="N322" s="702"/>
      <c r="O322" s="702"/>
      <c r="P322" s="724"/>
      <c r="Q322" s="703"/>
    </row>
    <row r="323" spans="1:17" ht="14.4" customHeight="1" x14ac:dyDescent="0.3">
      <c r="A323" s="697" t="s">
        <v>500</v>
      </c>
      <c r="B323" s="698" t="s">
        <v>2178</v>
      </c>
      <c r="C323" s="698" t="s">
        <v>2606</v>
      </c>
      <c r="D323" s="698" t="s">
        <v>2720</v>
      </c>
      <c r="E323" s="698" t="s">
        <v>2721</v>
      </c>
      <c r="F323" s="702">
        <v>1</v>
      </c>
      <c r="G323" s="702">
        <v>1796</v>
      </c>
      <c r="H323" s="702"/>
      <c r="I323" s="702">
        <v>1796</v>
      </c>
      <c r="J323" s="702"/>
      <c r="K323" s="702"/>
      <c r="L323" s="702"/>
      <c r="M323" s="702"/>
      <c r="N323" s="702"/>
      <c r="O323" s="702"/>
      <c r="P323" s="724"/>
      <c r="Q323" s="703"/>
    </row>
    <row r="324" spans="1:17" ht="14.4" customHeight="1" x14ac:dyDescent="0.3">
      <c r="A324" s="697" t="s">
        <v>500</v>
      </c>
      <c r="B324" s="698" t="s">
        <v>2178</v>
      </c>
      <c r="C324" s="698" t="s">
        <v>2606</v>
      </c>
      <c r="D324" s="698" t="s">
        <v>2722</v>
      </c>
      <c r="E324" s="698" t="s">
        <v>2723</v>
      </c>
      <c r="F324" s="702">
        <v>2</v>
      </c>
      <c r="G324" s="702">
        <v>3592</v>
      </c>
      <c r="H324" s="702">
        <v>1</v>
      </c>
      <c r="I324" s="702">
        <v>1796</v>
      </c>
      <c r="J324" s="702">
        <v>2</v>
      </c>
      <c r="K324" s="702">
        <v>3592</v>
      </c>
      <c r="L324" s="702">
        <v>1</v>
      </c>
      <c r="M324" s="702">
        <v>1796</v>
      </c>
      <c r="N324" s="702"/>
      <c r="O324" s="702"/>
      <c r="P324" s="724"/>
      <c r="Q324" s="703"/>
    </row>
    <row r="325" spans="1:17" ht="14.4" customHeight="1" x14ac:dyDescent="0.3">
      <c r="A325" s="697" t="s">
        <v>500</v>
      </c>
      <c r="B325" s="698" t="s">
        <v>2178</v>
      </c>
      <c r="C325" s="698" t="s">
        <v>2606</v>
      </c>
      <c r="D325" s="698" t="s">
        <v>2724</v>
      </c>
      <c r="E325" s="698" t="s">
        <v>2725</v>
      </c>
      <c r="F325" s="702">
        <v>1</v>
      </c>
      <c r="G325" s="702">
        <v>1796</v>
      </c>
      <c r="H325" s="702">
        <v>0.2</v>
      </c>
      <c r="I325" s="702">
        <v>1796</v>
      </c>
      <c r="J325" s="702">
        <v>5</v>
      </c>
      <c r="K325" s="702">
        <v>8980</v>
      </c>
      <c r="L325" s="702">
        <v>1</v>
      </c>
      <c r="M325" s="702">
        <v>1796</v>
      </c>
      <c r="N325" s="702"/>
      <c r="O325" s="702"/>
      <c r="P325" s="724"/>
      <c r="Q325" s="703"/>
    </row>
    <row r="326" spans="1:17" ht="14.4" customHeight="1" x14ac:dyDescent="0.3">
      <c r="A326" s="697" t="s">
        <v>500</v>
      </c>
      <c r="B326" s="698" t="s">
        <v>2178</v>
      </c>
      <c r="C326" s="698" t="s">
        <v>2606</v>
      </c>
      <c r="D326" s="698" t="s">
        <v>2726</v>
      </c>
      <c r="E326" s="698" t="s">
        <v>2727</v>
      </c>
      <c r="F326" s="702">
        <v>2</v>
      </c>
      <c r="G326" s="702">
        <v>3592</v>
      </c>
      <c r="H326" s="702">
        <v>0.33333333333333331</v>
      </c>
      <c r="I326" s="702">
        <v>1796</v>
      </c>
      <c r="J326" s="702">
        <v>6</v>
      </c>
      <c r="K326" s="702">
        <v>10776</v>
      </c>
      <c r="L326" s="702">
        <v>1</v>
      </c>
      <c r="M326" s="702">
        <v>1796</v>
      </c>
      <c r="N326" s="702"/>
      <c r="O326" s="702"/>
      <c r="P326" s="724"/>
      <c r="Q326" s="703"/>
    </row>
    <row r="327" spans="1:17" ht="14.4" customHeight="1" x14ac:dyDescent="0.3">
      <c r="A327" s="697" t="s">
        <v>500</v>
      </c>
      <c r="B327" s="698" t="s">
        <v>2178</v>
      </c>
      <c r="C327" s="698" t="s">
        <v>2606</v>
      </c>
      <c r="D327" s="698" t="s">
        <v>2728</v>
      </c>
      <c r="E327" s="698" t="s">
        <v>2729</v>
      </c>
      <c r="F327" s="702"/>
      <c r="G327" s="702"/>
      <c r="H327" s="702"/>
      <c r="I327" s="702"/>
      <c r="J327" s="702">
        <v>1</v>
      </c>
      <c r="K327" s="702">
        <v>3360</v>
      </c>
      <c r="L327" s="702">
        <v>1</v>
      </c>
      <c r="M327" s="702">
        <v>3360</v>
      </c>
      <c r="N327" s="702"/>
      <c r="O327" s="702"/>
      <c r="P327" s="724"/>
      <c r="Q327" s="703"/>
    </row>
    <row r="328" spans="1:17" ht="14.4" customHeight="1" x14ac:dyDescent="0.3">
      <c r="A328" s="697" t="s">
        <v>500</v>
      </c>
      <c r="B328" s="698" t="s">
        <v>2178</v>
      </c>
      <c r="C328" s="698" t="s">
        <v>2606</v>
      </c>
      <c r="D328" s="698" t="s">
        <v>2730</v>
      </c>
      <c r="E328" s="698" t="s">
        <v>2731</v>
      </c>
      <c r="F328" s="702"/>
      <c r="G328" s="702"/>
      <c r="H328" s="702"/>
      <c r="I328" s="702"/>
      <c r="J328" s="702">
        <v>2</v>
      </c>
      <c r="K328" s="702">
        <v>4032</v>
      </c>
      <c r="L328" s="702">
        <v>1</v>
      </c>
      <c r="M328" s="702">
        <v>2016</v>
      </c>
      <c r="N328" s="702"/>
      <c r="O328" s="702"/>
      <c r="P328" s="724"/>
      <c r="Q328" s="703"/>
    </row>
    <row r="329" spans="1:17" ht="14.4" customHeight="1" x14ac:dyDescent="0.3">
      <c r="A329" s="697" t="s">
        <v>500</v>
      </c>
      <c r="B329" s="698" t="s">
        <v>2178</v>
      </c>
      <c r="C329" s="698" t="s">
        <v>2606</v>
      </c>
      <c r="D329" s="698" t="s">
        <v>2732</v>
      </c>
      <c r="E329" s="698" t="s">
        <v>2733</v>
      </c>
      <c r="F329" s="702"/>
      <c r="G329" s="702"/>
      <c r="H329" s="702"/>
      <c r="I329" s="702"/>
      <c r="J329" s="702">
        <v>1</v>
      </c>
      <c r="K329" s="702">
        <v>3501.87</v>
      </c>
      <c r="L329" s="702">
        <v>1</v>
      </c>
      <c r="M329" s="702">
        <v>3501.87</v>
      </c>
      <c r="N329" s="702"/>
      <c r="O329" s="702"/>
      <c r="P329" s="724"/>
      <c r="Q329" s="703"/>
    </row>
    <row r="330" spans="1:17" ht="14.4" customHeight="1" x14ac:dyDescent="0.3">
      <c r="A330" s="697" t="s">
        <v>500</v>
      </c>
      <c r="B330" s="698" t="s">
        <v>2178</v>
      </c>
      <c r="C330" s="698" t="s">
        <v>2606</v>
      </c>
      <c r="D330" s="698" t="s">
        <v>2734</v>
      </c>
      <c r="E330" s="698" t="s">
        <v>2735</v>
      </c>
      <c r="F330" s="702">
        <v>1</v>
      </c>
      <c r="G330" s="702">
        <v>1396.5</v>
      </c>
      <c r="H330" s="702"/>
      <c r="I330" s="702">
        <v>1396.5</v>
      </c>
      <c r="J330" s="702"/>
      <c r="K330" s="702"/>
      <c r="L330" s="702"/>
      <c r="M330" s="702"/>
      <c r="N330" s="702"/>
      <c r="O330" s="702"/>
      <c r="P330" s="724"/>
      <c r="Q330" s="703"/>
    </row>
    <row r="331" spans="1:17" ht="14.4" customHeight="1" x14ac:dyDescent="0.3">
      <c r="A331" s="697" t="s">
        <v>500</v>
      </c>
      <c r="B331" s="698" t="s">
        <v>2178</v>
      </c>
      <c r="C331" s="698" t="s">
        <v>2606</v>
      </c>
      <c r="D331" s="698" t="s">
        <v>2736</v>
      </c>
      <c r="E331" s="698" t="s">
        <v>2737</v>
      </c>
      <c r="F331" s="702">
        <v>3</v>
      </c>
      <c r="G331" s="702">
        <v>1085.07</v>
      </c>
      <c r="H331" s="702">
        <v>1.5</v>
      </c>
      <c r="I331" s="702">
        <v>361.69</v>
      </c>
      <c r="J331" s="702">
        <v>2</v>
      </c>
      <c r="K331" s="702">
        <v>723.38</v>
      </c>
      <c r="L331" s="702">
        <v>1</v>
      </c>
      <c r="M331" s="702">
        <v>361.69</v>
      </c>
      <c r="N331" s="702">
        <v>4</v>
      </c>
      <c r="O331" s="702">
        <v>1446.76</v>
      </c>
      <c r="P331" s="724">
        <v>2</v>
      </c>
      <c r="Q331" s="703">
        <v>361.69</v>
      </c>
    </row>
    <row r="332" spans="1:17" ht="14.4" customHeight="1" x14ac:dyDescent="0.3">
      <c r="A332" s="697" t="s">
        <v>500</v>
      </c>
      <c r="B332" s="698" t="s">
        <v>2178</v>
      </c>
      <c r="C332" s="698" t="s">
        <v>2606</v>
      </c>
      <c r="D332" s="698" t="s">
        <v>2738</v>
      </c>
      <c r="E332" s="698" t="s">
        <v>2739</v>
      </c>
      <c r="F332" s="702">
        <v>1</v>
      </c>
      <c r="G332" s="702">
        <v>4618</v>
      </c>
      <c r="H332" s="702"/>
      <c r="I332" s="702">
        <v>4618</v>
      </c>
      <c r="J332" s="702"/>
      <c r="K332" s="702"/>
      <c r="L332" s="702"/>
      <c r="M332" s="702"/>
      <c r="N332" s="702">
        <v>1</v>
      </c>
      <c r="O332" s="702">
        <v>4618</v>
      </c>
      <c r="P332" s="724"/>
      <c r="Q332" s="703">
        <v>4618</v>
      </c>
    </row>
    <row r="333" spans="1:17" ht="14.4" customHeight="1" x14ac:dyDescent="0.3">
      <c r="A333" s="697" t="s">
        <v>500</v>
      </c>
      <c r="B333" s="698" t="s">
        <v>2178</v>
      </c>
      <c r="C333" s="698" t="s">
        <v>2606</v>
      </c>
      <c r="D333" s="698" t="s">
        <v>2740</v>
      </c>
      <c r="E333" s="698" t="s">
        <v>2741</v>
      </c>
      <c r="F333" s="702"/>
      <c r="G333" s="702"/>
      <c r="H333" s="702"/>
      <c r="I333" s="702"/>
      <c r="J333" s="702">
        <v>1</v>
      </c>
      <c r="K333" s="702">
        <v>4676</v>
      </c>
      <c r="L333" s="702">
        <v>1</v>
      </c>
      <c r="M333" s="702">
        <v>4676</v>
      </c>
      <c r="N333" s="702"/>
      <c r="O333" s="702"/>
      <c r="P333" s="724"/>
      <c r="Q333" s="703"/>
    </row>
    <row r="334" spans="1:17" ht="14.4" customHeight="1" x14ac:dyDescent="0.3">
      <c r="A334" s="697" t="s">
        <v>500</v>
      </c>
      <c r="B334" s="698" t="s">
        <v>2178</v>
      </c>
      <c r="C334" s="698" t="s">
        <v>2606</v>
      </c>
      <c r="D334" s="698" t="s">
        <v>2742</v>
      </c>
      <c r="E334" s="698" t="s">
        <v>2743</v>
      </c>
      <c r="F334" s="702"/>
      <c r="G334" s="702"/>
      <c r="H334" s="702"/>
      <c r="I334" s="702"/>
      <c r="J334" s="702">
        <v>4</v>
      </c>
      <c r="K334" s="702">
        <v>2368</v>
      </c>
      <c r="L334" s="702">
        <v>1</v>
      </c>
      <c r="M334" s="702">
        <v>592</v>
      </c>
      <c r="N334" s="702"/>
      <c r="O334" s="702"/>
      <c r="P334" s="724"/>
      <c r="Q334" s="703"/>
    </row>
    <row r="335" spans="1:17" ht="14.4" customHeight="1" x14ac:dyDescent="0.3">
      <c r="A335" s="697" t="s">
        <v>500</v>
      </c>
      <c r="B335" s="698" t="s">
        <v>2178</v>
      </c>
      <c r="C335" s="698" t="s">
        <v>2606</v>
      </c>
      <c r="D335" s="698" t="s">
        <v>2744</v>
      </c>
      <c r="E335" s="698" t="s">
        <v>2745</v>
      </c>
      <c r="F335" s="702">
        <v>22</v>
      </c>
      <c r="G335" s="702">
        <v>12243</v>
      </c>
      <c r="H335" s="702">
        <v>1.375</v>
      </c>
      <c r="I335" s="702">
        <v>556.5</v>
      </c>
      <c r="J335" s="702">
        <v>16</v>
      </c>
      <c r="K335" s="702">
        <v>8904</v>
      </c>
      <c r="L335" s="702">
        <v>1</v>
      </c>
      <c r="M335" s="702">
        <v>556.5</v>
      </c>
      <c r="N335" s="702">
        <v>14</v>
      </c>
      <c r="O335" s="702">
        <v>7791</v>
      </c>
      <c r="P335" s="724">
        <v>0.875</v>
      </c>
      <c r="Q335" s="703">
        <v>556.5</v>
      </c>
    </row>
    <row r="336" spans="1:17" ht="14.4" customHeight="1" x14ac:dyDescent="0.3">
      <c r="A336" s="697" t="s">
        <v>500</v>
      </c>
      <c r="B336" s="698" t="s">
        <v>2178</v>
      </c>
      <c r="C336" s="698" t="s">
        <v>2606</v>
      </c>
      <c r="D336" s="698" t="s">
        <v>2746</v>
      </c>
      <c r="E336" s="698" t="s">
        <v>2747</v>
      </c>
      <c r="F336" s="702">
        <v>3</v>
      </c>
      <c r="G336" s="702">
        <v>2556.9299999999998</v>
      </c>
      <c r="H336" s="702"/>
      <c r="I336" s="702">
        <v>852.31</v>
      </c>
      <c r="J336" s="702"/>
      <c r="K336" s="702"/>
      <c r="L336" s="702"/>
      <c r="M336" s="702"/>
      <c r="N336" s="702"/>
      <c r="O336" s="702"/>
      <c r="P336" s="724"/>
      <c r="Q336" s="703"/>
    </row>
    <row r="337" spans="1:17" ht="14.4" customHeight="1" x14ac:dyDescent="0.3">
      <c r="A337" s="697" t="s">
        <v>500</v>
      </c>
      <c r="B337" s="698" t="s">
        <v>2178</v>
      </c>
      <c r="C337" s="698" t="s">
        <v>2606</v>
      </c>
      <c r="D337" s="698" t="s">
        <v>2748</v>
      </c>
      <c r="E337" s="698" t="s">
        <v>2749</v>
      </c>
      <c r="F337" s="702">
        <v>1</v>
      </c>
      <c r="G337" s="702">
        <v>4735.3500000000004</v>
      </c>
      <c r="H337" s="702"/>
      <c r="I337" s="702">
        <v>4735.3500000000004</v>
      </c>
      <c r="J337" s="702"/>
      <c r="K337" s="702"/>
      <c r="L337" s="702"/>
      <c r="M337" s="702"/>
      <c r="N337" s="702"/>
      <c r="O337" s="702"/>
      <c r="P337" s="724"/>
      <c r="Q337" s="703"/>
    </row>
    <row r="338" spans="1:17" ht="14.4" customHeight="1" x14ac:dyDescent="0.3">
      <c r="A338" s="697" t="s">
        <v>500</v>
      </c>
      <c r="B338" s="698" t="s">
        <v>2178</v>
      </c>
      <c r="C338" s="698" t="s">
        <v>2606</v>
      </c>
      <c r="D338" s="698" t="s">
        <v>2750</v>
      </c>
      <c r="E338" s="698" t="s">
        <v>2751</v>
      </c>
      <c r="F338" s="702">
        <v>1</v>
      </c>
      <c r="G338" s="702">
        <v>7993.16</v>
      </c>
      <c r="H338" s="702"/>
      <c r="I338" s="702">
        <v>7993.16</v>
      </c>
      <c r="J338" s="702"/>
      <c r="K338" s="702"/>
      <c r="L338" s="702"/>
      <c r="M338" s="702"/>
      <c r="N338" s="702"/>
      <c r="O338" s="702"/>
      <c r="P338" s="724"/>
      <c r="Q338" s="703"/>
    </row>
    <row r="339" spans="1:17" ht="14.4" customHeight="1" x14ac:dyDescent="0.3">
      <c r="A339" s="697" t="s">
        <v>500</v>
      </c>
      <c r="B339" s="698" t="s">
        <v>2178</v>
      </c>
      <c r="C339" s="698" t="s">
        <v>2606</v>
      </c>
      <c r="D339" s="698" t="s">
        <v>2752</v>
      </c>
      <c r="E339" s="698" t="s">
        <v>2753</v>
      </c>
      <c r="F339" s="702">
        <v>1</v>
      </c>
      <c r="G339" s="702">
        <v>2866.27</v>
      </c>
      <c r="H339" s="702"/>
      <c r="I339" s="702">
        <v>2866.27</v>
      </c>
      <c r="J339" s="702"/>
      <c r="K339" s="702"/>
      <c r="L339" s="702"/>
      <c r="M339" s="702"/>
      <c r="N339" s="702"/>
      <c r="O339" s="702"/>
      <c r="P339" s="724"/>
      <c r="Q339" s="703"/>
    </row>
    <row r="340" spans="1:17" ht="14.4" customHeight="1" x14ac:dyDescent="0.3">
      <c r="A340" s="697" t="s">
        <v>500</v>
      </c>
      <c r="B340" s="698" t="s">
        <v>2178</v>
      </c>
      <c r="C340" s="698" t="s">
        <v>2606</v>
      </c>
      <c r="D340" s="698" t="s">
        <v>2754</v>
      </c>
      <c r="E340" s="698" t="s">
        <v>2755</v>
      </c>
      <c r="F340" s="702">
        <v>0.1</v>
      </c>
      <c r="G340" s="702">
        <v>177.31</v>
      </c>
      <c r="H340" s="702"/>
      <c r="I340" s="702">
        <v>1773.1</v>
      </c>
      <c r="J340" s="702"/>
      <c r="K340" s="702"/>
      <c r="L340" s="702"/>
      <c r="M340" s="702"/>
      <c r="N340" s="702"/>
      <c r="O340" s="702"/>
      <c r="P340" s="724"/>
      <c r="Q340" s="703"/>
    </row>
    <row r="341" spans="1:17" ht="14.4" customHeight="1" x14ac:dyDescent="0.3">
      <c r="A341" s="697" t="s">
        <v>500</v>
      </c>
      <c r="B341" s="698" t="s">
        <v>2178</v>
      </c>
      <c r="C341" s="698" t="s">
        <v>2606</v>
      </c>
      <c r="D341" s="698" t="s">
        <v>2756</v>
      </c>
      <c r="E341" s="698" t="s">
        <v>2757</v>
      </c>
      <c r="F341" s="702">
        <v>4.1999999999999993</v>
      </c>
      <c r="G341" s="702">
        <v>1058.52</v>
      </c>
      <c r="H341" s="702">
        <v>3.0001700583867126</v>
      </c>
      <c r="I341" s="702">
        <v>252.02857142857147</v>
      </c>
      <c r="J341" s="702">
        <v>1.4</v>
      </c>
      <c r="K341" s="702">
        <v>352.82</v>
      </c>
      <c r="L341" s="702">
        <v>1</v>
      </c>
      <c r="M341" s="702">
        <v>252.01428571428573</v>
      </c>
      <c r="N341" s="702">
        <v>1.1000000000000001</v>
      </c>
      <c r="O341" s="702">
        <v>277.23</v>
      </c>
      <c r="P341" s="724">
        <v>0.78575477580636022</v>
      </c>
      <c r="Q341" s="703">
        <v>252.02727272727273</v>
      </c>
    </row>
    <row r="342" spans="1:17" ht="14.4" customHeight="1" x14ac:dyDescent="0.3">
      <c r="A342" s="697" t="s">
        <v>500</v>
      </c>
      <c r="B342" s="698" t="s">
        <v>2178</v>
      </c>
      <c r="C342" s="698" t="s">
        <v>2606</v>
      </c>
      <c r="D342" s="698" t="s">
        <v>2758</v>
      </c>
      <c r="E342" s="698" t="s">
        <v>2759</v>
      </c>
      <c r="F342" s="702"/>
      <c r="G342" s="702"/>
      <c r="H342" s="702"/>
      <c r="I342" s="702"/>
      <c r="J342" s="702">
        <v>2</v>
      </c>
      <c r="K342" s="702">
        <v>1123.42</v>
      </c>
      <c r="L342" s="702">
        <v>1</v>
      </c>
      <c r="M342" s="702">
        <v>561.71</v>
      </c>
      <c r="N342" s="702"/>
      <c r="O342" s="702"/>
      <c r="P342" s="724"/>
      <c r="Q342" s="703"/>
    </row>
    <row r="343" spans="1:17" ht="14.4" customHeight="1" x14ac:dyDescent="0.3">
      <c r="A343" s="697" t="s">
        <v>500</v>
      </c>
      <c r="B343" s="698" t="s">
        <v>2178</v>
      </c>
      <c r="C343" s="698" t="s">
        <v>2606</v>
      </c>
      <c r="D343" s="698" t="s">
        <v>2760</v>
      </c>
      <c r="E343" s="698" t="s">
        <v>2757</v>
      </c>
      <c r="F343" s="702">
        <v>9</v>
      </c>
      <c r="G343" s="702">
        <v>4924.8</v>
      </c>
      <c r="H343" s="702"/>
      <c r="I343" s="702">
        <v>547.20000000000005</v>
      </c>
      <c r="J343" s="702"/>
      <c r="K343" s="702"/>
      <c r="L343" s="702"/>
      <c r="M343" s="702"/>
      <c r="N343" s="702"/>
      <c r="O343" s="702"/>
      <c r="P343" s="724"/>
      <c r="Q343" s="703"/>
    </row>
    <row r="344" spans="1:17" ht="14.4" customHeight="1" x14ac:dyDescent="0.3">
      <c r="A344" s="697" t="s">
        <v>500</v>
      </c>
      <c r="B344" s="698" t="s">
        <v>2178</v>
      </c>
      <c r="C344" s="698" t="s">
        <v>2606</v>
      </c>
      <c r="D344" s="698" t="s">
        <v>2761</v>
      </c>
      <c r="E344" s="698" t="s">
        <v>2757</v>
      </c>
      <c r="F344" s="702">
        <v>34</v>
      </c>
      <c r="G344" s="702">
        <v>62861.58</v>
      </c>
      <c r="H344" s="702">
        <v>2.833333333333333</v>
      </c>
      <c r="I344" s="702">
        <v>1848.8700000000001</v>
      </c>
      <c r="J344" s="702">
        <v>12</v>
      </c>
      <c r="K344" s="702">
        <v>22186.440000000002</v>
      </c>
      <c r="L344" s="702">
        <v>1</v>
      </c>
      <c r="M344" s="702">
        <v>1848.8700000000001</v>
      </c>
      <c r="N344" s="702">
        <v>17</v>
      </c>
      <c r="O344" s="702">
        <v>31430.79</v>
      </c>
      <c r="P344" s="724">
        <v>1.4166666666666665</v>
      </c>
      <c r="Q344" s="703">
        <v>1848.8700000000001</v>
      </c>
    </row>
    <row r="345" spans="1:17" ht="14.4" customHeight="1" x14ac:dyDescent="0.3">
      <c r="A345" s="697" t="s">
        <v>500</v>
      </c>
      <c r="B345" s="698" t="s">
        <v>2178</v>
      </c>
      <c r="C345" s="698" t="s">
        <v>2606</v>
      </c>
      <c r="D345" s="698" t="s">
        <v>2762</v>
      </c>
      <c r="E345" s="698" t="s">
        <v>2763</v>
      </c>
      <c r="F345" s="702"/>
      <c r="G345" s="702"/>
      <c r="H345" s="702"/>
      <c r="I345" s="702"/>
      <c r="J345" s="702"/>
      <c r="K345" s="702"/>
      <c r="L345" s="702"/>
      <c r="M345" s="702"/>
      <c r="N345" s="702">
        <v>1</v>
      </c>
      <c r="O345" s="702">
        <v>1949.12</v>
      </c>
      <c r="P345" s="724"/>
      <c r="Q345" s="703">
        <v>1949.12</v>
      </c>
    </row>
    <row r="346" spans="1:17" ht="14.4" customHeight="1" x14ac:dyDescent="0.3">
      <c r="A346" s="697" t="s">
        <v>500</v>
      </c>
      <c r="B346" s="698" t="s">
        <v>2178</v>
      </c>
      <c r="C346" s="698" t="s">
        <v>2606</v>
      </c>
      <c r="D346" s="698" t="s">
        <v>2764</v>
      </c>
      <c r="E346" s="698" t="s">
        <v>2765</v>
      </c>
      <c r="F346" s="702">
        <v>2</v>
      </c>
      <c r="G346" s="702">
        <v>3025.36</v>
      </c>
      <c r="H346" s="702">
        <v>2</v>
      </c>
      <c r="I346" s="702">
        <v>1512.68</v>
      </c>
      <c r="J346" s="702">
        <v>1</v>
      </c>
      <c r="K346" s="702">
        <v>1512.68</v>
      </c>
      <c r="L346" s="702">
        <v>1</v>
      </c>
      <c r="M346" s="702">
        <v>1512.68</v>
      </c>
      <c r="N346" s="702">
        <v>1</v>
      </c>
      <c r="O346" s="702">
        <v>1363.11</v>
      </c>
      <c r="P346" s="724">
        <v>0.9011225110400084</v>
      </c>
      <c r="Q346" s="703">
        <v>1363.11</v>
      </c>
    </row>
    <row r="347" spans="1:17" ht="14.4" customHeight="1" x14ac:dyDescent="0.3">
      <c r="A347" s="697" t="s">
        <v>500</v>
      </c>
      <c r="B347" s="698" t="s">
        <v>2178</v>
      </c>
      <c r="C347" s="698" t="s">
        <v>2606</v>
      </c>
      <c r="D347" s="698" t="s">
        <v>2766</v>
      </c>
      <c r="E347" s="698" t="s">
        <v>2765</v>
      </c>
      <c r="F347" s="702"/>
      <c r="G347" s="702"/>
      <c r="H347" s="702"/>
      <c r="I347" s="702"/>
      <c r="J347" s="702"/>
      <c r="K347" s="702"/>
      <c r="L347" s="702"/>
      <c r="M347" s="702"/>
      <c r="N347" s="702">
        <v>2</v>
      </c>
      <c r="O347" s="702">
        <v>3883.2</v>
      </c>
      <c r="P347" s="724"/>
      <c r="Q347" s="703">
        <v>1941.6</v>
      </c>
    </row>
    <row r="348" spans="1:17" ht="14.4" customHeight="1" x14ac:dyDescent="0.3">
      <c r="A348" s="697" t="s">
        <v>500</v>
      </c>
      <c r="B348" s="698" t="s">
        <v>2178</v>
      </c>
      <c r="C348" s="698" t="s">
        <v>2606</v>
      </c>
      <c r="D348" s="698" t="s">
        <v>2767</v>
      </c>
      <c r="E348" s="698" t="s">
        <v>2768</v>
      </c>
      <c r="F348" s="702"/>
      <c r="G348" s="702"/>
      <c r="H348" s="702"/>
      <c r="I348" s="702"/>
      <c r="J348" s="702"/>
      <c r="K348" s="702"/>
      <c r="L348" s="702"/>
      <c r="M348" s="702"/>
      <c r="N348" s="702">
        <v>1</v>
      </c>
      <c r="O348" s="702">
        <v>19782.2</v>
      </c>
      <c r="P348" s="724"/>
      <c r="Q348" s="703">
        <v>19782.2</v>
      </c>
    </row>
    <row r="349" spans="1:17" ht="14.4" customHeight="1" x14ac:dyDescent="0.3">
      <c r="A349" s="697" t="s">
        <v>500</v>
      </c>
      <c r="B349" s="698" t="s">
        <v>2178</v>
      </c>
      <c r="C349" s="698" t="s">
        <v>2606</v>
      </c>
      <c r="D349" s="698" t="s">
        <v>2769</v>
      </c>
      <c r="E349" s="698" t="s">
        <v>2770</v>
      </c>
      <c r="F349" s="702">
        <v>1</v>
      </c>
      <c r="G349" s="702">
        <v>8491.4599999999991</v>
      </c>
      <c r="H349" s="702">
        <v>1</v>
      </c>
      <c r="I349" s="702">
        <v>8491.4599999999991</v>
      </c>
      <c r="J349" s="702">
        <v>1</v>
      </c>
      <c r="K349" s="702">
        <v>8491.4599999999991</v>
      </c>
      <c r="L349" s="702">
        <v>1</v>
      </c>
      <c r="M349" s="702">
        <v>8491.4599999999991</v>
      </c>
      <c r="N349" s="702">
        <v>1</v>
      </c>
      <c r="O349" s="702">
        <v>8491.4599999999991</v>
      </c>
      <c r="P349" s="724">
        <v>1</v>
      </c>
      <c r="Q349" s="703">
        <v>8491.4599999999991</v>
      </c>
    </row>
    <row r="350" spans="1:17" ht="14.4" customHeight="1" x14ac:dyDescent="0.3">
      <c r="A350" s="697" t="s">
        <v>500</v>
      </c>
      <c r="B350" s="698" t="s">
        <v>2178</v>
      </c>
      <c r="C350" s="698" t="s">
        <v>2606</v>
      </c>
      <c r="D350" s="698" t="s">
        <v>2771</v>
      </c>
      <c r="E350" s="698" t="s">
        <v>2772</v>
      </c>
      <c r="F350" s="702">
        <v>3</v>
      </c>
      <c r="G350" s="702">
        <v>8997.7199999999993</v>
      </c>
      <c r="H350" s="702">
        <v>1.5</v>
      </c>
      <c r="I350" s="702">
        <v>2999.24</v>
      </c>
      <c r="J350" s="702">
        <v>2</v>
      </c>
      <c r="K350" s="702">
        <v>5998.48</v>
      </c>
      <c r="L350" s="702">
        <v>1</v>
      </c>
      <c r="M350" s="702">
        <v>2999.24</v>
      </c>
      <c r="N350" s="702">
        <v>6</v>
      </c>
      <c r="O350" s="702">
        <v>17995.439999999999</v>
      </c>
      <c r="P350" s="724">
        <v>3</v>
      </c>
      <c r="Q350" s="703">
        <v>2999.24</v>
      </c>
    </row>
    <row r="351" spans="1:17" ht="14.4" customHeight="1" x14ac:dyDescent="0.3">
      <c r="A351" s="697" t="s">
        <v>500</v>
      </c>
      <c r="B351" s="698" t="s">
        <v>2178</v>
      </c>
      <c r="C351" s="698" t="s">
        <v>2606</v>
      </c>
      <c r="D351" s="698" t="s">
        <v>2773</v>
      </c>
      <c r="E351" s="698" t="s">
        <v>2774</v>
      </c>
      <c r="F351" s="702"/>
      <c r="G351" s="702"/>
      <c r="H351" s="702"/>
      <c r="I351" s="702"/>
      <c r="J351" s="702"/>
      <c r="K351" s="702"/>
      <c r="L351" s="702"/>
      <c r="M351" s="702"/>
      <c r="N351" s="702">
        <v>1</v>
      </c>
      <c r="O351" s="702">
        <v>10779.22</v>
      </c>
      <c r="P351" s="724"/>
      <c r="Q351" s="703">
        <v>10779.22</v>
      </c>
    </row>
    <row r="352" spans="1:17" ht="14.4" customHeight="1" x14ac:dyDescent="0.3">
      <c r="A352" s="697" t="s">
        <v>500</v>
      </c>
      <c r="B352" s="698" t="s">
        <v>2178</v>
      </c>
      <c r="C352" s="698" t="s">
        <v>2606</v>
      </c>
      <c r="D352" s="698" t="s">
        <v>2775</v>
      </c>
      <c r="E352" s="698" t="s">
        <v>2776</v>
      </c>
      <c r="F352" s="702"/>
      <c r="G352" s="702"/>
      <c r="H352" s="702"/>
      <c r="I352" s="702"/>
      <c r="J352" s="702"/>
      <c r="K352" s="702"/>
      <c r="L352" s="702"/>
      <c r="M352" s="702"/>
      <c r="N352" s="702">
        <v>2</v>
      </c>
      <c r="O352" s="702">
        <v>2299</v>
      </c>
      <c r="P352" s="724"/>
      <c r="Q352" s="703">
        <v>1149.5</v>
      </c>
    </row>
    <row r="353" spans="1:17" ht="14.4" customHeight="1" x14ac:dyDescent="0.3">
      <c r="A353" s="697" t="s">
        <v>500</v>
      </c>
      <c r="B353" s="698" t="s">
        <v>2178</v>
      </c>
      <c r="C353" s="698" t="s">
        <v>2606</v>
      </c>
      <c r="D353" s="698" t="s">
        <v>2777</v>
      </c>
      <c r="E353" s="698" t="s">
        <v>2776</v>
      </c>
      <c r="F353" s="702"/>
      <c r="G353" s="702"/>
      <c r="H353" s="702"/>
      <c r="I353" s="702"/>
      <c r="J353" s="702"/>
      <c r="K353" s="702"/>
      <c r="L353" s="702"/>
      <c r="M353" s="702"/>
      <c r="N353" s="702">
        <v>3</v>
      </c>
      <c r="O353" s="702">
        <v>5705.19</v>
      </c>
      <c r="P353" s="724"/>
      <c r="Q353" s="703">
        <v>1901.7299999999998</v>
      </c>
    </row>
    <row r="354" spans="1:17" ht="14.4" customHeight="1" x14ac:dyDescent="0.3">
      <c r="A354" s="697" t="s">
        <v>500</v>
      </c>
      <c r="B354" s="698" t="s">
        <v>2178</v>
      </c>
      <c r="C354" s="698" t="s">
        <v>2606</v>
      </c>
      <c r="D354" s="698" t="s">
        <v>2778</v>
      </c>
      <c r="E354" s="698" t="s">
        <v>2779</v>
      </c>
      <c r="F354" s="702">
        <v>7</v>
      </c>
      <c r="G354" s="702">
        <v>676.2</v>
      </c>
      <c r="H354" s="702">
        <v>0.35000000000000003</v>
      </c>
      <c r="I354" s="702">
        <v>96.600000000000009</v>
      </c>
      <c r="J354" s="702">
        <v>20</v>
      </c>
      <c r="K354" s="702">
        <v>1932</v>
      </c>
      <c r="L354" s="702">
        <v>1</v>
      </c>
      <c r="M354" s="702">
        <v>96.6</v>
      </c>
      <c r="N354" s="702">
        <v>32</v>
      </c>
      <c r="O354" s="702">
        <v>3091.2000000000003</v>
      </c>
      <c r="P354" s="724">
        <v>1.6</v>
      </c>
      <c r="Q354" s="703">
        <v>96.600000000000009</v>
      </c>
    </row>
    <row r="355" spans="1:17" ht="14.4" customHeight="1" x14ac:dyDescent="0.3">
      <c r="A355" s="697" t="s">
        <v>500</v>
      </c>
      <c r="B355" s="698" t="s">
        <v>2178</v>
      </c>
      <c r="C355" s="698" t="s">
        <v>2606</v>
      </c>
      <c r="D355" s="698" t="s">
        <v>2780</v>
      </c>
      <c r="E355" s="698" t="s">
        <v>2781</v>
      </c>
      <c r="F355" s="702">
        <v>1</v>
      </c>
      <c r="G355" s="702">
        <v>3278.02</v>
      </c>
      <c r="H355" s="702">
        <v>1</v>
      </c>
      <c r="I355" s="702">
        <v>3278.02</v>
      </c>
      <c r="J355" s="702">
        <v>1</v>
      </c>
      <c r="K355" s="702">
        <v>3278.02</v>
      </c>
      <c r="L355" s="702">
        <v>1</v>
      </c>
      <c r="M355" s="702">
        <v>3278.02</v>
      </c>
      <c r="N355" s="702"/>
      <c r="O355" s="702"/>
      <c r="P355" s="724"/>
      <c r="Q355" s="703"/>
    </row>
    <row r="356" spans="1:17" ht="14.4" customHeight="1" x14ac:dyDescent="0.3">
      <c r="A356" s="697" t="s">
        <v>500</v>
      </c>
      <c r="B356" s="698" t="s">
        <v>2178</v>
      </c>
      <c r="C356" s="698" t="s">
        <v>2606</v>
      </c>
      <c r="D356" s="698" t="s">
        <v>2782</v>
      </c>
      <c r="E356" s="698" t="s">
        <v>2783</v>
      </c>
      <c r="F356" s="702">
        <v>1</v>
      </c>
      <c r="G356" s="702">
        <v>6968.51</v>
      </c>
      <c r="H356" s="702">
        <v>0.5</v>
      </c>
      <c r="I356" s="702">
        <v>6968.51</v>
      </c>
      <c r="J356" s="702">
        <v>2</v>
      </c>
      <c r="K356" s="702">
        <v>13937.02</v>
      </c>
      <c r="L356" s="702">
        <v>1</v>
      </c>
      <c r="M356" s="702">
        <v>6968.51</v>
      </c>
      <c r="N356" s="702"/>
      <c r="O356" s="702"/>
      <c r="P356" s="724"/>
      <c r="Q356" s="703"/>
    </row>
    <row r="357" spans="1:17" ht="14.4" customHeight="1" x14ac:dyDescent="0.3">
      <c r="A357" s="697" t="s">
        <v>500</v>
      </c>
      <c r="B357" s="698" t="s">
        <v>2178</v>
      </c>
      <c r="C357" s="698" t="s">
        <v>2606</v>
      </c>
      <c r="D357" s="698" t="s">
        <v>2784</v>
      </c>
      <c r="E357" s="698" t="s">
        <v>2783</v>
      </c>
      <c r="F357" s="702">
        <v>2</v>
      </c>
      <c r="G357" s="702">
        <v>16685.46</v>
      </c>
      <c r="H357" s="702"/>
      <c r="I357" s="702">
        <v>8342.73</v>
      </c>
      <c r="J357" s="702"/>
      <c r="K357" s="702"/>
      <c r="L357" s="702"/>
      <c r="M357" s="702"/>
      <c r="N357" s="702"/>
      <c r="O357" s="702"/>
      <c r="P357" s="724"/>
      <c r="Q357" s="703"/>
    </row>
    <row r="358" spans="1:17" ht="14.4" customHeight="1" x14ac:dyDescent="0.3">
      <c r="A358" s="697" t="s">
        <v>500</v>
      </c>
      <c r="B358" s="698" t="s">
        <v>2178</v>
      </c>
      <c r="C358" s="698" t="s">
        <v>2606</v>
      </c>
      <c r="D358" s="698" t="s">
        <v>2785</v>
      </c>
      <c r="E358" s="698" t="s">
        <v>2786</v>
      </c>
      <c r="F358" s="702">
        <v>1</v>
      </c>
      <c r="G358" s="702">
        <v>9736.64</v>
      </c>
      <c r="H358" s="702"/>
      <c r="I358" s="702">
        <v>9736.64</v>
      </c>
      <c r="J358" s="702"/>
      <c r="K358" s="702"/>
      <c r="L358" s="702"/>
      <c r="M358" s="702"/>
      <c r="N358" s="702"/>
      <c r="O358" s="702"/>
      <c r="P358" s="724"/>
      <c r="Q358" s="703"/>
    </row>
    <row r="359" spans="1:17" ht="14.4" customHeight="1" x14ac:dyDescent="0.3">
      <c r="A359" s="697" t="s">
        <v>500</v>
      </c>
      <c r="B359" s="698" t="s">
        <v>2178</v>
      </c>
      <c r="C359" s="698" t="s">
        <v>2606</v>
      </c>
      <c r="D359" s="698" t="s">
        <v>2787</v>
      </c>
      <c r="E359" s="698" t="s">
        <v>2788</v>
      </c>
      <c r="F359" s="702"/>
      <c r="G359" s="702"/>
      <c r="H359" s="702"/>
      <c r="I359" s="702"/>
      <c r="J359" s="702">
        <v>2</v>
      </c>
      <c r="K359" s="702">
        <v>2381.56</v>
      </c>
      <c r="L359" s="702">
        <v>1</v>
      </c>
      <c r="M359" s="702">
        <v>1190.78</v>
      </c>
      <c r="N359" s="702">
        <v>2</v>
      </c>
      <c r="O359" s="702">
        <v>2381.56</v>
      </c>
      <c r="P359" s="724">
        <v>1</v>
      </c>
      <c r="Q359" s="703">
        <v>1190.78</v>
      </c>
    </row>
    <row r="360" spans="1:17" ht="14.4" customHeight="1" x14ac:dyDescent="0.3">
      <c r="A360" s="697" t="s">
        <v>500</v>
      </c>
      <c r="B360" s="698" t="s">
        <v>2178</v>
      </c>
      <c r="C360" s="698" t="s">
        <v>2606</v>
      </c>
      <c r="D360" s="698" t="s">
        <v>2789</v>
      </c>
      <c r="E360" s="698" t="s">
        <v>2788</v>
      </c>
      <c r="F360" s="702"/>
      <c r="G360" s="702"/>
      <c r="H360" s="702"/>
      <c r="I360" s="702"/>
      <c r="J360" s="702">
        <v>3</v>
      </c>
      <c r="K360" s="702">
        <v>3678.06</v>
      </c>
      <c r="L360" s="702">
        <v>1</v>
      </c>
      <c r="M360" s="702">
        <v>1226.02</v>
      </c>
      <c r="N360" s="702">
        <v>3</v>
      </c>
      <c r="O360" s="702">
        <v>3678.06</v>
      </c>
      <c r="P360" s="724">
        <v>1</v>
      </c>
      <c r="Q360" s="703">
        <v>1226.02</v>
      </c>
    </row>
    <row r="361" spans="1:17" ht="14.4" customHeight="1" x14ac:dyDescent="0.3">
      <c r="A361" s="697" t="s">
        <v>500</v>
      </c>
      <c r="B361" s="698" t="s">
        <v>2178</v>
      </c>
      <c r="C361" s="698" t="s">
        <v>2606</v>
      </c>
      <c r="D361" s="698" t="s">
        <v>2790</v>
      </c>
      <c r="E361" s="698" t="s">
        <v>2791</v>
      </c>
      <c r="F361" s="702"/>
      <c r="G361" s="702"/>
      <c r="H361" s="702"/>
      <c r="I361" s="702"/>
      <c r="J361" s="702">
        <v>1</v>
      </c>
      <c r="K361" s="702">
        <v>5523.82</v>
      </c>
      <c r="L361" s="702">
        <v>1</v>
      </c>
      <c r="M361" s="702">
        <v>5523.82</v>
      </c>
      <c r="N361" s="702"/>
      <c r="O361" s="702"/>
      <c r="P361" s="724"/>
      <c r="Q361" s="703"/>
    </row>
    <row r="362" spans="1:17" ht="14.4" customHeight="1" x14ac:dyDescent="0.3">
      <c r="A362" s="697" t="s">
        <v>500</v>
      </c>
      <c r="B362" s="698" t="s">
        <v>2178</v>
      </c>
      <c r="C362" s="698" t="s">
        <v>2606</v>
      </c>
      <c r="D362" s="698" t="s">
        <v>2792</v>
      </c>
      <c r="E362" s="698" t="s">
        <v>2793</v>
      </c>
      <c r="F362" s="702">
        <v>2</v>
      </c>
      <c r="G362" s="702">
        <v>27332.84</v>
      </c>
      <c r="H362" s="702"/>
      <c r="I362" s="702">
        <v>13666.42</v>
      </c>
      <c r="J362" s="702"/>
      <c r="K362" s="702"/>
      <c r="L362" s="702"/>
      <c r="M362" s="702"/>
      <c r="N362" s="702"/>
      <c r="O362" s="702"/>
      <c r="P362" s="724"/>
      <c r="Q362" s="703"/>
    </row>
    <row r="363" spans="1:17" ht="14.4" customHeight="1" x14ac:dyDescent="0.3">
      <c r="A363" s="697" t="s">
        <v>500</v>
      </c>
      <c r="B363" s="698" t="s">
        <v>2178</v>
      </c>
      <c r="C363" s="698" t="s">
        <v>2606</v>
      </c>
      <c r="D363" s="698" t="s">
        <v>2794</v>
      </c>
      <c r="E363" s="698" t="s">
        <v>2795</v>
      </c>
      <c r="F363" s="702">
        <v>1</v>
      </c>
      <c r="G363" s="702">
        <v>6755.23</v>
      </c>
      <c r="H363" s="702"/>
      <c r="I363" s="702">
        <v>6755.23</v>
      </c>
      <c r="J363" s="702"/>
      <c r="K363" s="702"/>
      <c r="L363" s="702"/>
      <c r="M363" s="702"/>
      <c r="N363" s="702"/>
      <c r="O363" s="702"/>
      <c r="P363" s="724"/>
      <c r="Q363" s="703"/>
    </row>
    <row r="364" spans="1:17" ht="14.4" customHeight="1" x14ac:dyDescent="0.3">
      <c r="A364" s="697" t="s">
        <v>500</v>
      </c>
      <c r="B364" s="698" t="s">
        <v>2178</v>
      </c>
      <c r="C364" s="698" t="s">
        <v>2606</v>
      </c>
      <c r="D364" s="698" t="s">
        <v>2796</v>
      </c>
      <c r="E364" s="698" t="s">
        <v>2797</v>
      </c>
      <c r="F364" s="702"/>
      <c r="G364" s="702"/>
      <c r="H364" s="702"/>
      <c r="I364" s="702"/>
      <c r="J364" s="702">
        <v>1</v>
      </c>
      <c r="K364" s="702">
        <v>11571</v>
      </c>
      <c r="L364" s="702">
        <v>1</v>
      </c>
      <c r="M364" s="702">
        <v>11571</v>
      </c>
      <c r="N364" s="702">
        <v>2</v>
      </c>
      <c r="O364" s="702">
        <v>23142</v>
      </c>
      <c r="P364" s="724">
        <v>2</v>
      </c>
      <c r="Q364" s="703">
        <v>11571</v>
      </c>
    </row>
    <row r="365" spans="1:17" ht="14.4" customHeight="1" x14ac:dyDescent="0.3">
      <c r="A365" s="697" t="s">
        <v>500</v>
      </c>
      <c r="B365" s="698" t="s">
        <v>2178</v>
      </c>
      <c r="C365" s="698" t="s">
        <v>2606</v>
      </c>
      <c r="D365" s="698" t="s">
        <v>2798</v>
      </c>
      <c r="E365" s="698" t="s">
        <v>2670</v>
      </c>
      <c r="F365" s="702"/>
      <c r="G365" s="702"/>
      <c r="H365" s="702"/>
      <c r="I365" s="702"/>
      <c r="J365" s="702">
        <v>3</v>
      </c>
      <c r="K365" s="702">
        <v>4079.13</v>
      </c>
      <c r="L365" s="702">
        <v>1</v>
      </c>
      <c r="M365" s="702">
        <v>1359.71</v>
      </c>
      <c r="N365" s="702">
        <v>3</v>
      </c>
      <c r="O365" s="702">
        <v>4079.13</v>
      </c>
      <c r="P365" s="724">
        <v>1</v>
      </c>
      <c r="Q365" s="703">
        <v>1359.71</v>
      </c>
    </row>
    <row r="366" spans="1:17" ht="14.4" customHeight="1" x14ac:dyDescent="0.3">
      <c r="A366" s="697" t="s">
        <v>500</v>
      </c>
      <c r="B366" s="698" t="s">
        <v>2178</v>
      </c>
      <c r="C366" s="698" t="s">
        <v>2606</v>
      </c>
      <c r="D366" s="698" t="s">
        <v>2799</v>
      </c>
      <c r="E366" s="698" t="s">
        <v>2800</v>
      </c>
      <c r="F366" s="702"/>
      <c r="G366" s="702"/>
      <c r="H366" s="702"/>
      <c r="I366" s="702"/>
      <c r="J366" s="702">
        <v>1</v>
      </c>
      <c r="K366" s="702">
        <v>1423.96</v>
      </c>
      <c r="L366" s="702">
        <v>1</v>
      </c>
      <c r="M366" s="702">
        <v>1423.96</v>
      </c>
      <c r="N366" s="702"/>
      <c r="O366" s="702"/>
      <c r="P366" s="724"/>
      <c r="Q366" s="703"/>
    </row>
    <row r="367" spans="1:17" ht="14.4" customHeight="1" x14ac:dyDescent="0.3">
      <c r="A367" s="697" t="s">
        <v>500</v>
      </c>
      <c r="B367" s="698" t="s">
        <v>2178</v>
      </c>
      <c r="C367" s="698" t="s">
        <v>2606</v>
      </c>
      <c r="D367" s="698" t="s">
        <v>2801</v>
      </c>
      <c r="E367" s="698" t="s">
        <v>2802</v>
      </c>
      <c r="F367" s="702"/>
      <c r="G367" s="702"/>
      <c r="H367" s="702"/>
      <c r="I367" s="702"/>
      <c r="J367" s="702">
        <v>2</v>
      </c>
      <c r="K367" s="702">
        <v>437.34</v>
      </c>
      <c r="L367" s="702">
        <v>1</v>
      </c>
      <c r="M367" s="702">
        <v>218.67</v>
      </c>
      <c r="N367" s="702"/>
      <c r="O367" s="702"/>
      <c r="P367" s="724"/>
      <c r="Q367" s="703"/>
    </row>
    <row r="368" spans="1:17" ht="14.4" customHeight="1" x14ac:dyDescent="0.3">
      <c r="A368" s="697" t="s">
        <v>500</v>
      </c>
      <c r="B368" s="698" t="s">
        <v>2178</v>
      </c>
      <c r="C368" s="698" t="s">
        <v>2606</v>
      </c>
      <c r="D368" s="698" t="s">
        <v>2803</v>
      </c>
      <c r="E368" s="698" t="s">
        <v>2804</v>
      </c>
      <c r="F368" s="702">
        <v>4</v>
      </c>
      <c r="G368" s="702">
        <v>7133.92</v>
      </c>
      <c r="H368" s="702"/>
      <c r="I368" s="702">
        <v>1783.48</v>
      </c>
      <c r="J368" s="702"/>
      <c r="K368" s="702"/>
      <c r="L368" s="702"/>
      <c r="M368" s="702"/>
      <c r="N368" s="702"/>
      <c r="O368" s="702"/>
      <c r="P368" s="724"/>
      <c r="Q368" s="703"/>
    </row>
    <row r="369" spans="1:17" ht="14.4" customHeight="1" x14ac:dyDescent="0.3">
      <c r="A369" s="697" t="s">
        <v>500</v>
      </c>
      <c r="B369" s="698" t="s">
        <v>2178</v>
      </c>
      <c r="C369" s="698" t="s">
        <v>2606</v>
      </c>
      <c r="D369" s="698" t="s">
        <v>2805</v>
      </c>
      <c r="E369" s="698" t="s">
        <v>2806</v>
      </c>
      <c r="F369" s="702">
        <v>2</v>
      </c>
      <c r="G369" s="702">
        <v>478.8</v>
      </c>
      <c r="H369" s="702"/>
      <c r="I369" s="702">
        <v>239.4</v>
      </c>
      <c r="J369" s="702"/>
      <c r="K369" s="702"/>
      <c r="L369" s="702"/>
      <c r="M369" s="702"/>
      <c r="N369" s="702"/>
      <c r="O369" s="702"/>
      <c r="P369" s="724"/>
      <c r="Q369" s="703"/>
    </row>
    <row r="370" spans="1:17" ht="14.4" customHeight="1" x14ac:dyDescent="0.3">
      <c r="A370" s="697" t="s">
        <v>500</v>
      </c>
      <c r="B370" s="698" t="s">
        <v>2178</v>
      </c>
      <c r="C370" s="698" t="s">
        <v>2606</v>
      </c>
      <c r="D370" s="698" t="s">
        <v>2807</v>
      </c>
      <c r="E370" s="698" t="s">
        <v>2808</v>
      </c>
      <c r="F370" s="702">
        <v>4</v>
      </c>
      <c r="G370" s="702">
        <v>45352</v>
      </c>
      <c r="H370" s="702"/>
      <c r="I370" s="702">
        <v>11338</v>
      </c>
      <c r="J370" s="702"/>
      <c r="K370" s="702"/>
      <c r="L370" s="702"/>
      <c r="M370" s="702"/>
      <c r="N370" s="702">
        <v>2</v>
      </c>
      <c r="O370" s="702">
        <v>22676</v>
      </c>
      <c r="P370" s="724"/>
      <c r="Q370" s="703">
        <v>11338</v>
      </c>
    </row>
    <row r="371" spans="1:17" ht="14.4" customHeight="1" x14ac:dyDescent="0.3">
      <c r="A371" s="697" t="s">
        <v>500</v>
      </c>
      <c r="B371" s="698" t="s">
        <v>2178</v>
      </c>
      <c r="C371" s="698" t="s">
        <v>2606</v>
      </c>
      <c r="D371" s="698" t="s">
        <v>2809</v>
      </c>
      <c r="E371" s="698" t="s">
        <v>2810</v>
      </c>
      <c r="F371" s="702">
        <v>1</v>
      </c>
      <c r="G371" s="702">
        <v>2707</v>
      </c>
      <c r="H371" s="702"/>
      <c r="I371" s="702">
        <v>2707</v>
      </c>
      <c r="J371" s="702"/>
      <c r="K371" s="702"/>
      <c r="L371" s="702"/>
      <c r="M371" s="702"/>
      <c r="N371" s="702"/>
      <c r="O371" s="702"/>
      <c r="P371" s="724"/>
      <c r="Q371" s="703"/>
    </row>
    <row r="372" spans="1:17" ht="14.4" customHeight="1" x14ac:dyDescent="0.3">
      <c r="A372" s="697" t="s">
        <v>500</v>
      </c>
      <c r="B372" s="698" t="s">
        <v>2178</v>
      </c>
      <c r="C372" s="698" t="s">
        <v>2606</v>
      </c>
      <c r="D372" s="698" t="s">
        <v>2811</v>
      </c>
      <c r="E372" s="698" t="s">
        <v>2812</v>
      </c>
      <c r="F372" s="702">
        <v>5</v>
      </c>
      <c r="G372" s="702">
        <v>23040</v>
      </c>
      <c r="H372" s="702"/>
      <c r="I372" s="702">
        <v>4608</v>
      </c>
      <c r="J372" s="702"/>
      <c r="K372" s="702"/>
      <c r="L372" s="702"/>
      <c r="M372" s="702"/>
      <c r="N372" s="702">
        <v>2</v>
      </c>
      <c r="O372" s="702">
        <v>9216</v>
      </c>
      <c r="P372" s="724"/>
      <c r="Q372" s="703">
        <v>4608</v>
      </c>
    </row>
    <row r="373" spans="1:17" ht="14.4" customHeight="1" x14ac:dyDescent="0.3">
      <c r="A373" s="697" t="s">
        <v>500</v>
      </c>
      <c r="B373" s="698" t="s">
        <v>2178</v>
      </c>
      <c r="C373" s="698" t="s">
        <v>2606</v>
      </c>
      <c r="D373" s="698" t="s">
        <v>2813</v>
      </c>
      <c r="E373" s="698" t="s">
        <v>2814</v>
      </c>
      <c r="F373" s="702">
        <v>4</v>
      </c>
      <c r="G373" s="702">
        <v>10828</v>
      </c>
      <c r="H373" s="702"/>
      <c r="I373" s="702">
        <v>2707</v>
      </c>
      <c r="J373" s="702"/>
      <c r="K373" s="702"/>
      <c r="L373" s="702"/>
      <c r="M373" s="702"/>
      <c r="N373" s="702">
        <v>2</v>
      </c>
      <c r="O373" s="702">
        <v>5137.96</v>
      </c>
      <c r="P373" s="724"/>
      <c r="Q373" s="703">
        <v>2568.98</v>
      </c>
    </row>
    <row r="374" spans="1:17" ht="14.4" customHeight="1" x14ac:dyDescent="0.3">
      <c r="A374" s="697" t="s">
        <v>500</v>
      </c>
      <c r="B374" s="698" t="s">
        <v>2178</v>
      </c>
      <c r="C374" s="698" t="s">
        <v>2606</v>
      </c>
      <c r="D374" s="698" t="s">
        <v>2815</v>
      </c>
      <c r="E374" s="698" t="s">
        <v>2816</v>
      </c>
      <c r="F374" s="702">
        <v>1</v>
      </c>
      <c r="G374" s="702">
        <v>1386.65</v>
      </c>
      <c r="H374" s="702"/>
      <c r="I374" s="702">
        <v>1386.65</v>
      </c>
      <c r="J374" s="702"/>
      <c r="K374" s="702"/>
      <c r="L374" s="702"/>
      <c r="M374" s="702"/>
      <c r="N374" s="702">
        <v>2</v>
      </c>
      <c r="O374" s="702">
        <v>2773.3</v>
      </c>
      <c r="P374" s="724"/>
      <c r="Q374" s="703">
        <v>1386.65</v>
      </c>
    </row>
    <row r="375" spans="1:17" ht="14.4" customHeight="1" x14ac:dyDescent="0.3">
      <c r="A375" s="697" t="s">
        <v>500</v>
      </c>
      <c r="B375" s="698" t="s">
        <v>2178</v>
      </c>
      <c r="C375" s="698" t="s">
        <v>2606</v>
      </c>
      <c r="D375" s="698" t="s">
        <v>2817</v>
      </c>
      <c r="E375" s="698" t="s">
        <v>2818</v>
      </c>
      <c r="F375" s="702">
        <v>1</v>
      </c>
      <c r="G375" s="702">
        <v>9139.69</v>
      </c>
      <c r="H375" s="702"/>
      <c r="I375" s="702">
        <v>9139.69</v>
      </c>
      <c r="J375" s="702"/>
      <c r="K375" s="702"/>
      <c r="L375" s="702"/>
      <c r="M375" s="702"/>
      <c r="N375" s="702">
        <v>2</v>
      </c>
      <c r="O375" s="702">
        <v>18279.38</v>
      </c>
      <c r="P375" s="724"/>
      <c r="Q375" s="703">
        <v>9139.69</v>
      </c>
    </row>
    <row r="376" spans="1:17" ht="14.4" customHeight="1" x14ac:dyDescent="0.3">
      <c r="A376" s="697" t="s">
        <v>500</v>
      </c>
      <c r="B376" s="698" t="s">
        <v>2178</v>
      </c>
      <c r="C376" s="698" t="s">
        <v>2606</v>
      </c>
      <c r="D376" s="698" t="s">
        <v>2819</v>
      </c>
      <c r="E376" s="698" t="s">
        <v>2820</v>
      </c>
      <c r="F376" s="702"/>
      <c r="G376" s="702"/>
      <c r="H376" s="702"/>
      <c r="I376" s="702"/>
      <c r="J376" s="702">
        <v>2</v>
      </c>
      <c r="K376" s="702">
        <v>4259.46</v>
      </c>
      <c r="L376" s="702">
        <v>1</v>
      </c>
      <c r="M376" s="702">
        <v>2129.73</v>
      </c>
      <c r="N376" s="702"/>
      <c r="O376" s="702"/>
      <c r="P376" s="724"/>
      <c r="Q376" s="703"/>
    </row>
    <row r="377" spans="1:17" ht="14.4" customHeight="1" x14ac:dyDescent="0.3">
      <c r="A377" s="697" t="s">
        <v>500</v>
      </c>
      <c r="B377" s="698" t="s">
        <v>2178</v>
      </c>
      <c r="C377" s="698" t="s">
        <v>2606</v>
      </c>
      <c r="D377" s="698" t="s">
        <v>2821</v>
      </c>
      <c r="E377" s="698" t="s">
        <v>2822</v>
      </c>
      <c r="F377" s="702"/>
      <c r="G377" s="702"/>
      <c r="H377" s="702"/>
      <c r="I377" s="702"/>
      <c r="J377" s="702"/>
      <c r="K377" s="702"/>
      <c r="L377" s="702"/>
      <c r="M377" s="702"/>
      <c r="N377" s="702">
        <v>1</v>
      </c>
      <c r="O377" s="702">
        <v>10236.68</v>
      </c>
      <c r="P377" s="724"/>
      <c r="Q377" s="703">
        <v>10236.68</v>
      </c>
    </row>
    <row r="378" spans="1:17" ht="14.4" customHeight="1" x14ac:dyDescent="0.3">
      <c r="A378" s="697" t="s">
        <v>500</v>
      </c>
      <c r="B378" s="698" t="s">
        <v>2178</v>
      </c>
      <c r="C378" s="698" t="s">
        <v>2606</v>
      </c>
      <c r="D378" s="698" t="s">
        <v>2823</v>
      </c>
      <c r="E378" s="698" t="s">
        <v>2824</v>
      </c>
      <c r="F378" s="702"/>
      <c r="G378" s="702"/>
      <c r="H378" s="702"/>
      <c r="I378" s="702"/>
      <c r="J378" s="702">
        <v>1</v>
      </c>
      <c r="K378" s="702">
        <v>10522.82</v>
      </c>
      <c r="L378" s="702">
        <v>1</v>
      </c>
      <c r="M378" s="702">
        <v>10522.82</v>
      </c>
      <c r="N378" s="702"/>
      <c r="O378" s="702"/>
      <c r="P378" s="724"/>
      <c r="Q378" s="703"/>
    </row>
    <row r="379" spans="1:17" ht="14.4" customHeight="1" x14ac:dyDescent="0.3">
      <c r="A379" s="697" t="s">
        <v>500</v>
      </c>
      <c r="B379" s="698" t="s">
        <v>2178</v>
      </c>
      <c r="C379" s="698" t="s">
        <v>2606</v>
      </c>
      <c r="D379" s="698" t="s">
        <v>2825</v>
      </c>
      <c r="E379" s="698" t="s">
        <v>2826</v>
      </c>
      <c r="F379" s="702">
        <v>1</v>
      </c>
      <c r="G379" s="702">
        <v>4487.38</v>
      </c>
      <c r="H379" s="702">
        <v>1</v>
      </c>
      <c r="I379" s="702">
        <v>4487.38</v>
      </c>
      <c r="J379" s="702">
        <v>1</v>
      </c>
      <c r="K379" s="702">
        <v>4487.38</v>
      </c>
      <c r="L379" s="702">
        <v>1</v>
      </c>
      <c r="M379" s="702">
        <v>4487.38</v>
      </c>
      <c r="N379" s="702"/>
      <c r="O379" s="702"/>
      <c r="P379" s="724"/>
      <c r="Q379" s="703"/>
    </row>
    <row r="380" spans="1:17" ht="14.4" customHeight="1" x14ac:dyDescent="0.3">
      <c r="A380" s="697" t="s">
        <v>500</v>
      </c>
      <c r="B380" s="698" t="s">
        <v>2178</v>
      </c>
      <c r="C380" s="698" t="s">
        <v>2606</v>
      </c>
      <c r="D380" s="698" t="s">
        <v>2827</v>
      </c>
      <c r="E380" s="698" t="s">
        <v>2828</v>
      </c>
      <c r="F380" s="702">
        <v>3</v>
      </c>
      <c r="G380" s="702">
        <v>469.47</v>
      </c>
      <c r="H380" s="702">
        <v>0.15</v>
      </c>
      <c r="I380" s="702">
        <v>156.49</v>
      </c>
      <c r="J380" s="702">
        <v>20</v>
      </c>
      <c r="K380" s="702">
        <v>3129.8</v>
      </c>
      <c r="L380" s="702">
        <v>1</v>
      </c>
      <c r="M380" s="702">
        <v>156.49</v>
      </c>
      <c r="N380" s="702"/>
      <c r="O380" s="702"/>
      <c r="P380" s="724"/>
      <c r="Q380" s="703"/>
    </row>
    <row r="381" spans="1:17" ht="14.4" customHeight="1" x14ac:dyDescent="0.3">
      <c r="A381" s="697" t="s">
        <v>500</v>
      </c>
      <c r="B381" s="698" t="s">
        <v>2178</v>
      </c>
      <c r="C381" s="698" t="s">
        <v>2606</v>
      </c>
      <c r="D381" s="698" t="s">
        <v>2829</v>
      </c>
      <c r="E381" s="698" t="s">
        <v>2828</v>
      </c>
      <c r="F381" s="702">
        <v>13</v>
      </c>
      <c r="G381" s="702">
        <v>2236.52</v>
      </c>
      <c r="H381" s="702">
        <v>0.9285714285714286</v>
      </c>
      <c r="I381" s="702">
        <v>172.04</v>
      </c>
      <c r="J381" s="702">
        <v>14</v>
      </c>
      <c r="K381" s="702">
        <v>2408.56</v>
      </c>
      <c r="L381" s="702">
        <v>1</v>
      </c>
      <c r="M381" s="702">
        <v>172.04</v>
      </c>
      <c r="N381" s="702"/>
      <c r="O381" s="702"/>
      <c r="P381" s="724"/>
      <c r="Q381" s="703"/>
    </row>
    <row r="382" spans="1:17" ht="14.4" customHeight="1" x14ac:dyDescent="0.3">
      <c r="A382" s="697" t="s">
        <v>500</v>
      </c>
      <c r="B382" s="698" t="s">
        <v>2178</v>
      </c>
      <c r="C382" s="698" t="s">
        <v>2606</v>
      </c>
      <c r="D382" s="698" t="s">
        <v>2830</v>
      </c>
      <c r="E382" s="698" t="s">
        <v>2828</v>
      </c>
      <c r="F382" s="702"/>
      <c r="G382" s="702"/>
      <c r="H382" s="702"/>
      <c r="I382" s="702"/>
      <c r="J382" s="702">
        <v>1</v>
      </c>
      <c r="K382" s="702">
        <v>312.98</v>
      </c>
      <c r="L382" s="702">
        <v>1</v>
      </c>
      <c r="M382" s="702">
        <v>312.98</v>
      </c>
      <c r="N382" s="702"/>
      <c r="O382" s="702"/>
      <c r="P382" s="724"/>
      <c r="Q382" s="703"/>
    </row>
    <row r="383" spans="1:17" ht="14.4" customHeight="1" x14ac:dyDescent="0.3">
      <c r="A383" s="697" t="s">
        <v>500</v>
      </c>
      <c r="B383" s="698" t="s">
        <v>2178</v>
      </c>
      <c r="C383" s="698" t="s">
        <v>2606</v>
      </c>
      <c r="D383" s="698" t="s">
        <v>2831</v>
      </c>
      <c r="E383" s="698" t="s">
        <v>2828</v>
      </c>
      <c r="F383" s="702">
        <v>2</v>
      </c>
      <c r="G383" s="702">
        <v>750.32</v>
      </c>
      <c r="H383" s="702">
        <v>5.8823529411764705E-2</v>
      </c>
      <c r="I383" s="702">
        <v>375.16</v>
      </c>
      <c r="J383" s="702">
        <v>34</v>
      </c>
      <c r="K383" s="702">
        <v>12755.44</v>
      </c>
      <c r="L383" s="702">
        <v>1</v>
      </c>
      <c r="M383" s="702">
        <v>375.16</v>
      </c>
      <c r="N383" s="702"/>
      <c r="O383" s="702"/>
      <c r="P383" s="724"/>
      <c r="Q383" s="703"/>
    </row>
    <row r="384" spans="1:17" ht="14.4" customHeight="1" x14ac:dyDescent="0.3">
      <c r="A384" s="697" t="s">
        <v>500</v>
      </c>
      <c r="B384" s="698" t="s">
        <v>2178</v>
      </c>
      <c r="C384" s="698" t="s">
        <v>2606</v>
      </c>
      <c r="D384" s="698" t="s">
        <v>2832</v>
      </c>
      <c r="E384" s="698" t="s">
        <v>2828</v>
      </c>
      <c r="F384" s="702"/>
      <c r="G384" s="702"/>
      <c r="H384" s="702"/>
      <c r="I384" s="702"/>
      <c r="J384" s="702">
        <v>14</v>
      </c>
      <c r="K384" s="702">
        <v>7515.76</v>
      </c>
      <c r="L384" s="702">
        <v>1</v>
      </c>
      <c r="M384" s="702">
        <v>536.84</v>
      </c>
      <c r="N384" s="702"/>
      <c r="O384" s="702"/>
      <c r="P384" s="724"/>
      <c r="Q384" s="703"/>
    </row>
    <row r="385" spans="1:17" ht="14.4" customHeight="1" x14ac:dyDescent="0.3">
      <c r="A385" s="697" t="s">
        <v>500</v>
      </c>
      <c r="B385" s="698" t="s">
        <v>2178</v>
      </c>
      <c r="C385" s="698" t="s">
        <v>2606</v>
      </c>
      <c r="D385" s="698" t="s">
        <v>2833</v>
      </c>
      <c r="E385" s="698" t="s">
        <v>2828</v>
      </c>
      <c r="F385" s="702"/>
      <c r="G385" s="702"/>
      <c r="H385" s="702"/>
      <c r="I385" s="702"/>
      <c r="J385" s="702">
        <v>1</v>
      </c>
      <c r="K385" s="702">
        <v>417.65</v>
      </c>
      <c r="L385" s="702">
        <v>1</v>
      </c>
      <c r="M385" s="702">
        <v>417.65</v>
      </c>
      <c r="N385" s="702"/>
      <c r="O385" s="702"/>
      <c r="P385" s="724"/>
      <c r="Q385" s="703"/>
    </row>
    <row r="386" spans="1:17" ht="14.4" customHeight="1" x14ac:dyDescent="0.3">
      <c r="A386" s="697" t="s">
        <v>500</v>
      </c>
      <c r="B386" s="698" t="s">
        <v>2178</v>
      </c>
      <c r="C386" s="698" t="s">
        <v>2606</v>
      </c>
      <c r="D386" s="698" t="s">
        <v>2834</v>
      </c>
      <c r="E386" s="698" t="s">
        <v>2828</v>
      </c>
      <c r="F386" s="702">
        <v>1</v>
      </c>
      <c r="G386" s="702">
        <v>519.22</v>
      </c>
      <c r="H386" s="702">
        <v>7.1428571428571438E-2</v>
      </c>
      <c r="I386" s="702">
        <v>519.22</v>
      </c>
      <c r="J386" s="702">
        <v>14</v>
      </c>
      <c r="K386" s="702">
        <v>7269.08</v>
      </c>
      <c r="L386" s="702">
        <v>1</v>
      </c>
      <c r="M386" s="702">
        <v>519.22</v>
      </c>
      <c r="N386" s="702"/>
      <c r="O386" s="702"/>
      <c r="P386" s="724"/>
      <c r="Q386" s="703"/>
    </row>
    <row r="387" spans="1:17" ht="14.4" customHeight="1" x14ac:dyDescent="0.3">
      <c r="A387" s="697" t="s">
        <v>500</v>
      </c>
      <c r="B387" s="698" t="s">
        <v>2178</v>
      </c>
      <c r="C387" s="698" t="s">
        <v>2606</v>
      </c>
      <c r="D387" s="698" t="s">
        <v>2835</v>
      </c>
      <c r="E387" s="698" t="s">
        <v>2836</v>
      </c>
      <c r="F387" s="702"/>
      <c r="G387" s="702"/>
      <c r="H387" s="702"/>
      <c r="I387" s="702"/>
      <c r="J387" s="702">
        <v>1</v>
      </c>
      <c r="K387" s="702">
        <v>563</v>
      </c>
      <c r="L387" s="702">
        <v>1</v>
      </c>
      <c r="M387" s="702">
        <v>563</v>
      </c>
      <c r="N387" s="702">
        <v>10</v>
      </c>
      <c r="O387" s="702">
        <v>5630</v>
      </c>
      <c r="P387" s="724">
        <v>10</v>
      </c>
      <c r="Q387" s="703">
        <v>563</v>
      </c>
    </row>
    <row r="388" spans="1:17" ht="14.4" customHeight="1" x14ac:dyDescent="0.3">
      <c r="A388" s="697" t="s">
        <v>500</v>
      </c>
      <c r="B388" s="698" t="s">
        <v>2178</v>
      </c>
      <c r="C388" s="698" t="s">
        <v>2606</v>
      </c>
      <c r="D388" s="698" t="s">
        <v>2837</v>
      </c>
      <c r="E388" s="698" t="s">
        <v>2838</v>
      </c>
      <c r="F388" s="702"/>
      <c r="G388" s="702"/>
      <c r="H388" s="702"/>
      <c r="I388" s="702"/>
      <c r="J388" s="702"/>
      <c r="K388" s="702"/>
      <c r="L388" s="702"/>
      <c r="M388" s="702"/>
      <c r="N388" s="702">
        <v>1</v>
      </c>
      <c r="O388" s="702">
        <v>699.55</v>
      </c>
      <c r="P388" s="724"/>
      <c r="Q388" s="703">
        <v>699.55</v>
      </c>
    </row>
    <row r="389" spans="1:17" ht="14.4" customHeight="1" x14ac:dyDescent="0.3">
      <c r="A389" s="697" t="s">
        <v>500</v>
      </c>
      <c r="B389" s="698" t="s">
        <v>2178</v>
      </c>
      <c r="C389" s="698" t="s">
        <v>2606</v>
      </c>
      <c r="D389" s="698" t="s">
        <v>2839</v>
      </c>
      <c r="E389" s="698" t="s">
        <v>2840</v>
      </c>
      <c r="F389" s="702"/>
      <c r="G389" s="702"/>
      <c r="H389" s="702"/>
      <c r="I389" s="702"/>
      <c r="J389" s="702"/>
      <c r="K389" s="702"/>
      <c r="L389" s="702"/>
      <c r="M389" s="702"/>
      <c r="N389" s="702">
        <v>1</v>
      </c>
      <c r="O389" s="702">
        <v>10188.49</v>
      </c>
      <c r="P389" s="724"/>
      <c r="Q389" s="703">
        <v>10188.49</v>
      </c>
    </row>
    <row r="390" spans="1:17" ht="14.4" customHeight="1" x14ac:dyDescent="0.3">
      <c r="A390" s="697" t="s">
        <v>500</v>
      </c>
      <c r="B390" s="698" t="s">
        <v>2178</v>
      </c>
      <c r="C390" s="698" t="s">
        <v>2606</v>
      </c>
      <c r="D390" s="698" t="s">
        <v>2841</v>
      </c>
      <c r="E390" s="698" t="s">
        <v>2842</v>
      </c>
      <c r="F390" s="702">
        <v>1</v>
      </c>
      <c r="G390" s="702">
        <v>1872.2</v>
      </c>
      <c r="H390" s="702"/>
      <c r="I390" s="702">
        <v>1872.2</v>
      </c>
      <c r="J390" s="702"/>
      <c r="K390" s="702"/>
      <c r="L390" s="702"/>
      <c r="M390" s="702"/>
      <c r="N390" s="702">
        <v>1</v>
      </c>
      <c r="O390" s="702">
        <v>1698.82</v>
      </c>
      <c r="P390" s="724"/>
      <c r="Q390" s="703">
        <v>1698.82</v>
      </c>
    </row>
    <row r="391" spans="1:17" ht="14.4" customHeight="1" x14ac:dyDescent="0.3">
      <c r="A391" s="697" t="s">
        <v>500</v>
      </c>
      <c r="B391" s="698" t="s">
        <v>2178</v>
      </c>
      <c r="C391" s="698" t="s">
        <v>2606</v>
      </c>
      <c r="D391" s="698" t="s">
        <v>2843</v>
      </c>
      <c r="E391" s="698" t="s">
        <v>2844</v>
      </c>
      <c r="F391" s="702"/>
      <c r="G391" s="702"/>
      <c r="H391" s="702"/>
      <c r="I391" s="702"/>
      <c r="J391" s="702">
        <v>1</v>
      </c>
      <c r="K391" s="702">
        <v>7868.61</v>
      </c>
      <c r="L391" s="702">
        <v>1</v>
      </c>
      <c r="M391" s="702">
        <v>7868.61</v>
      </c>
      <c r="N391" s="702"/>
      <c r="O391" s="702"/>
      <c r="P391" s="724"/>
      <c r="Q391" s="703"/>
    </row>
    <row r="392" spans="1:17" ht="14.4" customHeight="1" x14ac:dyDescent="0.3">
      <c r="A392" s="697" t="s">
        <v>500</v>
      </c>
      <c r="B392" s="698" t="s">
        <v>2178</v>
      </c>
      <c r="C392" s="698" t="s">
        <v>2606</v>
      </c>
      <c r="D392" s="698" t="s">
        <v>2845</v>
      </c>
      <c r="E392" s="698" t="s">
        <v>2788</v>
      </c>
      <c r="F392" s="702"/>
      <c r="G392" s="702"/>
      <c r="H392" s="702"/>
      <c r="I392" s="702"/>
      <c r="J392" s="702">
        <v>1</v>
      </c>
      <c r="K392" s="702">
        <v>1158.6500000000001</v>
      </c>
      <c r="L392" s="702">
        <v>1</v>
      </c>
      <c r="M392" s="702">
        <v>1158.6500000000001</v>
      </c>
      <c r="N392" s="702"/>
      <c r="O392" s="702"/>
      <c r="P392" s="724"/>
      <c r="Q392" s="703"/>
    </row>
    <row r="393" spans="1:17" ht="14.4" customHeight="1" x14ac:dyDescent="0.3">
      <c r="A393" s="697" t="s">
        <v>500</v>
      </c>
      <c r="B393" s="698" t="s">
        <v>2178</v>
      </c>
      <c r="C393" s="698" t="s">
        <v>2606</v>
      </c>
      <c r="D393" s="698" t="s">
        <v>2846</v>
      </c>
      <c r="E393" s="698" t="s">
        <v>2847</v>
      </c>
      <c r="F393" s="702"/>
      <c r="G393" s="702"/>
      <c r="H393" s="702"/>
      <c r="I393" s="702"/>
      <c r="J393" s="702">
        <v>1</v>
      </c>
      <c r="K393" s="702">
        <v>937.91</v>
      </c>
      <c r="L393" s="702">
        <v>1</v>
      </c>
      <c r="M393" s="702">
        <v>937.91</v>
      </c>
      <c r="N393" s="702"/>
      <c r="O393" s="702"/>
      <c r="P393" s="724"/>
      <c r="Q393" s="703"/>
    </row>
    <row r="394" spans="1:17" ht="14.4" customHeight="1" x14ac:dyDescent="0.3">
      <c r="A394" s="697" t="s">
        <v>500</v>
      </c>
      <c r="B394" s="698" t="s">
        <v>2178</v>
      </c>
      <c r="C394" s="698" t="s">
        <v>2606</v>
      </c>
      <c r="D394" s="698" t="s">
        <v>2848</v>
      </c>
      <c r="E394" s="698" t="s">
        <v>2849</v>
      </c>
      <c r="F394" s="702"/>
      <c r="G394" s="702"/>
      <c r="H394" s="702"/>
      <c r="I394" s="702"/>
      <c r="J394" s="702"/>
      <c r="K394" s="702"/>
      <c r="L394" s="702"/>
      <c r="M394" s="702"/>
      <c r="N394" s="702">
        <v>1</v>
      </c>
      <c r="O394" s="702">
        <v>226.45</v>
      </c>
      <c r="P394" s="724"/>
      <c r="Q394" s="703">
        <v>226.45</v>
      </c>
    </row>
    <row r="395" spans="1:17" ht="14.4" customHeight="1" x14ac:dyDescent="0.3">
      <c r="A395" s="697" t="s">
        <v>500</v>
      </c>
      <c r="B395" s="698" t="s">
        <v>2178</v>
      </c>
      <c r="C395" s="698" t="s">
        <v>2606</v>
      </c>
      <c r="D395" s="698" t="s">
        <v>2850</v>
      </c>
      <c r="E395" s="698" t="s">
        <v>2851</v>
      </c>
      <c r="F395" s="702">
        <v>1</v>
      </c>
      <c r="G395" s="702">
        <v>5486</v>
      </c>
      <c r="H395" s="702"/>
      <c r="I395" s="702">
        <v>5486</v>
      </c>
      <c r="J395" s="702"/>
      <c r="K395" s="702"/>
      <c r="L395" s="702"/>
      <c r="M395" s="702"/>
      <c r="N395" s="702"/>
      <c r="O395" s="702"/>
      <c r="P395" s="724"/>
      <c r="Q395" s="703"/>
    </row>
    <row r="396" spans="1:17" ht="14.4" customHeight="1" x14ac:dyDescent="0.3">
      <c r="A396" s="697" t="s">
        <v>500</v>
      </c>
      <c r="B396" s="698" t="s">
        <v>2178</v>
      </c>
      <c r="C396" s="698" t="s">
        <v>2606</v>
      </c>
      <c r="D396" s="698" t="s">
        <v>2852</v>
      </c>
      <c r="E396" s="698" t="s">
        <v>2693</v>
      </c>
      <c r="F396" s="702"/>
      <c r="G396" s="702"/>
      <c r="H396" s="702"/>
      <c r="I396" s="702"/>
      <c r="J396" s="702">
        <v>2</v>
      </c>
      <c r="K396" s="702">
        <v>1365.92</v>
      </c>
      <c r="L396" s="702">
        <v>1</v>
      </c>
      <c r="M396" s="702">
        <v>682.96</v>
      </c>
      <c r="N396" s="702"/>
      <c r="O396" s="702"/>
      <c r="P396" s="724"/>
      <c r="Q396" s="703"/>
    </row>
    <row r="397" spans="1:17" ht="14.4" customHeight="1" x14ac:dyDescent="0.3">
      <c r="A397" s="697" t="s">
        <v>500</v>
      </c>
      <c r="B397" s="698" t="s">
        <v>2178</v>
      </c>
      <c r="C397" s="698" t="s">
        <v>2606</v>
      </c>
      <c r="D397" s="698" t="s">
        <v>2853</v>
      </c>
      <c r="E397" s="698" t="s">
        <v>2854</v>
      </c>
      <c r="F397" s="702"/>
      <c r="G397" s="702"/>
      <c r="H397" s="702"/>
      <c r="I397" s="702"/>
      <c r="J397" s="702">
        <v>1</v>
      </c>
      <c r="K397" s="702">
        <v>1212.55</v>
      </c>
      <c r="L397" s="702">
        <v>1</v>
      </c>
      <c r="M397" s="702">
        <v>1212.55</v>
      </c>
      <c r="N397" s="702">
        <v>6</v>
      </c>
      <c r="O397" s="702">
        <v>7275.2999999999993</v>
      </c>
      <c r="P397" s="724">
        <v>6</v>
      </c>
      <c r="Q397" s="703">
        <v>1212.55</v>
      </c>
    </row>
    <row r="398" spans="1:17" ht="14.4" customHeight="1" x14ac:dyDescent="0.3">
      <c r="A398" s="697" t="s">
        <v>500</v>
      </c>
      <c r="B398" s="698" t="s">
        <v>2178</v>
      </c>
      <c r="C398" s="698" t="s">
        <v>2606</v>
      </c>
      <c r="D398" s="698" t="s">
        <v>2855</v>
      </c>
      <c r="E398" s="698" t="s">
        <v>2856</v>
      </c>
      <c r="F398" s="702"/>
      <c r="G398" s="702"/>
      <c r="H398" s="702"/>
      <c r="I398" s="702"/>
      <c r="J398" s="702"/>
      <c r="K398" s="702"/>
      <c r="L398" s="702"/>
      <c r="M398" s="702"/>
      <c r="N398" s="702">
        <v>1</v>
      </c>
      <c r="O398" s="702">
        <v>7358.18</v>
      </c>
      <c r="P398" s="724"/>
      <c r="Q398" s="703">
        <v>7358.18</v>
      </c>
    </row>
    <row r="399" spans="1:17" ht="14.4" customHeight="1" x14ac:dyDescent="0.3">
      <c r="A399" s="697" t="s">
        <v>500</v>
      </c>
      <c r="B399" s="698" t="s">
        <v>2178</v>
      </c>
      <c r="C399" s="698" t="s">
        <v>2606</v>
      </c>
      <c r="D399" s="698" t="s">
        <v>2857</v>
      </c>
      <c r="E399" s="698" t="s">
        <v>2858</v>
      </c>
      <c r="F399" s="702"/>
      <c r="G399" s="702"/>
      <c r="H399" s="702"/>
      <c r="I399" s="702"/>
      <c r="J399" s="702">
        <v>11</v>
      </c>
      <c r="K399" s="702">
        <v>15731.980000000001</v>
      </c>
      <c r="L399" s="702">
        <v>1</v>
      </c>
      <c r="M399" s="702">
        <v>1430.18</v>
      </c>
      <c r="N399" s="702">
        <v>26</v>
      </c>
      <c r="O399" s="702">
        <v>37184.68</v>
      </c>
      <c r="P399" s="724">
        <v>2.3636363636363633</v>
      </c>
      <c r="Q399" s="703">
        <v>1430.18</v>
      </c>
    </row>
    <row r="400" spans="1:17" ht="14.4" customHeight="1" x14ac:dyDescent="0.3">
      <c r="A400" s="697" t="s">
        <v>500</v>
      </c>
      <c r="B400" s="698" t="s">
        <v>2178</v>
      </c>
      <c r="C400" s="698" t="s">
        <v>2606</v>
      </c>
      <c r="D400" s="698" t="s">
        <v>2859</v>
      </c>
      <c r="E400" s="698" t="s">
        <v>2616</v>
      </c>
      <c r="F400" s="702"/>
      <c r="G400" s="702"/>
      <c r="H400" s="702"/>
      <c r="I400" s="702"/>
      <c r="J400" s="702"/>
      <c r="K400" s="702"/>
      <c r="L400" s="702"/>
      <c r="M400" s="702"/>
      <c r="N400" s="702">
        <v>6</v>
      </c>
      <c r="O400" s="702">
        <v>839.46</v>
      </c>
      <c r="P400" s="724"/>
      <c r="Q400" s="703">
        <v>139.91</v>
      </c>
    </row>
    <row r="401" spans="1:17" ht="14.4" customHeight="1" x14ac:dyDescent="0.3">
      <c r="A401" s="697" t="s">
        <v>500</v>
      </c>
      <c r="B401" s="698" t="s">
        <v>2178</v>
      </c>
      <c r="C401" s="698" t="s">
        <v>2606</v>
      </c>
      <c r="D401" s="698" t="s">
        <v>2860</v>
      </c>
      <c r="E401" s="698" t="s">
        <v>2861</v>
      </c>
      <c r="F401" s="702">
        <v>1</v>
      </c>
      <c r="G401" s="702">
        <v>12468.8</v>
      </c>
      <c r="H401" s="702"/>
      <c r="I401" s="702">
        <v>12468.8</v>
      </c>
      <c r="J401" s="702"/>
      <c r="K401" s="702"/>
      <c r="L401" s="702"/>
      <c r="M401" s="702"/>
      <c r="N401" s="702"/>
      <c r="O401" s="702"/>
      <c r="P401" s="724"/>
      <c r="Q401" s="703"/>
    </row>
    <row r="402" spans="1:17" ht="14.4" customHeight="1" x14ac:dyDescent="0.3">
      <c r="A402" s="697" t="s">
        <v>500</v>
      </c>
      <c r="B402" s="698" t="s">
        <v>2178</v>
      </c>
      <c r="C402" s="698" t="s">
        <v>2606</v>
      </c>
      <c r="D402" s="698" t="s">
        <v>2862</v>
      </c>
      <c r="E402" s="698" t="s">
        <v>2863</v>
      </c>
      <c r="F402" s="702">
        <v>2</v>
      </c>
      <c r="G402" s="702">
        <v>2060</v>
      </c>
      <c r="H402" s="702"/>
      <c r="I402" s="702">
        <v>1030</v>
      </c>
      <c r="J402" s="702"/>
      <c r="K402" s="702"/>
      <c r="L402" s="702"/>
      <c r="M402" s="702"/>
      <c r="N402" s="702"/>
      <c r="O402" s="702"/>
      <c r="P402" s="724"/>
      <c r="Q402" s="703"/>
    </row>
    <row r="403" spans="1:17" ht="14.4" customHeight="1" x14ac:dyDescent="0.3">
      <c r="A403" s="697" t="s">
        <v>500</v>
      </c>
      <c r="B403" s="698" t="s">
        <v>2178</v>
      </c>
      <c r="C403" s="698" t="s">
        <v>2606</v>
      </c>
      <c r="D403" s="698" t="s">
        <v>2864</v>
      </c>
      <c r="E403" s="698" t="s">
        <v>2865</v>
      </c>
      <c r="F403" s="702">
        <v>2</v>
      </c>
      <c r="G403" s="702">
        <v>1032</v>
      </c>
      <c r="H403" s="702"/>
      <c r="I403" s="702">
        <v>516</v>
      </c>
      <c r="J403" s="702"/>
      <c r="K403" s="702"/>
      <c r="L403" s="702"/>
      <c r="M403" s="702"/>
      <c r="N403" s="702"/>
      <c r="O403" s="702"/>
      <c r="P403" s="724"/>
      <c r="Q403" s="703"/>
    </row>
    <row r="404" spans="1:17" ht="14.4" customHeight="1" x14ac:dyDescent="0.3">
      <c r="A404" s="697" t="s">
        <v>500</v>
      </c>
      <c r="B404" s="698" t="s">
        <v>2178</v>
      </c>
      <c r="C404" s="698" t="s">
        <v>2606</v>
      </c>
      <c r="D404" s="698" t="s">
        <v>2866</v>
      </c>
      <c r="E404" s="698" t="s">
        <v>2867</v>
      </c>
      <c r="F404" s="702">
        <v>2</v>
      </c>
      <c r="G404" s="702">
        <v>824</v>
      </c>
      <c r="H404" s="702"/>
      <c r="I404" s="702">
        <v>412</v>
      </c>
      <c r="J404" s="702"/>
      <c r="K404" s="702"/>
      <c r="L404" s="702"/>
      <c r="M404" s="702"/>
      <c r="N404" s="702"/>
      <c r="O404" s="702"/>
      <c r="P404" s="724"/>
      <c r="Q404" s="703"/>
    </row>
    <row r="405" spans="1:17" ht="14.4" customHeight="1" x14ac:dyDescent="0.3">
      <c r="A405" s="697" t="s">
        <v>500</v>
      </c>
      <c r="B405" s="698" t="s">
        <v>2178</v>
      </c>
      <c r="C405" s="698" t="s">
        <v>2606</v>
      </c>
      <c r="D405" s="698" t="s">
        <v>2868</v>
      </c>
      <c r="E405" s="698" t="s">
        <v>2869</v>
      </c>
      <c r="F405" s="702">
        <v>2</v>
      </c>
      <c r="G405" s="702">
        <v>16908</v>
      </c>
      <c r="H405" s="702"/>
      <c r="I405" s="702">
        <v>8454</v>
      </c>
      <c r="J405" s="702"/>
      <c r="K405" s="702"/>
      <c r="L405" s="702"/>
      <c r="M405" s="702"/>
      <c r="N405" s="702"/>
      <c r="O405" s="702"/>
      <c r="P405" s="724"/>
      <c r="Q405" s="703"/>
    </row>
    <row r="406" spans="1:17" ht="14.4" customHeight="1" x14ac:dyDescent="0.3">
      <c r="A406" s="697" t="s">
        <v>500</v>
      </c>
      <c r="B406" s="698" t="s">
        <v>2178</v>
      </c>
      <c r="C406" s="698" t="s">
        <v>2606</v>
      </c>
      <c r="D406" s="698" t="s">
        <v>2870</v>
      </c>
      <c r="E406" s="698" t="s">
        <v>2871</v>
      </c>
      <c r="F406" s="702">
        <v>11</v>
      </c>
      <c r="G406" s="702">
        <v>14956.81</v>
      </c>
      <c r="H406" s="702">
        <v>5.5</v>
      </c>
      <c r="I406" s="702">
        <v>1359.71</v>
      </c>
      <c r="J406" s="702">
        <v>2</v>
      </c>
      <c r="K406" s="702">
        <v>2719.42</v>
      </c>
      <c r="L406" s="702">
        <v>1</v>
      </c>
      <c r="M406" s="702">
        <v>1359.71</v>
      </c>
      <c r="N406" s="702">
        <v>5</v>
      </c>
      <c r="O406" s="702">
        <v>6798.55</v>
      </c>
      <c r="P406" s="724">
        <v>2.5</v>
      </c>
      <c r="Q406" s="703">
        <v>1359.71</v>
      </c>
    </row>
    <row r="407" spans="1:17" ht="14.4" customHeight="1" x14ac:dyDescent="0.3">
      <c r="A407" s="697" t="s">
        <v>500</v>
      </c>
      <c r="B407" s="698" t="s">
        <v>2178</v>
      </c>
      <c r="C407" s="698" t="s">
        <v>2606</v>
      </c>
      <c r="D407" s="698" t="s">
        <v>2872</v>
      </c>
      <c r="E407" s="698" t="s">
        <v>2873</v>
      </c>
      <c r="F407" s="702"/>
      <c r="G407" s="702"/>
      <c r="H407" s="702"/>
      <c r="I407" s="702"/>
      <c r="J407" s="702">
        <v>2</v>
      </c>
      <c r="K407" s="702">
        <v>14180.56</v>
      </c>
      <c r="L407" s="702">
        <v>1</v>
      </c>
      <c r="M407" s="702">
        <v>7090.28</v>
      </c>
      <c r="N407" s="702"/>
      <c r="O407" s="702"/>
      <c r="P407" s="724"/>
      <c r="Q407" s="703"/>
    </row>
    <row r="408" spans="1:17" ht="14.4" customHeight="1" x14ac:dyDescent="0.3">
      <c r="A408" s="697" t="s">
        <v>500</v>
      </c>
      <c r="B408" s="698" t="s">
        <v>2178</v>
      </c>
      <c r="C408" s="698" t="s">
        <v>2606</v>
      </c>
      <c r="D408" s="698" t="s">
        <v>2874</v>
      </c>
      <c r="E408" s="698" t="s">
        <v>2875</v>
      </c>
      <c r="F408" s="702">
        <v>1</v>
      </c>
      <c r="G408" s="702">
        <v>18507</v>
      </c>
      <c r="H408" s="702"/>
      <c r="I408" s="702">
        <v>18507</v>
      </c>
      <c r="J408" s="702"/>
      <c r="K408" s="702"/>
      <c r="L408" s="702"/>
      <c r="M408" s="702"/>
      <c r="N408" s="702"/>
      <c r="O408" s="702"/>
      <c r="P408" s="724"/>
      <c r="Q408" s="703"/>
    </row>
    <row r="409" spans="1:17" ht="14.4" customHeight="1" x14ac:dyDescent="0.3">
      <c r="A409" s="697" t="s">
        <v>500</v>
      </c>
      <c r="B409" s="698" t="s">
        <v>2178</v>
      </c>
      <c r="C409" s="698" t="s">
        <v>2606</v>
      </c>
      <c r="D409" s="698" t="s">
        <v>2876</v>
      </c>
      <c r="E409" s="698" t="s">
        <v>2693</v>
      </c>
      <c r="F409" s="702"/>
      <c r="G409" s="702"/>
      <c r="H409" s="702"/>
      <c r="I409" s="702"/>
      <c r="J409" s="702">
        <v>1</v>
      </c>
      <c r="K409" s="702">
        <v>662.24</v>
      </c>
      <c r="L409" s="702">
        <v>1</v>
      </c>
      <c r="M409" s="702">
        <v>662.24</v>
      </c>
      <c r="N409" s="702"/>
      <c r="O409" s="702"/>
      <c r="P409" s="724"/>
      <c r="Q409" s="703"/>
    </row>
    <row r="410" spans="1:17" ht="14.4" customHeight="1" x14ac:dyDescent="0.3">
      <c r="A410" s="697" t="s">
        <v>500</v>
      </c>
      <c r="B410" s="698" t="s">
        <v>2178</v>
      </c>
      <c r="C410" s="698" t="s">
        <v>2606</v>
      </c>
      <c r="D410" s="698" t="s">
        <v>2877</v>
      </c>
      <c r="E410" s="698" t="s">
        <v>2878</v>
      </c>
      <c r="F410" s="702">
        <v>9</v>
      </c>
      <c r="G410" s="702">
        <v>9681.75</v>
      </c>
      <c r="H410" s="702">
        <v>0.46391752577319589</v>
      </c>
      <c r="I410" s="702">
        <v>1075.75</v>
      </c>
      <c r="J410" s="702">
        <v>19.399999999999999</v>
      </c>
      <c r="K410" s="702">
        <v>20869.55</v>
      </c>
      <c r="L410" s="702">
        <v>1</v>
      </c>
      <c r="M410" s="702">
        <v>1075.75</v>
      </c>
      <c r="N410" s="702">
        <v>11</v>
      </c>
      <c r="O410" s="702">
        <v>11833.25</v>
      </c>
      <c r="P410" s="724">
        <v>0.5670103092783505</v>
      </c>
      <c r="Q410" s="703">
        <v>1075.75</v>
      </c>
    </row>
    <row r="411" spans="1:17" ht="14.4" customHeight="1" x14ac:dyDescent="0.3">
      <c r="A411" s="697" t="s">
        <v>500</v>
      </c>
      <c r="B411" s="698" t="s">
        <v>2178</v>
      </c>
      <c r="C411" s="698" t="s">
        <v>2606</v>
      </c>
      <c r="D411" s="698" t="s">
        <v>2879</v>
      </c>
      <c r="E411" s="698" t="s">
        <v>2880</v>
      </c>
      <c r="F411" s="702">
        <v>6</v>
      </c>
      <c r="G411" s="702">
        <v>4586.3999999999996</v>
      </c>
      <c r="H411" s="702">
        <v>1</v>
      </c>
      <c r="I411" s="702">
        <v>764.4</v>
      </c>
      <c r="J411" s="702">
        <v>6</v>
      </c>
      <c r="K411" s="702">
        <v>4586.3999999999996</v>
      </c>
      <c r="L411" s="702">
        <v>1</v>
      </c>
      <c r="M411" s="702">
        <v>764.4</v>
      </c>
      <c r="N411" s="702">
        <v>6</v>
      </c>
      <c r="O411" s="702">
        <v>4586.3999999999996</v>
      </c>
      <c r="P411" s="724">
        <v>1</v>
      </c>
      <c r="Q411" s="703">
        <v>764.4</v>
      </c>
    </row>
    <row r="412" spans="1:17" ht="14.4" customHeight="1" x14ac:dyDescent="0.3">
      <c r="A412" s="697" t="s">
        <v>500</v>
      </c>
      <c r="B412" s="698" t="s">
        <v>2178</v>
      </c>
      <c r="C412" s="698" t="s">
        <v>2606</v>
      </c>
      <c r="D412" s="698" t="s">
        <v>2881</v>
      </c>
      <c r="E412" s="698" t="s">
        <v>2882</v>
      </c>
      <c r="F412" s="702">
        <v>7</v>
      </c>
      <c r="G412" s="702">
        <v>11317.11</v>
      </c>
      <c r="H412" s="702">
        <v>0.53846153846153855</v>
      </c>
      <c r="I412" s="702">
        <v>1616.73</v>
      </c>
      <c r="J412" s="702">
        <v>13</v>
      </c>
      <c r="K412" s="702">
        <v>21017.489999999998</v>
      </c>
      <c r="L412" s="702">
        <v>1</v>
      </c>
      <c r="M412" s="702">
        <v>1616.7299999999998</v>
      </c>
      <c r="N412" s="702">
        <v>29</v>
      </c>
      <c r="O412" s="702">
        <v>46885.17</v>
      </c>
      <c r="P412" s="724">
        <v>2.2307692307692308</v>
      </c>
      <c r="Q412" s="703">
        <v>1616.73</v>
      </c>
    </row>
    <row r="413" spans="1:17" ht="14.4" customHeight="1" x14ac:dyDescent="0.3">
      <c r="A413" s="697" t="s">
        <v>500</v>
      </c>
      <c r="B413" s="698" t="s">
        <v>2178</v>
      </c>
      <c r="C413" s="698" t="s">
        <v>2606</v>
      </c>
      <c r="D413" s="698" t="s">
        <v>2883</v>
      </c>
      <c r="E413" s="698" t="s">
        <v>2884</v>
      </c>
      <c r="F413" s="702"/>
      <c r="G413" s="702"/>
      <c r="H413" s="702"/>
      <c r="I413" s="702"/>
      <c r="J413" s="702">
        <v>1</v>
      </c>
      <c r="K413" s="702">
        <v>248.73</v>
      </c>
      <c r="L413" s="702">
        <v>1</v>
      </c>
      <c r="M413" s="702">
        <v>248.73</v>
      </c>
      <c r="N413" s="702"/>
      <c r="O413" s="702"/>
      <c r="P413" s="724"/>
      <c r="Q413" s="703"/>
    </row>
    <row r="414" spans="1:17" ht="14.4" customHeight="1" x14ac:dyDescent="0.3">
      <c r="A414" s="697" t="s">
        <v>500</v>
      </c>
      <c r="B414" s="698" t="s">
        <v>2178</v>
      </c>
      <c r="C414" s="698" t="s">
        <v>2606</v>
      </c>
      <c r="D414" s="698" t="s">
        <v>2885</v>
      </c>
      <c r="E414" s="698" t="s">
        <v>2886</v>
      </c>
      <c r="F414" s="702">
        <v>1</v>
      </c>
      <c r="G414" s="702">
        <v>1276.8</v>
      </c>
      <c r="H414" s="702"/>
      <c r="I414" s="702">
        <v>1276.8</v>
      </c>
      <c r="J414" s="702"/>
      <c r="K414" s="702"/>
      <c r="L414" s="702"/>
      <c r="M414" s="702"/>
      <c r="N414" s="702"/>
      <c r="O414" s="702"/>
      <c r="P414" s="724"/>
      <c r="Q414" s="703"/>
    </row>
    <row r="415" spans="1:17" ht="14.4" customHeight="1" x14ac:dyDescent="0.3">
      <c r="A415" s="697" t="s">
        <v>500</v>
      </c>
      <c r="B415" s="698" t="s">
        <v>2178</v>
      </c>
      <c r="C415" s="698" t="s">
        <v>2606</v>
      </c>
      <c r="D415" s="698" t="s">
        <v>2887</v>
      </c>
      <c r="E415" s="698" t="s">
        <v>2888</v>
      </c>
      <c r="F415" s="702">
        <v>9</v>
      </c>
      <c r="G415" s="702">
        <v>800.1</v>
      </c>
      <c r="H415" s="702">
        <v>4.5</v>
      </c>
      <c r="I415" s="702">
        <v>88.9</v>
      </c>
      <c r="J415" s="702">
        <v>2</v>
      </c>
      <c r="K415" s="702">
        <v>177.8</v>
      </c>
      <c r="L415" s="702">
        <v>1</v>
      </c>
      <c r="M415" s="702">
        <v>88.9</v>
      </c>
      <c r="N415" s="702">
        <v>18</v>
      </c>
      <c r="O415" s="702">
        <v>1600.2</v>
      </c>
      <c r="P415" s="724">
        <v>9</v>
      </c>
      <c r="Q415" s="703">
        <v>88.9</v>
      </c>
    </row>
    <row r="416" spans="1:17" ht="14.4" customHeight="1" x14ac:dyDescent="0.3">
      <c r="A416" s="697" t="s">
        <v>500</v>
      </c>
      <c r="B416" s="698" t="s">
        <v>2178</v>
      </c>
      <c r="C416" s="698" t="s">
        <v>2606</v>
      </c>
      <c r="D416" s="698" t="s">
        <v>2889</v>
      </c>
      <c r="E416" s="698" t="s">
        <v>2890</v>
      </c>
      <c r="F416" s="702"/>
      <c r="G416" s="702"/>
      <c r="H416" s="702"/>
      <c r="I416" s="702"/>
      <c r="J416" s="702">
        <v>1</v>
      </c>
      <c r="K416" s="702">
        <v>18285</v>
      </c>
      <c r="L416" s="702">
        <v>1</v>
      </c>
      <c r="M416" s="702">
        <v>18285</v>
      </c>
      <c r="N416" s="702"/>
      <c r="O416" s="702"/>
      <c r="P416" s="724"/>
      <c r="Q416" s="703"/>
    </row>
    <row r="417" spans="1:17" ht="14.4" customHeight="1" x14ac:dyDescent="0.3">
      <c r="A417" s="697" t="s">
        <v>500</v>
      </c>
      <c r="B417" s="698" t="s">
        <v>2178</v>
      </c>
      <c r="C417" s="698" t="s">
        <v>2606</v>
      </c>
      <c r="D417" s="698" t="s">
        <v>2891</v>
      </c>
      <c r="E417" s="698" t="s">
        <v>2695</v>
      </c>
      <c r="F417" s="702"/>
      <c r="G417" s="702"/>
      <c r="H417" s="702"/>
      <c r="I417" s="702"/>
      <c r="J417" s="702">
        <v>1</v>
      </c>
      <c r="K417" s="702">
        <v>19400.72</v>
      </c>
      <c r="L417" s="702">
        <v>1</v>
      </c>
      <c r="M417" s="702">
        <v>19400.72</v>
      </c>
      <c r="N417" s="702"/>
      <c r="O417" s="702"/>
      <c r="P417" s="724"/>
      <c r="Q417" s="703"/>
    </row>
    <row r="418" spans="1:17" ht="14.4" customHeight="1" x14ac:dyDescent="0.3">
      <c r="A418" s="697" t="s">
        <v>500</v>
      </c>
      <c r="B418" s="698" t="s">
        <v>2178</v>
      </c>
      <c r="C418" s="698" t="s">
        <v>2606</v>
      </c>
      <c r="D418" s="698" t="s">
        <v>2892</v>
      </c>
      <c r="E418" s="698" t="s">
        <v>2893</v>
      </c>
      <c r="F418" s="702">
        <v>2.7</v>
      </c>
      <c r="G418" s="702">
        <v>180.89999999999998</v>
      </c>
      <c r="H418" s="702">
        <v>2.9999999999999996</v>
      </c>
      <c r="I418" s="702">
        <v>66.999999999999986</v>
      </c>
      <c r="J418" s="702">
        <v>0.9</v>
      </c>
      <c r="K418" s="702">
        <v>60.300000000000004</v>
      </c>
      <c r="L418" s="702">
        <v>1</v>
      </c>
      <c r="M418" s="702">
        <v>67</v>
      </c>
      <c r="N418" s="702">
        <v>0.7</v>
      </c>
      <c r="O418" s="702">
        <v>46.9</v>
      </c>
      <c r="P418" s="724">
        <v>0.77777777777777768</v>
      </c>
      <c r="Q418" s="703">
        <v>67</v>
      </c>
    </row>
    <row r="419" spans="1:17" ht="14.4" customHeight="1" x14ac:dyDescent="0.3">
      <c r="A419" s="697" t="s">
        <v>500</v>
      </c>
      <c r="B419" s="698" t="s">
        <v>2178</v>
      </c>
      <c r="C419" s="698" t="s">
        <v>2606</v>
      </c>
      <c r="D419" s="698" t="s">
        <v>2894</v>
      </c>
      <c r="E419" s="698" t="s">
        <v>2895</v>
      </c>
      <c r="F419" s="702"/>
      <c r="G419" s="702"/>
      <c r="H419" s="702"/>
      <c r="I419" s="702"/>
      <c r="J419" s="702">
        <v>3</v>
      </c>
      <c r="K419" s="702">
        <v>16388.939999999999</v>
      </c>
      <c r="L419" s="702">
        <v>1</v>
      </c>
      <c r="M419" s="702">
        <v>5462.98</v>
      </c>
      <c r="N419" s="702"/>
      <c r="O419" s="702"/>
      <c r="P419" s="724"/>
      <c r="Q419" s="703"/>
    </row>
    <row r="420" spans="1:17" ht="14.4" customHeight="1" x14ac:dyDescent="0.3">
      <c r="A420" s="697" t="s">
        <v>500</v>
      </c>
      <c r="B420" s="698" t="s">
        <v>2178</v>
      </c>
      <c r="C420" s="698" t="s">
        <v>2606</v>
      </c>
      <c r="D420" s="698" t="s">
        <v>2896</v>
      </c>
      <c r="E420" s="698" t="s">
        <v>2897</v>
      </c>
      <c r="F420" s="702">
        <v>1</v>
      </c>
      <c r="G420" s="702">
        <v>5298.34</v>
      </c>
      <c r="H420" s="702"/>
      <c r="I420" s="702">
        <v>5298.34</v>
      </c>
      <c r="J420" s="702"/>
      <c r="K420" s="702"/>
      <c r="L420" s="702"/>
      <c r="M420" s="702"/>
      <c r="N420" s="702">
        <v>1</v>
      </c>
      <c r="O420" s="702">
        <v>5298.34</v>
      </c>
      <c r="P420" s="724"/>
      <c r="Q420" s="703">
        <v>5298.34</v>
      </c>
    </row>
    <row r="421" spans="1:17" ht="14.4" customHeight="1" x14ac:dyDescent="0.3">
      <c r="A421" s="697" t="s">
        <v>500</v>
      </c>
      <c r="B421" s="698" t="s">
        <v>2178</v>
      </c>
      <c r="C421" s="698" t="s">
        <v>2606</v>
      </c>
      <c r="D421" s="698" t="s">
        <v>2898</v>
      </c>
      <c r="E421" s="698" t="s">
        <v>2899</v>
      </c>
      <c r="F421" s="702"/>
      <c r="G421" s="702"/>
      <c r="H421" s="702"/>
      <c r="I421" s="702"/>
      <c r="J421" s="702">
        <v>1</v>
      </c>
      <c r="K421" s="702">
        <v>5899.74</v>
      </c>
      <c r="L421" s="702">
        <v>1</v>
      </c>
      <c r="M421" s="702">
        <v>5899.74</v>
      </c>
      <c r="N421" s="702"/>
      <c r="O421" s="702"/>
      <c r="P421" s="724"/>
      <c r="Q421" s="703"/>
    </row>
    <row r="422" spans="1:17" ht="14.4" customHeight="1" x14ac:dyDescent="0.3">
      <c r="A422" s="697" t="s">
        <v>500</v>
      </c>
      <c r="B422" s="698" t="s">
        <v>2178</v>
      </c>
      <c r="C422" s="698" t="s">
        <v>2606</v>
      </c>
      <c r="D422" s="698" t="s">
        <v>2900</v>
      </c>
      <c r="E422" s="698"/>
      <c r="F422" s="702">
        <v>1</v>
      </c>
      <c r="G422" s="702">
        <v>521</v>
      </c>
      <c r="H422" s="702"/>
      <c r="I422" s="702">
        <v>521</v>
      </c>
      <c r="J422" s="702"/>
      <c r="K422" s="702"/>
      <c r="L422" s="702"/>
      <c r="M422" s="702"/>
      <c r="N422" s="702"/>
      <c r="O422" s="702"/>
      <c r="P422" s="724"/>
      <c r="Q422" s="703"/>
    </row>
    <row r="423" spans="1:17" ht="14.4" customHeight="1" x14ac:dyDescent="0.3">
      <c r="A423" s="697" t="s">
        <v>500</v>
      </c>
      <c r="B423" s="698" t="s">
        <v>2178</v>
      </c>
      <c r="C423" s="698" t="s">
        <v>2606</v>
      </c>
      <c r="D423" s="698" t="s">
        <v>2901</v>
      </c>
      <c r="E423" s="698" t="s">
        <v>2828</v>
      </c>
      <c r="F423" s="702"/>
      <c r="G423" s="702"/>
      <c r="H423" s="702"/>
      <c r="I423" s="702"/>
      <c r="J423" s="702">
        <v>4</v>
      </c>
      <c r="K423" s="702">
        <v>1140.5999999999999</v>
      </c>
      <c r="L423" s="702">
        <v>1</v>
      </c>
      <c r="M423" s="702">
        <v>285.14999999999998</v>
      </c>
      <c r="N423" s="702">
        <v>8</v>
      </c>
      <c r="O423" s="702">
        <v>2281.1999999999998</v>
      </c>
      <c r="P423" s="724">
        <v>2</v>
      </c>
      <c r="Q423" s="703">
        <v>285.14999999999998</v>
      </c>
    </row>
    <row r="424" spans="1:17" ht="14.4" customHeight="1" x14ac:dyDescent="0.3">
      <c r="A424" s="697" t="s">
        <v>500</v>
      </c>
      <c r="B424" s="698" t="s">
        <v>2178</v>
      </c>
      <c r="C424" s="698" t="s">
        <v>2606</v>
      </c>
      <c r="D424" s="698" t="s">
        <v>2902</v>
      </c>
      <c r="E424" s="698" t="s">
        <v>2828</v>
      </c>
      <c r="F424" s="702"/>
      <c r="G424" s="702"/>
      <c r="H424" s="702"/>
      <c r="I424" s="702"/>
      <c r="J424" s="702">
        <v>1</v>
      </c>
      <c r="K424" s="702">
        <v>691.04</v>
      </c>
      <c r="L424" s="702">
        <v>1</v>
      </c>
      <c r="M424" s="702">
        <v>691.04</v>
      </c>
      <c r="N424" s="702"/>
      <c r="O424" s="702"/>
      <c r="P424" s="724"/>
      <c r="Q424" s="703"/>
    </row>
    <row r="425" spans="1:17" ht="14.4" customHeight="1" x14ac:dyDescent="0.3">
      <c r="A425" s="697" t="s">
        <v>500</v>
      </c>
      <c r="B425" s="698" t="s">
        <v>2178</v>
      </c>
      <c r="C425" s="698" t="s">
        <v>2606</v>
      </c>
      <c r="D425" s="698" t="s">
        <v>2903</v>
      </c>
      <c r="E425" s="698" t="s">
        <v>2828</v>
      </c>
      <c r="F425" s="702"/>
      <c r="G425" s="702"/>
      <c r="H425" s="702"/>
      <c r="I425" s="702"/>
      <c r="J425" s="702">
        <v>1</v>
      </c>
      <c r="K425" s="702">
        <v>356.58</v>
      </c>
      <c r="L425" s="702">
        <v>1</v>
      </c>
      <c r="M425" s="702">
        <v>356.58</v>
      </c>
      <c r="N425" s="702"/>
      <c r="O425" s="702"/>
      <c r="P425" s="724"/>
      <c r="Q425" s="703"/>
    </row>
    <row r="426" spans="1:17" ht="14.4" customHeight="1" x14ac:dyDescent="0.3">
      <c r="A426" s="697" t="s">
        <v>500</v>
      </c>
      <c r="B426" s="698" t="s">
        <v>2178</v>
      </c>
      <c r="C426" s="698" t="s">
        <v>2606</v>
      </c>
      <c r="D426" s="698" t="s">
        <v>2904</v>
      </c>
      <c r="E426" s="698" t="s">
        <v>2828</v>
      </c>
      <c r="F426" s="702"/>
      <c r="G426" s="702"/>
      <c r="H426" s="702"/>
      <c r="I426" s="702"/>
      <c r="J426" s="702"/>
      <c r="K426" s="702"/>
      <c r="L426" s="702"/>
      <c r="M426" s="702"/>
      <c r="N426" s="702">
        <v>1</v>
      </c>
      <c r="O426" s="702">
        <v>773.84</v>
      </c>
      <c r="P426" s="724"/>
      <c r="Q426" s="703">
        <v>773.84</v>
      </c>
    </row>
    <row r="427" spans="1:17" ht="14.4" customHeight="1" x14ac:dyDescent="0.3">
      <c r="A427" s="697" t="s">
        <v>500</v>
      </c>
      <c r="B427" s="698" t="s">
        <v>2178</v>
      </c>
      <c r="C427" s="698" t="s">
        <v>2606</v>
      </c>
      <c r="D427" s="698" t="s">
        <v>2905</v>
      </c>
      <c r="E427" s="698" t="s">
        <v>2906</v>
      </c>
      <c r="F427" s="702"/>
      <c r="G427" s="702"/>
      <c r="H427" s="702"/>
      <c r="I427" s="702"/>
      <c r="J427" s="702">
        <v>1</v>
      </c>
      <c r="K427" s="702">
        <v>652</v>
      </c>
      <c r="L427" s="702">
        <v>1</v>
      </c>
      <c r="M427" s="702">
        <v>652</v>
      </c>
      <c r="N427" s="702"/>
      <c r="O427" s="702"/>
      <c r="P427" s="724"/>
      <c r="Q427" s="703"/>
    </row>
    <row r="428" spans="1:17" ht="14.4" customHeight="1" x14ac:dyDescent="0.3">
      <c r="A428" s="697" t="s">
        <v>500</v>
      </c>
      <c r="B428" s="698" t="s">
        <v>2178</v>
      </c>
      <c r="C428" s="698" t="s">
        <v>2606</v>
      </c>
      <c r="D428" s="698" t="s">
        <v>2907</v>
      </c>
      <c r="E428" s="698" t="s">
        <v>2828</v>
      </c>
      <c r="F428" s="702"/>
      <c r="G428" s="702"/>
      <c r="H428" s="702"/>
      <c r="I428" s="702"/>
      <c r="J428" s="702"/>
      <c r="K428" s="702"/>
      <c r="L428" s="702"/>
      <c r="M428" s="702"/>
      <c r="N428" s="702">
        <v>1</v>
      </c>
      <c r="O428" s="702">
        <v>712.86</v>
      </c>
      <c r="P428" s="724"/>
      <c r="Q428" s="703">
        <v>712.86</v>
      </c>
    </row>
    <row r="429" spans="1:17" ht="14.4" customHeight="1" x14ac:dyDescent="0.3">
      <c r="A429" s="697" t="s">
        <v>500</v>
      </c>
      <c r="B429" s="698" t="s">
        <v>2178</v>
      </c>
      <c r="C429" s="698" t="s">
        <v>2606</v>
      </c>
      <c r="D429" s="698" t="s">
        <v>2908</v>
      </c>
      <c r="E429" s="698" t="s">
        <v>2909</v>
      </c>
      <c r="F429" s="702"/>
      <c r="G429" s="702"/>
      <c r="H429" s="702"/>
      <c r="I429" s="702"/>
      <c r="J429" s="702"/>
      <c r="K429" s="702"/>
      <c r="L429" s="702"/>
      <c r="M429" s="702"/>
      <c r="N429" s="702">
        <v>4</v>
      </c>
      <c r="O429" s="702">
        <v>1319.92</v>
      </c>
      <c r="P429" s="724"/>
      <c r="Q429" s="703">
        <v>329.98</v>
      </c>
    </row>
    <row r="430" spans="1:17" ht="14.4" customHeight="1" x14ac:dyDescent="0.3">
      <c r="A430" s="697" t="s">
        <v>500</v>
      </c>
      <c r="B430" s="698" t="s">
        <v>2178</v>
      </c>
      <c r="C430" s="698" t="s">
        <v>2606</v>
      </c>
      <c r="D430" s="698" t="s">
        <v>2910</v>
      </c>
      <c r="E430" s="698" t="s">
        <v>2911</v>
      </c>
      <c r="F430" s="702"/>
      <c r="G430" s="702"/>
      <c r="H430" s="702"/>
      <c r="I430" s="702"/>
      <c r="J430" s="702"/>
      <c r="K430" s="702"/>
      <c r="L430" s="702"/>
      <c r="M430" s="702"/>
      <c r="N430" s="702">
        <v>3</v>
      </c>
      <c r="O430" s="702">
        <v>22143</v>
      </c>
      <c r="P430" s="724"/>
      <c r="Q430" s="703">
        <v>7381</v>
      </c>
    </row>
    <row r="431" spans="1:17" ht="14.4" customHeight="1" x14ac:dyDescent="0.3">
      <c r="A431" s="697" t="s">
        <v>500</v>
      </c>
      <c r="B431" s="698" t="s">
        <v>2178</v>
      </c>
      <c r="C431" s="698" t="s">
        <v>2606</v>
      </c>
      <c r="D431" s="698" t="s">
        <v>2912</v>
      </c>
      <c r="E431" s="698" t="s">
        <v>2913</v>
      </c>
      <c r="F431" s="702"/>
      <c r="G431" s="702"/>
      <c r="H431" s="702"/>
      <c r="I431" s="702"/>
      <c r="J431" s="702"/>
      <c r="K431" s="702"/>
      <c r="L431" s="702"/>
      <c r="M431" s="702"/>
      <c r="N431" s="702">
        <v>3</v>
      </c>
      <c r="O431" s="702">
        <v>2541</v>
      </c>
      <c r="P431" s="724"/>
      <c r="Q431" s="703">
        <v>847</v>
      </c>
    </row>
    <row r="432" spans="1:17" ht="14.4" customHeight="1" x14ac:dyDescent="0.3">
      <c r="A432" s="697" t="s">
        <v>500</v>
      </c>
      <c r="B432" s="698" t="s">
        <v>2178</v>
      </c>
      <c r="C432" s="698" t="s">
        <v>2606</v>
      </c>
      <c r="D432" s="698" t="s">
        <v>2914</v>
      </c>
      <c r="E432" s="698" t="s">
        <v>2915</v>
      </c>
      <c r="F432" s="702"/>
      <c r="G432" s="702"/>
      <c r="H432" s="702"/>
      <c r="I432" s="702"/>
      <c r="J432" s="702"/>
      <c r="K432" s="702"/>
      <c r="L432" s="702"/>
      <c r="M432" s="702"/>
      <c r="N432" s="702">
        <v>1</v>
      </c>
      <c r="O432" s="702">
        <v>312.98</v>
      </c>
      <c r="P432" s="724"/>
      <c r="Q432" s="703">
        <v>312.98</v>
      </c>
    </row>
    <row r="433" spans="1:17" ht="14.4" customHeight="1" x14ac:dyDescent="0.3">
      <c r="A433" s="697" t="s">
        <v>500</v>
      </c>
      <c r="B433" s="698" t="s">
        <v>2178</v>
      </c>
      <c r="C433" s="698" t="s">
        <v>2606</v>
      </c>
      <c r="D433" s="698" t="s">
        <v>2916</v>
      </c>
      <c r="E433" s="698" t="s">
        <v>2917</v>
      </c>
      <c r="F433" s="702"/>
      <c r="G433" s="702"/>
      <c r="H433" s="702"/>
      <c r="I433" s="702"/>
      <c r="J433" s="702"/>
      <c r="K433" s="702"/>
      <c r="L433" s="702"/>
      <c r="M433" s="702"/>
      <c r="N433" s="702">
        <v>1</v>
      </c>
      <c r="O433" s="702">
        <v>202.09</v>
      </c>
      <c r="P433" s="724"/>
      <c r="Q433" s="703">
        <v>202.09</v>
      </c>
    </row>
    <row r="434" spans="1:17" ht="14.4" customHeight="1" x14ac:dyDescent="0.3">
      <c r="A434" s="697" t="s">
        <v>500</v>
      </c>
      <c r="B434" s="698" t="s">
        <v>2178</v>
      </c>
      <c r="C434" s="698" t="s">
        <v>2179</v>
      </c>
      <c r="D434" s="698" t="s">
        <v>2918</v>
      </c>
      <c r="E434" s="698" t="s">
        <v>2919</v>
      </c>
      <c r="F434" s="702">
        <v>2</v>
      </c>
      <c r="G434" s="702">
        <v>63932</v>
      </c>
      <c r="H434" s="702">
        <v>2</v>
      </c>
      <c r="I434" s="702">
        <v>31966</v>
      </c>
      <c r="J434" s="702">
        <v>1</v>
      </c>
      <c r="K434" s="702">
        <v>31966</v>
      </c>
      <c r="L434" s="702">
        <v>1</v>
      </c>
      <c r="M434" s="702">
        <v>31966</v>
      </c>
      <c r="N434" s="702">
        <v>9</v>
      </c>
      <c r="O434" s="702">
        <v>287694</v>
      </c>
      <c r="P434" s="724">
        <v>9</v>
      </c>
      <c r="Q434" s="703">
        <v>31966</v>
      </c>
    </row>
    <row r="435" spans="1:17" ht="14.4" customHeight="1" x14ac:dyDescent="0.3">
      <c r="A435" s="697" t="s">
        <v>500</v>
      </c>
      <c r="B435" s="698" t="s">
        <v>2178</v>
      </c>
      <c r="C435" s="698" t="s">
        <v>2179</v>
      </c>
      <c r="D435" s="698" t="s">
        <v>2920</v>
      </c>
      <c r="E435" s="698" t="s">
        <v>2921</v>
      </c>
      <c r="F435" s="702">
        <v>1565</v>
      </c>
      <c r="G435" s="702">
        <v>18618805</v>
      </c>
      <c r="H435" s="702">
        <v>0.88869960249858038</v>
      </c>
      <c r="I435" s="702">
        <v>11897</v>
      </c>
      <c r="J435" s="702">
        <v>1761</v>
      </c>
      <c r="K435" s="702">
        <v>20950617</v>
      </c>
      <c r="L435" s="702">
        <v>1</v>
      </c>
      <c r="M435" s="702">
        <v>11897</v>
      </c>
      <c r="N435" s="702">
        <v>1506</v>
      </c>
      <c r="O435" s="702">
        <v>17916882</v>
      </c>
      <c r="P435" s="724">
        <v>0.85519591141396933</v>
      </c>
      <c r="Q435" s="703">
        <v>11897</v>
      </c>
    </row>
    <row r="436" spans="1:17" ht="14.4" customHeight="1" x14ac:dyDescent="0.3">
      <c r="A436" s="697" t="s">
        <v>500</v>
      </c>
      <c r="B436" s="698" t="s">
        <v>2178</v>
      </c>
      <c r="C436" s="698" t="s">
        <v>2179</v>
      </c>
      <c r="D436" s="698" t="s">
        <v>2922</v>
      </c>
      <c r="E436" s="698" t="s">
        <v>2923</v>
      </c>
      <c r="F436" s="702"/>
      <c r="G436" s="702"/>
      <c r="H436" s="702"/>
      <c r="I436" s="702"/>
      <c r="J436" s="702"/>
      <c r="K436" s="702"/>
      <c r="L436" s="702"/>
      <c r="M436" s="702"/>
      <c r="N436" s="702">
        <v>6</v>
      </c>
      <c r="O436" s="702">
        <v>2616</v>
      </c>
      <c r="P436" s="724"/>
      <c r="Q436" s="703">
        <v>436</v>
      </c>
    </row>
    <row r="437" spans="1:17" ht="14.4" customHeight="1" x14ac:dyDescent="0.3">
      <c r="A437" s="697" t="s">
        <v>500</v>
      </c>
      <c r="B437" s="698" t="s">
        <v>2178</v>
      </c>
      <c r="C437" s="698" t="s">
        <v>2179</v>
      </c>
      <c r="D437" s="698" t="s">
        <v>2922</v>
      </c>
      <c r="E437" s="698" t="s">
        <v>2924</v>
      </c>
      <c r="F437" s="702">
        <v>9</v>
      </c>
      <c r="G437" s="702">
        <v>3915</v>
      </c>
      <c r="H437" s="702"/>
      <c r="I437" s="702">
        <v>435</v>
      </c>
      <c r="J437" s="702"/>
      <c r="K437" s="702"/>
      <c r="L437" s="702"/>
      <c r="M437" s="702"/>
      <c r="N437" s="702">
        <v>5</v>
      </c>
      <c r="O437" s="702">
        <v>2180</v>
      </c>
      <c r="P437" s="724"/>
      <c r="Q437" s="703">
        <v>436</v>
      </c>
    </row>
    <row r="438" spans="1:17" ht="14.4" customHeight="1" x14ac:dyDescent="0.3">
      <c r="A438" s="697" t="s">
        <v>500</v>
      </c>
      <c r="B438" s="698" t="s">
        <v>2178</v>
      </c>
      <c r="C438" s="698" t="s">
        <v>2179</v>
      </c>
      <c r="D438" s="698" t="s">
        <v>2925</v>
      </c>
      <c r="E438" s="698" t="s">
        <v>2926</v>
      </c>
      <c r="F438" s="702">
        <v>1005</v>
      </c>
      <c r="G438" s="702">
        <v>391950</v>
      </c>
      <c r="H438" s="702">
        <v>0.78947368421052633</v>
      </c>
      <c r="I438" s="702">
        <v>390</v>
      </c>
      <c r="J438" s="702">
        <v>1273</v>
      </c>
      <c r="K438" s="702">
        <v>496470</v>
      </c>
      <c r="L438" s="702">
        <v>1</v>
      </c>
      <c r="M438" s="702">
        <v>390</v>
      </c>
      <c r="N438" s="702">
        <v>1069</v>
      </c>
      <c r="O438" s="702">
        <v>417960</v>
      </c>
      <c r="P438" s="724">
        <v>0.84186355671037527</v>
      </c>
      <c r="Q438" s="703">
        <v>390.98222637979421</v>
      </c>
    </row>
    <row r="439" spans="1:17" ht="14.4" customHeight="1" x14ac:dyDescent="0.3">
      <c r="A439" s="697" t="s">
        <v>500</v>
      </c>
      <c r="B439" s="698" t="s">
        <v>2178</v>
      </c>
      <c r="C439" s="698" t="s">
        <v>2179</v>
      </c>
      <c r="D439" s="698" t="s">
        <v>2927</v>
      </c>
      <c r="E439" s="698" t="s">
        <v>2928</v>
      </c>
      <c r="F439" s="702">
        <v>663</v>
      </c>
      <c r="G439" s="702">
        <v>166413</v>
      </c>
      <c r="H439" s="702">
        <v>1.0137614678899083</v>
      </c>
      <c r="I439" s="702">
        <v>251</v>
      </c>
      <c r="J439" s="702">
        <v>654</v>
      </c>
      <c r="K439" s="702">
        <v>164154</v>
      </c>
      <c r="L439" s="702">
        <v>1</v>
      </c>
      <c r="M439" s="702">
        <v>251</v>
      </c>
      <c r="N439" s="702">
        <v>610</v>
      </c>
      <c r="O439" s="702">
        <v>153720</v>
      </c>
      <c r="P439" s="724">
        <v>0.93643773529734275</v>
      </c>
      <c r="Q439" s="703">
        <v>252</v>
      </c>
    </row>
    <row r="440" spans="1:17" ht="14.4" customHeight="1" x14ac:dyDescent="0.3">
      <c r="A440" s="697" t="s">
        <v>500</v>
      </c>
      <c r="B440" s="698" t="s">
        <v>2178</v>
      </c>
      <c r="C440" s="698" t="s">
        <v>2179</v>
      </c>
      <c r="D440" s="698" t="s">
        <v>2929</v>
      </c>
      <c r="E440" s="698" t="s">
        <v>2930</v>
      </c>
      <c r="F440" s="702">
        <v>0</v>
      </c>
      <c r="G440" s="702">
        <v>0</v>
      </c>
      <c r="H440" s="702"/>
      <c r="I440" s="702"/>
      <c r="J440" s="702">
        <v>0</v>
      </c>
      <c r="K440" s="702">
        <v>0</v>
      </c>
      <c r="L440" s="702"/>
      <c r="M440" s="702"/>
      <c r="N440" s="702">
        <v>0</v>
      </c>
      <c r="O440" s="702">
        <v>0</v>
      </c>
      <c r="P440" s="724"/>
      <c r="Q440" s="703"/>
    </row>
    <row r="441" spans="1:17" ht="14.4" customHeight="1" x14ac:dyDescent="0.3">
      <c r="A441" s="697" t="s">
        <v>500</v>
      </c>
      <c r="B441" s="698" t="s">
        <v>2178</v>
      </c>
      <c r="C441" s="698" t="s">
        <v>2179</v>
      </c>
      <c r="D441" s="698" t="s">
        <v>2931</v>
      </c>
      <c r="E441" s="698" t="s">
        <v>2932</v>
      </c>
      <c r="F441" s="702">
        <v>713</v>
      </c>
      <c r="G441" s="702">
        <v>0</v>
      </c>
      <c r="H441" s="702"/>
      <c r="I441" s="702">
        <v>0</v>
      </c>
      <c r="J441" s="702">
        <v>735</v>
      </c>
      <c r="K441" s="702">
        <v>0</v>
      </c>
      <c r="L441" s="702"/>
      <c r="M441" s="702">
        <v>0</v>
      </c>
      <c r="N441" s="702">
        <v>684</v>
      </c>
      <c r="O441" s="702">
        <v>0</v>
      </c>
      <c r="P441" s="724"/>
      <c r="Q441" s="703">
        <v>0</v>
      </c>
    </row>
    <row r="442" spans="1:17" ht="14.4" customHeight="1" x14ac:dyDescent="0.3">
      <c r="A442" s="697" t="s">
        <v>500</v>
      </c>
      <c r="B442" s="698" t="s">
        <v>2178</v>
      </c>
      <c r="C442" s="698" t="s">
        <v>2179</v>
      </c>
      <c r="D442" s="698" t="s">
        <v>2933</v>
      </c>
      <c r="E442" s="698" t="s">
        <v>2934</v>
      </c>
      <c r="F442" s="702">
        <v>142</v>
      </c>
      <c r="G442" s="702">
        <v>0</v>
      </c>
      <c r="H442" s="702"/>
      <c r="I442" s="702">
        <v>0</v>
      </c>
      <c r="J442" s="702">
        <v>132</v>
      </c>
      <c r="K442" s="702">
        <v>0</v>
      </c>
      <c r="L442" s="702"/>
      <c r="M442" s="702">
        <v>0</v>
      </c>
      <c r="N442" s="702">
        <v>122</v>
      </c>
      <c r="O442" s="702">
        <v>0</v>
      </c>
      <c r="P442" s="724"/>
      <c r="Q442" s="703">
        <v>0</v>
      </c>
    </row>
    <row r="443" spans="1:17" ht="14.4" customHeight="1" x14ac:dyDescent="0.3">
      <c r="A443" s="697" t="s">
        <v>500</v>
      </c>
      <c r="B443" s="698" t="s">
        <v>2178</v>
      </c>
      <c r="C443" s="698" t="s">
        <v>2179</v>
      </c>
      <c r="D443" s="698" t="s">
        <v>2935</v>
      </c>
      <c r="E443" s="698" t="s">
        <v>2936</v>
      </c>
      <c r="F443" s="702">
        <v>58</v>
      </c>
      <c r="G443" s="702">
        <v>0</v>
      </c>
      <c r="H443" s="702"/>
      <c r="I443" s="702">
        <v>0</v>
      </c>
      <c r="J443" s="702">
        <v>48</v>
      </c>
      <c r="K443" s="702">
        <v>0</v>
      </c>
      <c r="L443" s="702"/>
      <c r="M443" s="702">
        <v>0</v>
      </c>
      <c r="N443" s="702">
        <v>66</v>
      </c>
      <c r="O443" s="702">
        <v>0</v>
      </c>
      <c r="P443" s="724"/>
      <c r="Q443" s="703">
        <v>0</v>
      </c>
    </row>
    <row r="444" spans="1:17" ht="14.4" customHeight="1" x14ac:dyDescent="0.3">
      <c r="A444" s="697" t="s">
        <v>500</v>
      </c>
      <c r="B444" s="698" t="s">
        <v>2178</v>
      </c>
      <c r="C444" s="698" t="s">
        <v>2179</v>
      </c>
      <c r="D444" s="698" t="s">
        <v>2937</v>
      </c>
      <c r="E444" s="698" t="s">
        <v>2938</v>
      </c>
      <c r="F444" s="702">
        <v>10</v>
      </c>
      <c r="G444" s="702">
        <v>0</v>
      </c>
      <c r="H444" s="702"/>
      <c r="I444" s="702">
        <v>0</v>
      </c>
      <c r="J444" s="702">
        <v>4</v>
      </c>
      <c r="K444" s="702">
        <v>0</v>
      </c>
      <c r="L444" s="702"/>
      <c r="M444" s="702">
        <v>0</v>
      </c>
      <c r="N444" s="702">
        <v>4</v>
      </c>
      <c r="O444" s="702">
        <v>0</v>
      </c>
      <c r="P444" s="724"/>
      <c r="Q444" s="703">
        <v>0</v>
      </c>
    </row>
    <row r="445" spans="1:17" ht="14.4" customHeight="1" x14ac:dyDescent="0.3">
      <c r="A445" s="697" t="s">
        <v>500</v>
      </c>
      <c r="B445" s="698" t="s">
        <v>2178</v>
      </c>
      <c r="C445" s="698" t="s">
        <v>2179</v>
      </c>
      <c r="D445" s="698" t="s">
        <v>2939</v>
      </c>
      <c r="E445" s="698" t="s">
        <v>2936</v>
      </c>
      <c r="F445" s="702"/>
      <c r="G445" s="702"/>
      <c r="H445" s="702"/>
      <c r="I445" s="702"/>
      <c r="J445" s="702">
        <v>1</v>
      </c>
      <c r="K445" s="702">
        <v>0</v>
      </c>
      <c r="L445" s="702"/>
      <c r="M445" s="702">
        <v>0</v>
      </c>
      <c r="N445" s="702"/>
      <c r="O445" s="702"/>
      <c r="P445" s="724"/>
      <c r="Q445" s="703"/>
    </row>
    <row r="446" spans="1:17" ht="14.4" customHeight="1" x14ac:dyDescent="0.3">
      <c r="A446" s="697" t="s">
        <v>500</v>
      </c>
      <c r="B446" s="698" t="s">
        <v>2178</v>
      </c>
      <c r="C446" s="698" t="s">
        <v>2179</v>
      </c>
      <c r="D446" s="698" t="s">
        <v>2940</v>
      </c>
      <c r="E446" s="698" t="s">
        <v>2936</v>
      </c>
      <c r="F446" s="702">
        <v>28</v>
      </c>
      <c r="G446" s="702">
        <v>0</v>
      </c>
      <c r="H446" s="702"/>
      <c r="I446" s="702">
        <v>0</v>
      </c>
      <c r="J446" s="702">
        <v>30</v>
      </c>
      <c r="K446" s="702">
        <v>0</v>
      </c>
      <c r="L446" s="702"/>
      <c r="M446" s="702">
        <v>0</v>
      </c>
      <c r="N446" s="702">
        <v>28</v>
      </c>
      <c r="O446" s="702">
        <v>0</v>
      </c>
      <c r="P446" s="724"/>
      <c r="Q446" s="703">
        <v>0</v>
      </c>
    </row>
    <row r="447" spans="1:17" ht="14.4" customHeight="1" x14ac:dyDescent="0.3">
      <c r="A447" s="697" t="s">
        <v>500</v>
      </c>
      <c r="B447" s="698" t="s">
        <v>2178</v>
      </c>
      <c r="C447" s="698" t="s">
        <v>2179</v>
      </c>
      <c r="D447" s="698" t="s">
        <v>2941</v>
      </c>
      <c r="E447" s="698" t="s">
        <v>2942</v>
      </c>
      <c r="F447" s="702">
        <v>20</v>
      </c>
      <c r="G447" s="702">
        <v>109520</v>
      </c>
      <c r="H447" s="702">
        <v>0.83333333333333337</v>
      </c>
      <c r="I447" s="702">
        <v>5476</v>
      </c>
      <c r="J447" s="702">
        <v>24</v>
      </c>
      <c r="K447" s="702">
        <v>131424</v>
      </c>
      <c r="L447" s="702">
        <v>1</v>
      </c>
      <c r="M447" s="702">
        <v>5476</v>
      </c>
      <c r="N447" s="702">
        <v>21</v>
      </c>
      <c r="O447" s="702">
        <v>114996</v>
      </c>
      <c r="P447" s="724">
        <v>0.875</v>
      </c>
      <c r="Q447" s="703">
        <v>5476</v>
      </c>
    </row>
    <row r="448" spans="1:17" ht="14.4" customHeight="1" x14ac:dyDescent="0.3">
      <c r="A448" s="697" t="s">
        <v>500</v>
      </c>
      <c r="B448" s="698" t="s">
        <v>2178</v>
      </c>
      <c r="C448" s="698" t="s">
        <v>2179</v>
      </c>
      <c r="D448" s="698" t="s">
        <v>2943</v>
      </c>
      <c r="E448" s="698" t="s">
        <v>2944</v>
      </c>
      <c r="F448" s="702"/>
      <c r="G448" s="702"/>
      <c r="H448" s="702"/>
      <c r="I448" s="702"/>
      <c r="J448" s="702"/>
      <c r="K448" s="702"/>
      <c r="L448" s="702"/>
      <c r="M448" s="702"/>
      <c r="N448" s="702">
        <v>12</v>
      </c>
      <c r="O448" s="702">
        <v>0</v>
      </c>
      <c r="P448" s="724"/>
      <c r="Q448" s="703">
        <v>0</v>
      </c>
    </row>
    <row r="449" spans="1:17" ht="14.4" customHeight="1" x14ac:dyDescent="0.3">
      <c r="A449" s="697" t="s">
        <v>500</v>
      </c>
      <c r="B449" s="698" t="s">
        <v>2178</v>
      </c>
      <c r="C449" s="698" t="s">
        <v>2179</v>
      </c>
      <c r="D449" s="698" t="s">
        <v>2945</v>
      </c>
      <c r="E449" s="698" t="s">
        <v>2946</v>
      </c>
      <c r="F449" s="702">
        <v>71</v>
      </c>
      <c r="G449" s="702">
        <v>1701586</v>
      </c>
      <c r="H449" s="702">
        <v>1.1451612903225807</v>
      </c>
      <c r="I449" s="702">
        <v>23966</v>
      </c>
      <c r="J449" s="702">
        <v>62</v>
      </c>
      <c r="K449" s="702">
        <v>1485892</v>
      </c>
      <c r="L449" s="702">
        <v>1</v>
      </c>
      <c r="M449" s="702">
        <v>23966</v>
      </c>
      <c r="N449" s="702">
        <v>113</v>
      </c>
      <c r="O449" s="702">
        <v>2708158</v>
      </c>
      <c r="P449" s="724">
        <v>1.8225806451612903</v>
      </c>
      <c r="Q449" s="703">
        <v>23966</v>
      </c>
    </row>
    <row r="450" spans="1:17" ht="14.4" customHeight="1" x14ac:dyDescent="0.3">
      <c r="A450" s="697" t="s">
        <v>500</v>
      </c>
      <c r="B450" s="698" t="s">
        <v>2178</v>
      </c>
      <c r="C450" s="698" t="s">
        <v>2179</v>
      </c>
      <c r="D450" s="698" t="s">
        <v>2947</v>
      </c>
      <c r="E450" s="698" t="s">
        <v>2948</v>
      </c>
      <c r="F450" s="702">
        <v>168</v>
      </c>
      <c r="G450" s="702">
        <v>1121568</v>
      </c>
      <c r="H450" s="702">
        <v>1.0181818181818181</v>
      </c>
      <c r="I450" s="702">
        <v>6676</v>
      </c>
      <c r="J450" s="702">
        <v>165</v>
      </c>
      <c r="K450" s="702">
        <v>1101540</v>
      </c>
      <c r="L450" s="702">
        <v>1</v>
      </c>
      <c r="M450" s="702">
        <v>6676</v>
      </c>
      <c r="N450" s="702">
        <v>158</v>
      </c>
      <c r="O450" s="702">
        <v>1054808</v>
      </c>
      <c r="P450" s="724">
        <v>0.95757575757575752</v>
      </c>
      <c r="Q450" s="703">
        <v>6676</v>
      </c>
    </row>
    <row r="451" spans="1:17" ht="14.4" customHeight="1" x14ac:dyDescent="0.3">
      <c r="A451" s="697" t="s">
        <v>500</v>
      </c>
      <c r="B451" s="698" t="s">
        <v>2178</v>
      </c>
      <c r="C451" s="698" t="s">
        <v>2179</v>
      </c>
      <c r="D451" s="698" t="s">
        <v>2949</v>
      </c>
      <c r="E451" s="698" t="s">
        <v>2936</v>
      </c>
      <c r="F451" s="702">
        <v>8</v>
      </c>
      <c r="G451" s="702">
        <v>0</v>
      </c>
      <c r="H451" s="702"/>
      <c r="I451" s="702">
        <v>0</v>
      </c>
      <c r="J451" s="702">
        <v>9</v>
      </c>
      <c r="K451" s="702">
        <v>0</v>
      </c>
      <c r="L451" s="702"/>
      <c r="M451" s="702">
        <v>0</v>
      </c>
      <c r="N451" s="702">
        <v>9</v>
      </c>
      <c r="O451" s="702">
        <v>0</v>
      </c>
      <c r="P451" s="724"/>
      <c r="Q451" s="703">
        <v>0</v>
      </c>
    </row>
    <row r="452" spans="1:17" ht="14.4" customHeight="1" x14ac:dyDescent="0.3">
      <c r="A452" s="697" t="s">
        <v>500</v>
      </c>
      <c r="B452" s="698" t="s">
        <v>2178</v>
      </c>
      <c r="C452" s="698" t="s">
        <v>2179</v>
      </c>
      <c r="D452" s="698" t="s">
        <v>2950</v>
      </c>
      <c r="E452" s="698" t="s">
        <v>2951</v>
      </c>
      <c r="F452" s="702">
        <v>37</v>
      </c>
      <c r="G452" s="702">
        <v>1034742</v>
      </c>
      <c r="H452" s="702">
        <v>1.2758620689655173</v>
      </c>
      <c r="I452" s="702">
        <v>27966</v>
      </c>
      <c r="J452" s="702">
        <v>29</v>
      </c>
      <c r="K452" s="702">
        <v>811014</v>
      </c>
      <c r="L452" s="702">
        <v>1</v>
      </c>
      <c r="M452" s="702">
        <v>27966</v>
      </c>
      <c r="N452" s="702">
        <v>67</v>
      </c>
      <c r="O452" s="702">
        <v>1873722</v>
      </c>
      <c r="P452" s="724">
        <v>2.3103448275862069</v>
      </c>
      <c r="Q452" s="703">
        <v>27966</v>
      </c>
    </row>
    <row r="453" spans="1:17" ht="14.4" customHeight="1" x14ac:dyDescent="0.3">
      <c r="A453" s="697" t="s">
        <v>500</v>
      </c>
      <c r="B453" s="698" t="s">
        <v>2178</v>
      </c>
      <c r="C453" s="698" t="s">
        <v>2179</v>
      </c>
      <c r="D453" s="698" t="s">
        <v>2180</v>
      </c>
      <c r="E453" s="698" t="s">
        <v>2181</v>
      </c>
      <c r="F453" s="702">
        <v>336</v>
      </c>
      <c r="G453" s="702">
        <v>124992</v>
      </c>
      <c r="H453" s="702">
        <v>1.0310914595415062</v>
      </c>
      <c r="I453" s="702">
        <v>372</v>
      </c>
      <c r="J453" s="702">
        <v>325</v>
      </c>
      <c r="K453" s="702">
        <v>121223</v>
      </c>
      <c r="L453" s="702">
        <v>1</v>
      </c>
      <c r="M453" s="702">
        <v>372.99384615384616</v>
      </c>
      <c r="N453" s="702">
        <v>298</v>
      </c>
      <c r="O453" s="702">
        <v>111450</v>
      </c>
      <c r="P453" s="724">
        <v>0.9193799856462882</v>
      </c>
      <c r="Q453" s="703">
        <v>373.99328859060404</v>
      </c>
    </row>
    <row r="454" spans="1:17" ht="14.4" customHeight="1" x14ac:dyDescent="0.3">
      <c r="A454" s="697" t="s">
        <v>500</v>
      </c>
      <c r="B454" s="698" t="s">
        <v>2178</v>
      </c>
      <c r="C454" s="698" t="s">
        <v>2179</v>
      </c>
      <c r="D454" s="698" t="s">
        <v>2952</v>
      </c>
      <c r="E454" s="698" t="s">
        <v>2953</v>
      </c>
      <c r="F454" s="702">
        <v>5</v>
      </c>
      <c r="G454" s="702">
        <v>5760</v>
      </c>
      <c r="H454" s="702"/>
      <c r="I454" s="702">
        <v>1152</v>
      </c>
      <c r="J454" s="702"/>
      <c r="K454" s="702"/>
      <c r="L454" s="702"/>
      <c r="M454" s="702"/>
      <c r="N454" s="702"/>
      <c r="O454" s="702"/>
      <c r="P454" s="724"/>
      <c r="Q454" s="703"/>
    </row>
    <row r="455" spans="1:17" ht="14.4" customHeight="1" x14ac:dyDescent="0.3">
      <c r="A455" s="697" t="s">
        <v>500</v>
      </c>
      <c r="B455" s="698" t="s">
        <v>2178</v>
      </c>
      <c r="C455" s="698" t="s">
        <v>2179</v>
      </c>
      <c r="D455" s="698" t="s">
        <v>2954</v>
      </c>
      <c r="E455" s="698" t="s">
        <v>2955</v>
      </c>
      <c r="F455" s="702">
        <v>16</v>
      </c>
      <c r="G455" s="702">
        <v>0</v>
      </c>
      <c r="H455" s="702"/>
      <c r="I455" s="702">
        <v>0</v>
      </c>
      <c r="J455" s="702">
        <v>5</v>
      </c>
      <c r="K455" s="702">
        <v>0</v>
      </c>
      <c r="L455" s="702"/>
      <c r="M455" s="702">
        <v>0</v>
      </c>
      <c r="N455" s="702">
        <v>10</v>
      </c>
      <c r="O455" s="702">
        <v>0</v>
      </c>
      <c r="P455" s="724"/>
      <c r="Q455" s="703">
        <v>0</v>
      </c>
    </row>
    <row r="456" spans="1:17" ht="14.4" customHeight="1" x14ac:dyDescent="0.3">
      <c r="A456" s="697" t="s">
        <v>500</v>
      </c>
      <c r="B456" s="698" t="s">
        <v>2178</v>
      </c>
      <c r="C456" s="698" t="s">
        <v>2179</v>
      </c>
      <c r="D456" s="698" t="s">
        <v>2956</v>
      </c>
      <c r="E456" s="698" t="s">
        <v>2957</v>
      </c>
      <c r="F456" s="702">
        <v>1</v>
      </c>
      <c r="G456" s="702">
        <v>623</v>
      </c>
      <c r="H456" s="702"/>
      <c r="I456" s="702">
        <v>623</v>
      </c>
      <c r="J456" s="702"/>
      <c r="K456" s="702"/>
      <c r="L456" s="702"/>
      <c r="M456" s="702"/>
      <c r="N456" s="702"/>
      <c r="O456" s="702"/>
      <c r="P456" s="724"/>
      <c r="Q456" s="703"/>
    </row>
    <row r="457" spans="1:17" ht="14.4" customHeight="1" x14ac:dyDescent="0.3">
      <c r="A457" s="697" t="s">
        <v>500</v>
      </c>
      <c r="B457" s="698" t="s">
        <v>2178</v>
      </c>
      <c r="C457" s="698" t="s">
        <v>2179</v>
      </c>
      <c r="D457" s="698" t="s">
        <v>2958</v>
      </c>
      <c r="E457" s="698" t="s">
        <v>2936</v>
      </c>
      <c r="F457" s="702">
        <v>2</v>
      </c>
      <c r="G457" s="702">
        <v>0</v>
      </c>
      <c r="H457" s="702"/>
      <c r="I457" s="702">
        <v>0</v>
      </c>
      <c r="J457" s="702">
        <v>3</v>
      </c>
      <c r="K457" s="702">
        <v>0</v>
      </c>
      <c r="L457" s="702"/>
      <c r="M457" s="702">
        <v>0</v>
      </c>
      <c r="N457" s="702">
        <v>3</v>
      </c>
      <c r="O457" s="702">
        <v>0</v>
      </c>
      <c r="P457" s="724"/>
      <c r="Q457" s="703">
        <v>0</v>
      </c>
    </row>
    <row r="458" spans="1:17" ht="14.4" customHeight="1" x14ac:dyDescent="0.3">
      <c r="A458" s="697" t="s">
        <v>500</v>
      </c>
      <c r="B458" s="698" t="s">
        <v>2959</v>
      </c>
      <c r="C458" s="698" t="s">
        <v>2179</v>
      </c>
      <c r="D458" s="698" t="s">
        <v>2361</v>
      </c>
      <c r="E458" s="698" t="s">
        <v>2362</v>
      </c>
      <c r="F458" s="702">
        <v>1</v>
      </c>
      <c r="G458" s="702">
        <v>709</v>
      </c>
      <c r="H458" s="702"/>
      <c r="I458" s="702">
        <v>709</v>
      </c>
      <c r="J458" s="702"/>
      <c r="K458" s="702"/>
      <c r="L458" s="702"/>
      <c r="M458" s="702"/>
      <c r="N458" s="702"/>
      <c r="O458" s="702"/>
      <c r="P458" s="724"/>
      <c r="Q458" s="703"/>
    </row>
    <row r="459" spans="1:17" ht="14.4" customHeight="1" x14ac:dyDescent="0.3">
      <c r="A459" s="697" t="s">
        <v>500</v>
      </c>
      <c r="B459" s="698" t="s">
        <v>2959</v>
      </c>
      <c r="C459" s="698" t="s">
        <v>2179</v>
      </c>
      <c r="D459" s="698" t="s">
        <v>2960</v>
      </c>
      <c r="E459" s="698" t="s">
        <v>2961</v>
      </c>
      <c r="F459" s="702">
        <v>1</v>
      </c>
      <c r="G459" s="702">
        <v>5923</v>
      </c>
      <c r="H459" s="702"/>
      <c r="I459" s="702">
        <v>5923</v>
      </c>
      <c r="J459" s="702"/>
      <c r="K459" s="702"/>
      <c r="L459" s="702"/>
      <c r="M459" s="702"/>
      <c r="N459" s="702"/>
      <c r="O459" s="702"/>
      <c r="P459" s="724"/>
      <c r="Q459" s="703"/>
    </row>
    <row r="460" spans="1:17" ht="14.4" customHeight="1" x14ac:dyDescent="0.3">
      <c r="A460" s="697" t="s">
        <v>500</v>
      </c>
      <c r="B460" s="698" t="s">
        <v>2959</v>
      </c>
      <c r="C460" s="698" t="s">
        <v>2179</v>
      </c>
      <c r="D460" s="698" t="s">
        <v>2454</v>
      </c>
      <c r="E460" s="698" t="s">
        <v>2455</v>
      </c>
      <c r="F460" s="702">
        <v>2</v>
      </c>
      <c r="G460" s="702">
        <v>348</v>
      </c>
      <c r="H460" s="702"/>
      <c r="I460" s="702">
        <v>174</v>
      </c>
      <c r="J460" s="702"/>
      <c r="K460" s="702"/>
      <c r="L460" s="702"/>
      <c r="M460" s="702"/>
      <c r="N460" s="702"/>
      <c r="O460" s="702"/>
      <c r="P460" s="724"/>
      <c r="Q460" s="703"/>
    </row>
    <row r="461" spans="1:17" ht="14.4" customHeight="1" x14ac:dyDescent="0.3">
      <c r="A461" s="697" t="s">
        <v>500</v>
      </c>
      <c r="B461" s="698" t="s">
        <v>2959</v>
      </c>
      <c r="C461" s="698" t="s">
        <v>2179</v>
      </c>
      <c r="D461" s="698" t="s">
        <v>2962</v>
      </c>
      <c r="E461" s="698" t="s">
        <v>2963</v>
      </c>
      <c r="F461" s="702"/>
      <c r="G461" s="702"/>
      <c r="H461" s="702"/>
      <c r="I461" s="702"/>
      <c r="J461" s="702">
        <v>1</v>
      </c>
      <c r="K461" s="702">
        <v>541</v>
      </c>
      <c r="L461" s="702">
        <v>1</v>
      </c>
      <c r="M461" s="702">
        <v>541</v>
      </c>
      <c r="N461" s="702"/>
      <c r="O461" s="702"/>
      <c r="P461" s="724"/>
      <c r="Q461" s="703"/>
    </row>
    <row r="462" spans="1:17" ht="14.4" customHeight="1" x14ac:dyDescent="0.3">
      <c r="A462" s="697" t="s">
        <v>500</v>
      </c>
      <c r="B462" s="698" t="s">
        <v>2959</v>
      </c>
      <c r="C462" s="698" t="s">
        <v>2179</v>
      </c>
      <c r="D462" s="698" t="s">
        <v>2964</v>
      </c>
      <c r="E462" s="698" t="s">
        <v>2965</v>
      </c>
      <c r="F462" s="702"/>
      <c r="G462" s="702"/>
      <c r="H462" s="702"/>
      <c r="I462" s="702"/>
      <c r="J462" s="702"/>
      <c r="K462" s="702"/>
      <c r="L462" s="702"/>
      <c r="M462" s="702"/>
      <c r="N462" s="702">
        <v>1</v>
      </c>
      <c r="O462" s="702">
        <v>1402</v>
      </c>
      <c r="P462" s="724"/>
      <c r="Q462" s="703">
        <v>1402</v>
      </c>
    </row>
    <row r="463" spans="1:17" ht="14.4" customHeight="1" x14ac:dyDescent="0.3">
      <c r="A463" s="697" t="s">
        <v>500</v>
      </c>
      <c r="B463" s="698" t="s">
        <v>2959</v>
      </c>
      <c r="C463" s="698" t="s">
        <v>2179</v>
      </c>
      <c r="D463" s="698" t="s">
        <v>2966</v>
      </c>
      <c r="E463" s="698" t="s">
        <v>2967</v>
      </c>
      <c r="F463" s="702">
        <v>4</v>
      </c>
      <c r="G463" s="702">
        <v>4124</v>
      </c>
      <c r="H463" s="702"/>
      <c r="I463" s="702">
        <v>1031</v>
      </c>
      <c r="J463" s="702"/>
      <c r="K463" s="702"/>
      <c r="L463" s="702"/>
      <c r="M463" s="702"/>
      <c r="N463" s="702">
        <v>1</v>
      </c>
      <c r="O463" s="702">
        <v>1034</v>
      </c>
      <c r="P463" s="724"/>
      <c r="Q463" s="703">
        <v>1034</v>
      </c>
    </row>
    <row r="464" spans="1:17" ht="14.4" customHeight="1" x14ac:dyDescent="0.3">
      <c r="A464" s="697" t="s">
        <v>500</v>
      </c>
      <c r="B464" s="698" t="s">
        <v>2959</v>
      </c>
      <c r="C464" s="698" t="s">
        <v>2179</v>
      </c>
      <c r="D464" s="698" t="s">
        <v>2968</v>
      </c>
      <c r="E464" s="698" t="s">
        <v>2969</v>
      </c>
      <c r="F464" s="702">
        <v>1</v>
      </c>
      <c r="G464" s="702">
        <v>1677</v>
      </c>
      <c r="H464" s="702"/>
      <c r="I464" s="702">
        <v>1677</v>
      </c>
      <c r="J464" s="702"/>
      <c r="K464" s="702"/>
      <c r="L464" s="702"/>
      <c r="M464" s="702"/>
      <c r="N464" s="702"/>
      <c r="O464" s="702"/>
      <c r="P464" s="724"/>
      <c r="Q464" s="703"/>
    </row>
    <row r="465" spans="1:17" ht="14.4" customHeight="1" x14ac:dyDescent="0.3">
      <c r="A465" s="697" t="s">
        <v>500</v>
      </c>
      <c r="B465" s="698" t="s">
        <v>2959</v>
      </c>
      <c r="C465" s="698" t="s">
        <v>2179</v>
      </c>
      <c r="D465" s="698" t="s">
        <v>2970</v>
      </c>
      <c r="E465" s="698" t="s">
        <v>2971</v>
      </c>
      <c r="F465" s="702"/>
      <c r="G465" s="702"/>
      <c r="H465" s="702"/>
      <c r="I465" s="702"/>
      <c r="J465" s="702"/>
      <c r="K465" s="702"/>
      <c r="L465" s="702"/>
      <c r="M465" s="702"/>
      <c r="N465" s="702">
        <v>1</v>
      </c>
      <c r="O465" s="702">
        <v>86</v>
      </c>
      <c r="P465" s="724"/>
      <c r="Q465" s="703">
        <v>86</v>
      </c>
    </row>
    <row r="466" spans="1:17" ht="14.4" customHeight="1" x14ac:dyDescent="0.3">
      <c r="A466" s="697" t="s">
        <v>500</v>
      </c>
      <c r="B466" s="698" t="s">
        <v>2959</v>
      </c>
      <c r="C466" s="698" t="s">
        <v>2179</v>
      </c>
      <c r="D466" s="698" t="s">
        <v>2972</v>
      </c>
      <c r="E466" s="698" t="s">
        <v>2963</v>
      </c>
      <c r="F466" s="702">
        <v>1</v>
      </c>
      <c r="G466" s="702">
        <v>688</v>
      </c>
      <c r="H466" s="702">
        <v>1</v>
      </c>
      <c r="I466" s="702">
        <v>688</v>
      </c>
      <c r="J466" s="702">
        <v>1</v>
      </c>
      <c r="K466" s="702">
        <v>688</v>
      </c>
      <c r="L466" s="702">
        <v>1</v>
      </c>
      <c r="M466" s="702">
        <v>688</v>
      </c>
      <c r="N466" s="702">
        <v>1</v>
      </c>
      <c r="O466" s="702">
        <v>689</v>
      </c>
      <c r="P466" s="724">
        <v>1.0014534883720929</v>
      </c>
      <c r="Q466" s="703">
        <v>689</v>
      </c>
    </row>
    <row r="467" spans="1:17" ht="14.4" customHeight="1" x14ac:dyDescent="0.3">
      <c r="A467" s="697" t="s">
        <v>500</v>
      </c>
      <c r="B467" s="698" t="s">
        <v>2959</v>
      </c>
      <c r="C467" s="698" t="s">
        <v>2179</v>
      </c>
      <c r="D467" s="698" t="s">
        <v>2267</v>
      </c>
      <c r="E467" s="698" t="s">
        <v>2269</v>
      </c>
      <c r="F467" s="702">
        <v>0</v>
      </c>
      <c r="G467" s="702">
        <v>0</v>
      </c>
      <c r="H467" s="702"/>
      <c r="I467" s="702"/>
      <c r="J467" s="702"/>
      <c r="K467" s="702"/>
      <c r="L467" s="702"/>
      <c r="M467" s="702"/>
      <c r="N467" s="702"/>
      <c r="O467" s="702"/>
      <c r="P467" s="724"/>
      <c r="Q467" s="703"/>
    </row>
    <row r="468" spans="1:17" ht="14.4" customHeight="1" x14ac:dyDescent="0.3">
      <c r="A468" s="697" t="s">
        <v>500</v>
      </c>
      <c r="B468" s="698" t="s">
        <v>2959</v>
      </c>
      <c r="C468" s="698" t="s">
        <v>2179</v>
      </c>
      <c r="D468" s="698" t="s">
        <v>2270</v>
      </c>
      <c r="E468" s="698" t="s">
        <v>2271</v>
      </c>
      <c r="F468" s="702"/>
      <c r="G468" s="702"/>
      <c r="H468" s="702"/>
      <c r="I468" s="702"/>
      <c r="J468" s="702">
        <v>1</v>
      </c>
      <c r="K468" s="702">
        <v>865</v>
      </c>
      <c r="L468" s="702">
        <v>1</v>
      </c>
      <c r="M468" s="702">
        <v>865</v>
      </c>
      <c r="N468" s="702"/>
      <c r="O468" s="702"/>
      <c r="P468" s="724"/>
      <c r="Q468" s="703"/>
    </row>
    <row r="469" spans="1:17" ht="14.4" customHeight="1" x14ac:dyDescent="0.3">
      <c r="A469" s="697" t="s">
        <v>500</v>
      </c>
      <c r="B469" s="698" t="s">
        <v>2959</v>
      </c>
      <c r="C469" s="698" t="s">
        <v>2179</v>
      </c>
      <c r="D469" s="698" t="s">
        <v>2973</v>
      </c>
      <c r="E469" s="698" t="s">
        <v>2974</v>
      </c>
      <c r="F469" s="702"/>
      <c r="G469" s="702"/>
      <c r="H469" s="702"/>
      <c r="I469" s="702"/>
      <c r="J469" s="702"/>
      <c r="K469" s="702"/>
      <c r="L469" s="702"/>
      <c r="M469" s="702"/>
      <c r="N469" s="702">
        <v>1</v>
      </c>
      <c r="O469" s="702">
        <v>375</v>
      </c>
      <c r="P469" s="724"/>
      <c r="Q469" s="703">
        <v>375</v>
      </c>
    </row>
    <row r="470" spans="1:17" ht="14.4" customHeight="1" x14ac:dyDescent="0.3">
      <c r="A470" s="697" t="s">
        <v>500</v>
      </c>
      <c r="B470" s="698" t="s">
        <v>2959</v>
      </c>
      <c r="C470" s="698" t="s">
        <v>2179</v>
      </c>
      <c r="D470" s="698" t="s">
        <v>2975</v>
      </c>
      <c r="E470" s="698" t="s">
        <v>2976</v>
      </c>
      <c r="F470" s="702"/>
      <c r="G470" s="702"/>
      <c r="H470" s="702"/>
      <c r="I470" s="702"/>
      <c r="J470" s="702"/>
      <c r="K470" s="702"/>
      <c r="L470" s="702"/>
      <c r="M470" s="702"/>
      <c r="N470" s="702">
        <v>1</v>
      </c>
      <c r="O470" s="702">
        <v>1544</v>
      </c>
      <c r="P470" s="724"/>
      <c r="Q470" s="703">
        <v>1544</v>
      </c>
    </row>
    <row r="471" spans="1:17" ht="14.4" customHeight="1" x14ac:dyDescent="0.3">
      <c r="A471" s="697" t="s">
        <v>500</v>
      </c>
      <c r="B471" s="698" t="s">
        <v>2959</v>
      </c>
      <c r="C471" s="698" t="s">
        <v>2179</v>
      </c>
      <c r="D471" s="698" t="s">
        <v>2286</v>
      </c>
      <c r="E471" s="698" t="s">
        <v>2977</v>
      </c>
      <c r="F471" s="702"/>
      <c r="G471" s="702"/>
      <c r="H471" s="702"/>
      <c r="I471" s="702"/>
      <c r="J471" s="702"/>
      <c r="K471" s="702"/>
      <c r="L471" s="702"/>
      <c r="M471" s="702"/>
      <c r="N471" s="702">
        <v>1</v>
      </c>
      <c r="O471" s="702">
        <v>391</v>
      </c>
      <c r="P471" s="724"/>
      <c r="Q471" s="703">
        <v>391</v>
      </c>
    </row>
    <row r="472" spans="1:17" ht="14.4" customHeight="1" x14ac:dyDescent="0.3">
      <c r="A472" s="697" t="s">
        <v>500</v>
      </c>
      <c r="B472" s="698" t="s">
        <v>2959</v>
      </c>
      <c r="C472" s="698" t="s">
        <v>2179</v>
      </c>
      <c r="D472" s="698" t="s">
        <v>2978</v>
      </c>
      <c r="E472" s="698" t="s">
        <v>2979</v>
      </c>
      <c r="F472" s="702"/>
      <c r="G472" s="702"/>
      <c r="H472" s="702"/>
      <c r="I472" s="702"/>
      <c r="J472" s="702"/>
      <c r="K472" s="702"/>
      <c r="L472" s="702"/>
      <c r="M472" s="702"/>
      <c r="N472" s="702">
        <v>1</v>
      </c>
      <c r="O472" s="702">
        <v>506</v>
      </c>
      <c r="P472" s="724"/>
      <c r="Q472" s="703">
        <v>506</v>
      </c>
    </row>
    <row r="473" spans="1:17" ht="14.4" customHeight="1" x14ac:dyDescent="0.3">
      <c r="A473" s="697" t="s">
        <v>500</v>
      </c>
      <c r="B473" s="698" t="s">
        <v>2959</v>
      </c>
      <c r="C473" s="698" t="s">
        <v>2179</v>
      </c>
      <c r="D473" s="698" t="s">
        <v>2980</v>
      </c>
      <c r="E473" s="698" t="s">
        <v>2981</v>
      </c>
      <c r="F473" s="702"/>
      <c r="G473" s="702"/>
      <c r="H473" s="702"/>
      <c r="I473" s="702"/>
      <c r="J473" s="702">
        <v>2</v>
      </c>
      <c r="K473" s="702">
        <v>5524</v>
      </c>
      <c r="L473" s="702">
        <v>1</v>
      </c>
      <c r="M473" s="702">
        <v>2762</v>
      </c>
      <c r="N473" s="702"/>
      <c r="O473" s="702"/>
      <c r="P473" s="724"/>
      <c r="Q473" s="703"/>
    </row>
    <row r="474" spans="1:17" ht="14.4" customHeight="1" x14ac:dyDescent="0.3">
      <c r="A474" s="697" t="s">
        <v>500</v>
      </c>
      <c r="B474" s="698" t="s">
        <v>2959</v>
      </c>
      <c r="C474" s="698" t="s">
        <v>2179</v>
      </c>
      <c r="D474" s="698" t="s">
        <v>2982</v>
      </c>
      <c r="E474" s="698" t="s">
        <v>2983</v>
      </c>
      <c r="F474" s="702"/>
      <c r="G474" s="702"/>
      <c r="H474" s="702"/>
      <c r="I474" s="702"/>
      <c r="J474" s="702"/>
      <c r="K474" s="702"/>
      <c r="L474" s="702"/>
      <c r="M474" s="702"/>
      <c r="N474" s="702">
        <v>1</v>
      </c>
      <c r="O474" s="702">
        <v>311</v>
      </c>
      <c r="P474" s="724"/>
      <c r="Q474" s="703">
        <v>311</v>
      </c>
    </row>
    <row r="475" spans="1:17" ht="14.4" customHeight="1" x14ac:dyDescent="0.3">
      <c r="A475" s="697" t="s">
        <v>500</v>
      </c>
      <c r="B475" s="698" t="s">
        <v>2959</v>
      </c>
      <c r="C475" s="698" t="s">
        <v>2179</v>
      </c>
      <c r="D475" s="698" t="s">
        <v>2984</v>
      </c>
      <c r="E475" s="698" t="s">
        <v>2985</v>
      </c>
      <c r="F475" s="702"/>
      <c r="G475" s="702"/>
      <c r="H475" s="702"/>
      <c r="I475" s="702"/>
      <c r="J475" s="702"/>
      <c r="K475" s="702"/>
      <c r="L475" s="702"/>
      <c r="M475" s="702"/>
      <c r="N475" s="702">
        <v>2</v>
      </c>
      <c r="O475" s="702">
        <v>3476</v>
      </c>
      <c r="P475" s="724"/>
      <c r="Q475" s="703">
        <v>1738</v>
      </c>
    </row>
    <row r="476" spans="1:17" ht="14.4" customHeight="1" x14ac:dyDescent="0.3">
      <c r="A476" s="697" t="s">
        <v>500</v>
      </c>
      <c r="B476" s="698" t="s">
        <v>2959</v>
      </c>
      <c r="C476" s="698" t="s">
        <v>2179</v>
      </c>
      <c r="D476" s="698" t="s">
        <v>2984</v>
      </c>
      <c r="E476" s="698" t="s">
        <v>2986</v>
      </c>
      <c r="F476" s="702">
        <v>1</v>
      </c>
      <c r="G476" s="702">
        <v>1734</v>
      </c>
      <c r="H476" s="702"/>
      <c r="I476" s="702">
        <v>1734</v>
      </c>
      <c r="J476" s="702"/>
      <c r="K476" s="702"/>
      <c r="L476" s="702"/>
      <c r="M476" s="702"/>
      <c r="N476" s="702"/>
      <c r="O476" s="702"/>
      <c r="P476" s="724"/>
      <c r="Q476" s="703"/>
    </row>
    <row r="477" spans="1:17" ht="14.4" customHeight="1" x14ac:dyDescent="0.3">
      <c r="A477" s="697" t="s">
        <v>500</v>
      </c>
      <c r="B477" s="698" t="s">
        <v>2959</v>
      </c>
      <c r="C477" s="698" t="s">
        <v>2179</v>
      </c>
      <c r="D477" s="698" t="s">
        <v>2987</v>
      </c>
      <c r="E477" s="698" t="s">
        <v>2988</v>
      </c>
      <c r="F477" s="702">
        <v>6</v>
      </c>
      <c r="G477" s="702">
        <v>6006</v>
      </c>
      <c r="H477" s="702"/>
      <c r="I477" s="702">
        <v>1001</v>
      </c>
      <c r="J477" s="702"/>
      <c r="K477" s="702"/>
      <c r="L477" s="702"/>
      <c r="M477" s="702"/>
      <c r="N477" s="702"/>
      <c r="O477" s="702"/>
      <c r="P477" s="724"/>
      <c r="Q477" s="703"/>
    </row>
    <row r="478" spans="1:17" ht="14.4" customHeight="1" x14ac:dyDescent="0.3">
      <c r="A478" s="697" t="s">
        <v>500</v>
      </c>
      <c r="B478" s="698" t="s">
        <v>2959</v>
      </c>
      <c r="C478" s="698" t="s">
        <v>2179</v>
      </c>
      <c r="D478" s="698" t="s">
        <v>2989</v>
      </c>
      <c r="E478" s="698" t="s">
        <v>2990</v>
      </c>
      <c r="F478" s="702"/>
      <c r="G478" s="702"/>
      <c r="H478" s="702"/>
      <c r="I478" s="702"/>
      <c r="J478" s="702"/>
      <c r="K478" s="702"/>
      <c r="L478" s="702"/>
      <c r="M478" s="702"/>
      <c r="N478" s="702">
        <v>5</v>
      </c>
      <c r="O478" s="702">
        <v>9215</v>
      </c>
      <c r="P478" s="724"/>
      <c r="Q478" s="703">
        <v>1843</v>
      </c>
    </row>
    <row r="479" spans="1:17" ht="14.4" customHeight="1" x14ac:dyDescent="0.3">
      <c r="A479" s="697" t="s">
        <v>500</v>
      </c>
      <c r="B479" s="698" t="s">
        <v>2959</v>
      </c>
      <c r="C479" s="698" t="s">
        <v>2179</v>
      </c>
      <c r="D479" s="698" t="s">
        <v>2991</v>
      </c>
      <c r="E479" s="698" t="s">
        <v>2992</v>
      </c>
      <c r="F479" s="702"/>
      <c r="G479" s="702"/>
      <c r="H479" s="702"/>
      <c r="I479" s="702"/>
      <c r="J479" s="702">
        <v>1</v>
      </c>
      <c r="K479" s="702">
        <v>1633</v>
      </c>
      <c r="L479" s="702">
        <v>1</v>
      </c>
      <c r="M479" s="702">
        <v>1633</v>
      </c>
      <c r="N479" s="702"/>
      <c r="O479" s="702"/>
      <c r="P479" s="724"/>
      <c r="Q479" s="703"/>
    </row>
    <row r="480" spans="1:17" ht="14.4" customHeight="1" x14ac:dyDescent="0.3">
      <c r="A480" s="697" t="s">
        <v>500</v>
      </c>
      <c r="B480" s="698" t="s">
        <v>2959</v>
      </c>
      <c r="C480" s="698" t="s">
        <v>2179</v>
      </c>
      <c r="D480" s="698" t="s">
        <v>2424</v>
      </c>
      <c r="E480" s="698" t="s">
        <v>2425</v>
      </c>
      <c r="F480" s="702">
        <v>1</v>
      </c>
      <c r="G480" s="702">
        <v>891</v>
      </c>
      <c r="H480" s="702"/>
      <c r="I480" s="702">
        <v>891</v>
      </c>
      <c r="J480" s="702"/>
      <c r="K480" s="702"/>
      <c r="L480" s="702"/>
      <c r="M480" s="702"/>
      <c r="N480" s="702"/>
      <c r="O480" s="702"/>
      <c r="P480" s="724"/>
      <c r="Q480" s="703"/>
    </row>
    <row r="481" spans="1:17" ht="14.4" customHeight="1" x14ac:dyDescent="0.3">
      <c r="A481" s="697" t="s">
        <v>500</v>
      </c>
      <c r="B481" s="698" t="s">
        <v>2959</v>
      </c>
      <c r="C481" s="698" t="s">
        <v>2179</v>
      </c>
      <c r="D481" s="698" t="s">
        <v>2993</v>
      </c>
      <c r="E481" s="698" t="s">
        <v>2994</v>
      </c>
      <c r="F481" s="702">
        <v>1</v>
      </c>
      <c r="G481" s="702">
        <v>1033</v>
      </c>
      <c r="H481" s="702"/>
      <c r="I481" s="702">
        <v>1033</v>
      </c>
      <c r="J481" s="702"/>
      <c r="K481" s="702"/>
      <c r="L481" s="702"/>
      <c r="M481" s="702"/>
      <c r="N481" s="702"/>
      <c r="O481" s="702"/>
      <c r="P481" s="724"/>
      <c r="Q481" s="703"/>
    </row>
    <row r="482" spans="1:17" ht="14.4" customHeight="1" x14ac:dyDescent="0.3">
      <c r="A482" s="697" t="s">
        <v>500</v>
      </c>
      <c r="B482" s="698" t="s">
        <v>2959</v>
      </c>
      <c r="C482" s="698" t="s">
        <v>2179</v>
      </c>
      <c r="D482" s="698" t="s">
        <v>2995</v>
      </c>
      <c r="E482" s="698" t="s">
        <v>2996</v>
      </c>
      <c r="F482" s="702"/>
      <c r="G482" s="702"/>
      <c r="H482" s="702"/>
      <c r="I482" s="702"/>
      <c r="J482" s="702"/>
      <c r="K482" s="702"/>
      <c r="L482" s="702"/>
      <c r="M482" s="702"/>
      <c r="N482" s="702">
        <v>1</v>
      </c>
      <c r="O482" s="702">
        <v>0</v>
      </c>
      <c r="P482" s="724"/>
      <c r="Q482" s="703">
        <v>0</v>
      </c>
    </row>
    <row r="483" spans="1:17" ht="14.4" customHeight="1" x14ac:dyDescent="0.3">
      <c r="A483" s="697" t="s">
        <v>500</v>
      </c>
      <c r="B483" s="698" t="s">
        <v>2997</v>
      </c>
      <c r="C483" s="698" t="s">
        <v>2179</v>
      </c>
      <c r="D483" s="698" t="s">
        <v>2205</v>
      </c>
      <c r="E483" s="698" t="s">
        <v>2206</v>
      </c>
      <c r="F483" s="702"/>
      <c r="G483" s="702"/>
      <c r="H483" s="702"/>
      <c r="I483" s="702"/>
      <c r="J483" s="702"/>
      <c r="K483" s="702"/>
      <c r="L483" s="702"/>
      <c r="M483" s="702"/>
      <c r="N483" s="702">
        <v>1</v>
      </c>
      <c r="O483" s="702">
        <v>1681</v>
      </c>
      <c r="P483" s="724"/>
      <c r="Q483" s="703">
        <v>1681</v>
      </c>
    </row>
    <row r="484" spans="1:17" ht="14.4" customHeight="1" x14ac:dyDescent="0.3">
      <c r="A484" s="697" t="s">
        <v>500</v>
      </c>
      <c r="B484" s="698" t="s">
        <v>2998</v>
      </c>
      <c r="C484" s="698" t="s">
        <v>2179</v>
      </c>
      <c r="D484" s="698" t="s">
        <v>2999</v>
      </c>
      <c r="E484" s="698" t="s">
        <v>3000</v>
      </c>
      <c r="F484" s="702"/>
      <c r="G484" s="702"/>
      <c r="H484" s="702"/>
      <c r="I484" s="702"/>
      <c r="J484" s="702">
        <v>2</v>
      </c>
      <c r="K484" s="702">
        <v>274</v>
      </c>
      <c r="L484" s="702">
        <v>1</v>
      </c>
      <c r="M484" s="702">
        <v>137</v>
      </c>
      <c r="N484" s="702"/>
      <c r="O484" s="702"/>
      <c r="P484" s="724"/>
      <c r="Q484" s="703"/>
    </row>
    <row r="485" spans="1:17" ht="14.4" customHeight="1" x14ac:dyDescent="0.3">
      <c r="A485" s="697" t="s">
        <v>500</v>
      </c>
      <c r="B485" s="698" t="s">
        <v>2998</v>
      </c>
      <c r="C485" s="698" t="s">
        <v>2179</v>
      </c>
      <c r="D485" s="698" t="s">
        <v>3001</v>
      </c>
      <c r="E485" s="698" t="s">
        <v>3002</v>
      </c>
      <c r="F485" s="702"/>
      <c r="G485" s="702"/>
      <c r="H485" s="702"/>
      <c r="I485" s="702"/>
      <c r="J485" s="702">
        <v>2</v>
      </c>
      <c r="K485" s="702">
        <v>192</v>
      </c>
      <c r="L485" s="702">
        <v>1</v>
      </c>
      <c r="M485" s="702">
        <v>96</v>
      </c>
      <c r="N485" s="702"/>
      <c r="O485" s="702"/>
      <c r="P485" s="724"/>
      <c r="Q485" s="703"/>
    </row>
    <row r="486" spans="1:17" ht="14.4" customHeight="1" x14ac:dyDescent="0.3">
      <c r="A486" s="697" t="s">
        <v>500</v>
      </c>
      <c r="B486" s="698" t="s">
        <v>2998</v>
      </c>
      <c r="C486" s="698" t="s">
        <v>2179</v>
      </c>
      <c r="D486" s="698" t="s">
        <v>3003</v>
      </c>
      <c r="E486" s="698" t="s">
        <v>3004</v>
      </c>
      <c r="F486" s="702"/>
      <c r="G486" s="702"/>
      <c r="H486" s="702"/>
      <c r="I486" s="702"/>
      <c r="J486" s="702">
        <v>1</v>
      </c>
      <c r="K486" s="702">
        <v>751</v>
      </c>
      <c r="L486" s="702">
        <v>1</v>
      </c>
      <c r="M486" s="702">
        <v>751</v>
      </c>
      <c r="N486" s="702">
        <v>1</v>
      </c>
      <c r="O486" s="702">
        <v>753</v>
      </c>
      <c r="P486" s="724">
        <v>1.0026631158455392</v>
      </c>
      <c r="Q486" s="703">
        <v>753</v>
      </c>
    </row>
    <row r="487" spans="1:17" ht="14.4" customHeight="1" x14ac:dyDescent="0.3">
      <c r="A487" s="697" t="s">
        <v>500</v>
      </c>
      <c r="B487" s="698" t="s">
        <v>2998</v>
      </c>
      <c r="C487" s="698" t="s">
        <v>2179</v>
      </c>
      <c r="D487" s="698" t="s">
        <v>3005</v>
      </c>
      <c r="E487" s="698" t="s">
        <v>3006</v>
      </c>
      <c r="F487" s="702">
        <v>2</v>
      </c>
      <c r="G487" s="702">
        <v>722</v>
      </c>
      <c r="H487" s="702"/>
      <c r="I487" s="702">
        <v>361</v>
      </c>
      <c r="J487" s="702"/>
      <c r="K487" s="702"/>
      <c r="L487" s="702"/>
      <c r="M487" s="702"/>
      <c r="N487" s="702"/>
      <c r="O487" s="702"/>
      <c r="P487" s="724"/>
      <c r="Q487" s="703"/>
    </row>
    <row r="488" spans="1:17" ht="14.4" customHeight="1" x14ac:dyDescent="0.3">
      <c r="A488" s="697" t="s">
        <v>500</v>
      </c>
      <c r="B488" s="698" t="s">
        <v>2998</v>
      </c>
      <c r="C488" s="698" t="s">
        <v>2179</v>
      </c>
      <c r="D488" s="698" t="s">
        <v>3007</v>
      </c>
      <c r="E488" s="698" t="s">
        <v>3008</v>
      </c>
      <c r="F488" s="702"/>
      <c r="G488" s="702"/>
      <c r="H488" s="702"/>
      <c r="I488" s="702"/>
      <c r="J488" s="702">
        <v>1</v>
      </c>
      <c r="K488" s="702">
        <v>370</v>
      </c>
      <c r="L488" s="702">
        <v>1</v>
      </c>
      <c r="M488" s="702">
        <v>370</v>
      </c>
      <c r="N488" s="702"/>
      <c r="O488" s="702"/>
      <c r="P488" s="724"/>
      <c r="Q488" s="703"/>
    </row>
    <row r="489" spans="1:17" ht="14.4" customHeight="1" x14ac:dyDescent="0.3">
      <c r="A489" s="697" t="s">
        <v>500</v>
      </c>
      <c r="B489" s="698" t="s">
        <v>2998</v>
      </c>
      <c r="C489" s="698" t="s">
        <v>2179</v>
      </c>
      <c r="D489" s="698" t="s">
        <v>3009</v>
      </c>
      <c r="E489" s="698" t="s">
        <v>3010</v>
      </c>
      <c r="F489" s="702">
        <v>1</v>
      </c>
      <c r="G489" s="702">
        <v>980</v>
      </c>
      <c r="H489" s="702">
        <v>1</v>
      </c>
      <c r="I489" s="702">
        <v>980</v>
      </c>
      <c r="J489" s="702">
        <v>1</v>
      </c>
      <c r="K489" s="702">
        <v>980</v>
      </c>
      <c r="L489" s="702">
        <v>1</v>
      </c>
      <c r="M489" s="702">
        <v>980</v>
      </c>
      <c r="N489" s="702"/>
      <c r="O489" s="702"/>
      <c r="P489" s="724"/>
      <c r="Q489" s="703"/>
    </row>
    <row r="490" spans="1:17" ht="14.4" customHeight="1" x14ac:dyDescent="0.3">
      <c r="A490" s="697" t="s">
        <v>500</v>
      </c>
      <c r="B490" s="698" t="s">
        <v>2998</v>
      </c>
      <c r="C490" s="698" t="s">
        <v>2179</v>
      </c>
      <c r="D490" s="698" t="s">
        <v>3011</v>
      </c>
      <c r="E490" s="698" t="s">
        <v>3012</v>
      </c>
      <c r="F490" s="702"/>
      <c r="G490" s="702"/>
      <c r="H490" s="702"/>
      <c r="I490" s="702"/>
      <c r="J490" s="702">
        <v>1</v>
      </c>
      <c r="K490" s="702">
        <v>380</v>
      </c>
      <c r="L490" s="702">
        <v>1</v>
      </c>
      <c r="M490" s="702">
        <v>380</v>
      </c>
      <c r="N490" s="702"/>
      <c r="O490" s="702"/>
      <c r="P490" s="724"/>
      <c r="Q490" s="703"/>
    </row>
    <row r="491" spans="1:17" ht="14.4" customHeight="1" x14ac:dyDescent="0.3">
      <c r="A491" s="697" t="s">
        <v>500</v>
      </c>
      <c r="B491" s="698" t="s">
        <v>2998</v>
      </c>
      <c r="C491" s="698" t="s">
        <v>2179</v>
      </c>
      <c r="D491" s="698" t="s">
        <v>3013</v>
      </c>
      <c r="E491" s="698" t="s">
        <v>3014</v>
      </c>
      <c r="F491" s="702"/>
      <c r="G491" s="702"/>
      <c r="H491" s="702"/>
      <c r="I491" s="702"/>
      <c r="J491" s="702"/>
      <c r="K491" s="702"/>
      <c r="L491" s="702"/>
      <c r="M491" s="702"/>
      <c r="N491" s="702">
        <v>1</v>
      </c>
      <c r="O491" s="702">
        <v>2103</v>
      </c>
      <c r="P491" s="724"/>
      <c r="Q491" s="703">
        <v>2103</v>
      </c>
    </row>
    <row r="492" spans="1:17" ht="14.4" customHeight="1" x14ac:dyDescent="0.3">
      <c r="A492" s="697" t="s">
        <v>500</v>
      </c>
      <c r="B492" s="698" t="s">
        <v>2998</v>
      </c>
      <c r="C492" s="698" t="s">
        <v>2179</v>
      </c>
      <c r="D492" s="698" t="s">
        <v>3015</v>
      </c>
      <c r="E492" s="698" t="s">
        <v>3016</v>
      </c>
      <c r="F492" s="702"/>
      <c r="G492" s="702"/>
      <c r="H492" s="702"/>
      <c r="I492" s="702"/>
      <c r="J492" s="702">
        <v>1</v>
      </c>
      <c r="K492" s="702">
        <v>7326</v>
      </c>
      <c r="L492" s="702">
        <v>1</v>
      </c>
      <c r="M492" s="702">
        <v>7326</v>
      </c>
      <c r="N492" s="702"/>
      <c r="O492" s="702"/>
      <c r="P492" s="724"/>
      <c r="Q492" s="703"/>
    </row>
    <row r="493" spans="1:17" ht="14.4" customHeight="1" x14ac:dyDescent="0.3">
      <c r="A493" s="697" t="s">
        <v>500</v>
      </c>
      <c r="B493" s="698" t="s">
        <v>2998</v>
      </c>
      <c r="C493" s="698" t="s">
        <v>2179</v>
      </c>
      <c r="D493" s="698" t="s">
        <v>3015</v>
      </c>
      <c r="E493" s="698" t="s">
        <v>3017</v>
      </c>
      <c r="F493" s="702"/>
      <c r="G493" s="702"/>
      <c r="H493" s="702"/>
      <c r="I493" s="702"/>
      <c r="J493" s="702">
        <v>1</v>
      </c>
      <c r="K493" s="702">
        <v>7326</v>
      </c>
      <c r="L493" s="702">
        <v>1</v>
      </c>
      <c r="M493" s="702">
        <v>7326</v>
      </c>
      <c r="N493" s="702">
        <v>1</v>
      </c>
      <c r="O493" s="702">
        <v>7345</v>
      </c>
      <c r="P493" s="724">
        <v>1.0025935025935027</v>
      </c>
      <c r="Q493" s="703">
        <v>7345</v>
      </c>
    </row>
    <row r="494" spans="1:17" ht="14.4" customHeight="1" x14ac:dyDescent="0.3">
      <c r="A494" s="697" t="s">
        <v>500</v>
      </c>
      <c r="B494" s="698" t="s">
        <v>2998</v>
      </c>
      <c r="C494" s="698" t="s">
        <v>2179</v>
      </c>
      <c r="D494" s="698" t="s">
        <v>3018</v>
      </c>
      <c r="E494" s="698" t="s">
        <v>3019</v>
      </c>
      <c r="F494" s="702"/>
      <c r="G494" s="702"/>
      <c r="H494" s="702"/>
      <c r="I494" s="702"/>
      <c r="J494" s="702">
        <v>1</v>
      </c>
      <c r="K494" s="702">
        <v>1143</v>
      </c>
      <c r="L494" s="702">
        <v>1</v>
      </c>
      <c r="M494" s="702">
        <v>1143</v>
      </c>
      <c r="N494" s="702"/>
      <c r="O494" s="702"/>
      <c r="P494" s="724"/>
      <c r="Q494" s="703"/>
    </row>
    <row r="495" spans="1:17" ht="14.4" customHeight="1" x14ac:dyDescent="0.3">
      <c r="A495" s="697" t="s">
        <v>500</v>
      </c>
      <c r="B495" s="698" t="s">
        <v>2998</v>
      </c>
      <c r="C495" s="698" t="s">
        <v>2179</v>
      </c>
      <c r="D495" s="698" t="s">
        <v>3020</v>
      </c>
      <c r="E495" s="698" t="s">
        <v>3021</v>
      </c>
      <c r="F495" s="702"/>
      <c r="G495" s="702"/>
      <c r="H495" s="702"/>
      <c r="I495" s="702"/>
      <c r="J495" s="702">
        <v>1</v>
      </c>
      <c r="K495" s="702">
        <v>712</v>
      </c>
      <c r="L495" s="702">
        <v>1</v>
      </c>
      <c r="M495" s="702">
        <v>712</v>
      </c>
      <c r="N495" s="702"/>
      <c r="O495" s="702"/>
      <c r="P495" s="724"/>
      <c r="Q495" s="703"/>
    </row>
    <row r="496" spans="1:17" ht="14.4" customHeight="1" x14ac:dyDescent="0.3">
      <c r="A496" s="697" t="s">
        <v>500</v>
      </c>
      <c r="B496" s="698" t="s">
        <v>2998</v>
      </c>
      <c r="C496" s="698" t="s">
        <v>2179</v>
      </c>
      <c r="D496" s="698" t="s">
        <v>3022</v>
      </c>
      <c r="E496" s="698" t="s">
        <v>3023</v>
      </c>
      <c r="F496" s="702">
        <v>1</v>
      </c>
      <c r="G496" s="702">
        <v>417</v>
      </c>
      <c r="H496" s="702"/>
      <c r="I496" s="702">
        <v>417</v>
      </c>
      <c r="J496" s="702"/>
      <c r="K496" s="702"/>
      <c r="L496" s="702"/>
      <c r="M496" s="702"/>
      <c r="N496" s="702"/>
      <c r="O496" s="702"/>
      <c r="P496" s="724"/>
      <c r="Q496" s="703"/>
    </row>
    <row r="497" spans="1:17" ht="14.4" customHeight="1" x14ac:dyDescent="0.3">
      <c r="A497" s="697" t="s">
        <v>500</v>
      </c>
      <c r="B497" s="698" t="s">
        <v>2998</v>
      </c>
      <c r="C497" s="698" t="s">
        <v>2179</v>
      </c>
      <c r="D497" s="698" t="s">
        <v>2220</v>
      </c>
      <c r="E497" s="698" t="s">
        <v>2221</v>
      </c>
      <c r="F497" s="702"/>
      <c r="G497" s="702"/>
      <c r="H497" s="702"/>
      <c r="I497" s="702"/>
      <c r="J497" s="702">
        <v>1</v>
      </c>
      <c r="K497" s="702">
        <v>837</v>
      </c>
      <c r="L497" s="702">
        <v>1</v>
      </c>
      <c r="M497" s="702">
        <v>837</v>
      </c>
      <c r="N497" s="702"/>
      <c r="O497" s="702"/>
      <c r="P497" s="724"/>
      <c r="Q497" s="703"/>
    </row>
    <row r="498" spans="1:17" ht="14.4" customHeight="1" x14ac:dyDescent="0.3">
      <c r="A498" s="697" t="s">
        <v>500</v>
      </c>
      <c r="B498" s="698" t="s">
        <v>2998</v>
      </c>
      <c r="C498" s="698" t="s">
        <v>2179</v>
      </c>
      <c r="D498" s="698" t="s">
        <v>2220</v>
      </c>
      <c r="E498" s="698" t="s">
        <v>2222</v>
      </c>
      <c r="F498" s="702"/>
      <c r="G498" s="702"/>
      <c r="H498" s="702"/>
      <c r="I498" s="702"/>
      <c r="J498" s="702">
        <v>1</v>
      </c>
      <c r="K498" s="702">
        <v>837</v>
      </c>
      <c r="L498" s="702">
        <v>1</v>
      </c>
      <c r="M498" s="702">
        <v>837</v>
      </c>
      <c r="N498" s="702">
        <v>1</v>
      </c>
      <c r="O498" s="702">
        <v>839</v>
      </c>
      <c r="P498" s="724">
        <v>1.0023894862604541</v>
      </c>
      <c r="Q498" s="703">
        <v>839</v>
      </c>
    </row>
    <row r="499" spans="1:17" ht="14.4" customHeight="1" x14ac:dyDescent="0.3">
      <c r="A499" s="697" t="s">
        <v>500</v>
      </c>
      <c r="B499" s="698" t="s">
        <v>2998</v>
      </c>
      <c r="C499" s="698" t="s">
        <v>2179</v>
      </c>
      <c r="D499" s="698" t="s">
        <v>2980</v>
      </c>
      <c r="E499" s="698" t="s">
        <v>2981</v>
      </c>
      <c r="F499" s="702"/>
      <c r="G499" s="702"/>
      <c r="H499" s="702"/>
      <c r="I499" s="702"/>
      <c r="J499" s="702"/>
      <c r="K499" s="702"/>
      <c r="L499" s="702"/>
      <c r="M499" s="702"/>
      <c r="N499" s="702">
        <v>1</v>
      </c>
      <c r="O499" s="702">
        <v>2765</v>
      </c>
      <c r="P499" s="724"/>
      <c r="Q499" s="703">
        <v>2765</v>
      </c>
    </row>
    <row r="500" spans="1:17" ht="14.4" customHeight="1" x14ac:dyDescent="0.3">
      <c r="A500" s="697" t="s">
        <v>500</v>
      </c>
      <c r="B500" s="698" t="s">
        <v>2998</v>
      </c>
      <c r="C500" s="698" t="s">
        <v>2179</v>
      </c>
      <c r="D500" s="698" t="s">
        <v>3024</v>
      </c>
      <c r="E500" s="698" t="s">
        <v>3025</v>
      </c>
      <c r="F500" s="702">
        <v>3</v>
      </c>
      <c r="G500" s="702">
        <v>7683</v>
      </c>
      <c r="H500" s="702">
        <v>0.37456123244929795</v>
      </c>
      <c r="I500" s="702">
        <v>2561</v>
      </c>
      <c r="J500" s="702">
        <v>8</v>
      </c>
      <c r="K500" s="702">
        <v>20512</v>
      </c>
      <c r="L500" s="702">
        <v>1</v>
      </c>
      <c r="M500" s="702">
        <v>2564</v>
      </c>
      <c r="N500" s="702">
        <v>3</v>
      </c>
      <c r="O500" s="702">
        <v>7713</v>
      </c>
      <c r="P500" s="724">
        <v>0.37602379095163807</v>
      </c>
      <c r="Q500" s="703">
        <v>2571</v>
      </c>
    </row>
    <row r="501" spans="1:17" ht="14.4" customHeight="1" x14ac:dyDescent="0.3">
      <c r="A501" s="697" t="s">
        <v>500</v>
      </c>
      <c r="B501" s="698" t="s">
        <v>2998</v>
      </c>
      <c r="C501" s="698" t="s">
        <v>2179</v>
      </c>
      <c r="D501" s="698" t="s">
        <v>3026</v>
      </c>
      <c r="E501" s="698" t="s">
        <v>3027</v>
      </c>
      <c r="F501" s="702"/>
      <c r="G501" s="702"/>
      <c r="H501" s="702"/>
      <c r="I501" s="702"/>
      <c r="J501" s="702">
        <v>1</v>
      </c>
      <c r="K501" s="702">
        <v>3121</v>
      </c>
      <c r="L501" s="702">
        <v>1</v>
      </c>
      <c r="M501" s="702">
        <v>3121</v>
      </c>
      <c r="N501" s="702"/>
      <c r="O501" s="702"/>
      <c r="P501" s="724"/>
      <c r="Q501" s="703"/>
    </row>
    <row r="502" spans="1:17" ht="14.4" customHeight="1" x14ac:dyDescent="0.3">
      <c r="A502" s="697" t="s">
        <v>500</v>
      </c>
      <c r="B502" s="698" t="s">
        <v>2998</v>
      </c>
      <c r="C502" s="698" t="s">
        <v>2179</v>
      </c>
      <c r="D502" s="698" t="s">
        <v>3028</v>
      </c>
      <c r="E502" s="698" t="s">
        <v>3029</v>
      </c>
      <c r="F502" s="702"/>
      <c r="G502" s="702"/>
      <c r="H502" s="702"/>
      <c r="I502" s="702"/>
      <c r="J502" s="702"/>
      <c r="K502" s="702"/>
      <c r="L502" s="702"/>
      <c r="M502" s="702"/>
      <c r="N502" s="702">
        <v>1</v>
      </c>
      <c r="O502" s="702">
        <v>1554</v>
      </c>
      <c r="P502" s="724"/>
      <c r="Q502" s="703">
        <v>1554</v>
      </c>
    </row>
    <row r="503" spans="1:17" ht="14.4" customHeight="1" x14ac:dyDescent="0.3">
      <c r="A503" s="697" t="s">
        <v>500</v>
      </c>
      <c r="B503" s="698" t="s">
        <v>2998</v>
      </c>
      <c r="C503" s="698" t="s">
        <v>2179</v>
      </c>
      <c r="D503" s="698" t="s">
        <v>3030</v>
      </c>
      <c r="E503" s="698" t="s">
        <v>3031</v>
      </c>
      <c r="F503" s="702"/>
      <c r="G503" s="702"/>
      <c r="H503" s="702"/>
      <c r="I503" s="702"/>
      <c r="J503" s="702"/>
      <c r="K503" s="702"/>
      <c r="L503" s="702"/>
      <c r="M503" s="702"/>
      <c r="N503" s="702">
        <v>1</v>
      </c>
      <c r="O503" s="702">
        <v>3316</v>
      </c>
      <c r="P503" s="724"/>
      <c r="Q503" s="703">
        <v>3316</v>
      </c>
    </row>
    <row r="504" spans="1:17" ht="14.4" customHeight="1" x14ac:dyDescent="0.3">
      <c r="A504" s="697" t="s">
        <v>500</v>
      </c>
      <c r="B504" s="698" t="s">
        <v>2998</v>
      </c>
      <c r="C504" s="698" t="s">
        <v>2179</v>
      </c>
      <c r="D504" s="698" t="s">
        <v>3030</v>
      </c>
      <c r="E504" s="698" t="s">
        <v>3032</v>
      </c>
      <c r="F504" s="702">
        <v>1</v>
      </c>
      <c r="G504" s="702">
        <v>3308</v>
      </c>
      <c r="H504" s="702"/>
      <c r="I504" s="702">
        <v>3308</v>
      </c>
      <c r="J504" s="702"/>
      <c r="K504" s="702"/>
      <c r="L504" s="702"/>
      <c r="M504" s="702"/>
      <c r="N504" s="702"/>
      <c r="O504" s="702"/>
      <c r="P504" s="724"/>
      <c r="Q504" s="703"/>
    </row>
    <row r="505" spans="1:17" ht="14.4" customHeight="1" x14ac:dyDescent="0.3">
      <c r="A505" s="697" t="s">
        <v>500</v>
      </c>
      <c r="B505" s="698" t="s">
        <v>2998</v>
      </c>
      <c r="C505" s="698" t="s">
        <v>2179</v>
      </c>
      <c r="D505" s="698" t="s">
        <v>3033</v>
      </c>
      <c r="E505" s="698" t="s">
        <v>3034</v>
      </c>
      <c r="F505" s="702"/>
      <c r="G505" s="702"/>
      <c r="H505" s="702"/>
      <c r="I505" s="702"/>
      <c r="J505" s="702"/>
      <c r="K505" s="702"/>
      <c r="L505" s="702"/>
      <c r="M505" s="702"/>
      <c r="N505" s="702">
        <v>1</v>
      </c>
      <c r="O505" s="702">
        <v>1861</v>
      </c>
      <c r="P505" s="724"/>
      <c r="Q505" s="703">
        <v>1861</v>
      </c>
    </row>
    <row r="506" spans="1:17" ht="14.4" customHeight="1" x14ac:dyDescent="0.3">
      <c r="A506" s="697" t="s">
        <v>500</v>
      </c>
      <c r="B506" s="698" t="s">
        <v>3035</v>
      </c>
      <c r="C506" s="698" t="s">
        <v>2179</v>
      </c>
      <c r="D506" s="698" t="s">
        <v>3036</v>
      </c>
      <c r="E506" s="698" t="s">
        <v>3037</v>
      </c>
      <c r="F506" s="702"/>
      <c r="G506" s="702"/>
      <c r="H506" s="702"/>
      <c r="I506" s="702"/>
      <c r="J506" s="702"/>
      <c r="K506" s="702"/>
      <c r="L506" s="702"/>
      <c r="M506" s="702"/>
      <c r="N506" s="702">
        <v>1</v>
      </c>
      <c r="O506" s="702">
        <v>5383</v>
      </c>
      <c r="P506" s="724"/>
      <c r="Q506" s="703">
        <v>5383</v>
      </c>
    </row>
    <row r="507" spans="1:17" ht="14.4" customHeight="1" x14ac:dyDescent="0.3">
      <c r="A507" s="697" t="s">
        <v>500</v>
      </c>
      <c r="B507" s="698" t="s">
        <v>3035</v>
      </c>
      <c r="C507" s="698" t="s">
        <v>2179</v>
      </c>
      <c r="D507" s="698" t="s">
        <v>2388</v>
      </c>
      <c r="E507" s="698" t="s">
        <v>2390</v>
      </c>
      <c r="F507" s="702"/>
      <c r="G507" s="702"/>
      <c r="H507" s="702"/>
      <c r="I507" s="702"/>
      <c r="J507" s="702"/>
      <c r="K507" s="702"/>
      <c r="L507" s="702"/>
      <c r="M507" s="702"/>
      <c r="N507" s="702">
        <v>1</v>
      </c>
      <c r="O507" s="702">
        <v>1313</v>
      </c>
      <c r="P507" s="724"/>
      <c r="Q507" s="703">
        <v>1313</v>
      </c>
    </row>
    <row r="508" spans="1:17" ht="14.4" customHeight="1" x14ac:dyDescent="0.3">
      <c r="A508" s="697" t="s">
        <v>500</v>
      </c>
      <c r="B508" s="698" t="s">
        <v>3035</v>
      </c>
      <c r="C508" s="698" t="s">
        <v>2179</v>
      </c>
      <c r="D508" s="698" t="s">
        <v>3038</v>
      </c>
      <c r="E508" s="698" t="s">
        <v>3039</v>
      </c>
      <c r="F508" s="702"/>
      <c r="G508" s="702"/>
      <c r="H508" s="702"/>
      <c r="I508" s="702"/>
      <c r="J508" s="702"/>
      <c r="K508" s="702"/>
      <c r="L508" s="702"/>
      <c r="M508" s="702"/>
      <c r="N508" s="702">
        <v>1</v>
      </c>
      <c r="O508" s="702">
        <v>0</v>
      </c>
      <c r="P508" s="724"/>
      <c r="Q508" s="703">
        <v>0</v>
      </c>
    </row>
    <row r="509" spans="1:17" ht="14.4" customHeight="1" x14ac:dyDescent="0.3">
      <c r="A509" s="697" t="s">
        <v>500</v>
      </c>
      <c r="B509" s="698" t="s">
        <v>3040</v>
      </c>
      <c r="C509" s="698" t="s">
        <v>2179</v>
      </c>
      <c r="D509" s="698" t="s">
        <v>3041</v>
      </c>
      <c r="E509" s="698" t="s">
        <v>3042</v>
      </c>
      <c r="F509" s="702"/>
      <c r="G509" s="702"/>
      <c r="H509" s="702"/>
      <c r="I509" s="702"/>
      <c r="J509" s="702">
        <v>1</v>
      </c>
      <c r="K509" s="702">
        <v>113</v>
      </c>
      <c r="L509" s="702">
        <v>1</v>
      </c>
      <c r="M509" s="702">
        <v>113</v>
      </c>
      <c r="N509" s="702"/>
      <c r="O509" s="702"/>
      <c r="P509" s="724"/>
      <c r="Q509" s="703"/>
    </row>
    <row r="510" spans="1:17" ht="14.4" customHeight="1" x14ac:dyDescent="0.3">
      <c r="A510" s="697" t="s">
        <v>500</v>
      </c>
      <c r="B510" s="698" t="s">
        <v>3043</v>
      </c>
      <c r="C510" s="698" t="s">
        <v>2179</v>
      </c>
      <c r="D510" s="698" t="s">
        <v>3044</v>
      </c>
      <c r="E510" s="698" t="s">
        <v>3045</v>
      </c>
      <c r="F510" s="702"/>
      <c r="G510" s="702"/>
      <c r="H510" s="702"/>
      <c r="I510" s="702"/>
      <c r="J510" s="702">
        <v>2</v>
      </c>
      <c r="K510" s="702">
        <v>526</v>
      </c>
      <c r="L510" s="702">
        <v>1</v>
      </c>
      <c r="M510" s="702">
        <v>263</v>
      </c>
      <c r="N510" s="702"/>
      <c r="O510" s="702"/>
      <c r="P510" s="724"/>
      <c r="Q510" s="703"/>
    </row>
    <row r="511" spans="1:17" ht="14.4" customHeight="1" x14ac:dyDescent="0.3">
      <c r="A511" s="697" t="s">
        <v>500</v>
      </c>
      <c r="B511" s="698" t="s">
        <v>3043</v>
      </c>
      <c r="C511" s="698" t="s">
        <v>2179</v>
      </c>
      <c r="D511" s="698" t="s">
        <v>3044</v>
      </c>
      <c r="E511" s="698" t="s">
        <v>3046</v>
      </c>
      <c r="F511" s="702"/>
      <c r="G511" s="702"/>
      <c r="H511" s="702"/>
      <c r="I511" s="702"/>
      <c r="J511" s="702">
        <v>1</v>
      </c>
      <c r="K511" s="702">
        <v>263</v>
      </c>
      <c r="L511" s="702">
        <v>1</v>
      </c>
      <c r="M511" s="702">
        <v>263</v>
      </c>
      <c r="N511" s="702">
        <v>2</v>
      </c>
      <c r="O511" s="702">
        <v>528</v>
      </c>
      <c r="P511" s="724">
        <v>2.0076045627376424</v>
      </c>
      <c r="Q511" s="703">
        <v>264</v>
      </c>
    </row>
    <row r="512" spans="1:17" ht="14.4" customHeight="1" x14ac:dyDescent="0.3">
      <c r="A512" s="697" t="s">
        <v>500</v>
      </c>
      <c r="B512" s="698" t="s">
        <v>3043</v>
      </c>
      <c r="C512" s="698" t="s">
        <v>2179</v>
      </c>
      <c r="D512" s="698" t="s">
        <v>3047</v>
      </c>
      <c r="E512" s="698" t="s">
        <v>3048</v>
      </c>
      <c r="F512" s="702"/>
      <c r="G512" s="702"/>
      <c r="H512" s="702"/>
      <c r="I512" s="702"/>
      <c r="J512" s="702"/>
      <c r="K512" s="702"/>
      <c r="L512" s="702"/>
      <c r="M512" s="702"/>
      <c r="N512" s="702">
        <v>1</v>
      </c>
      <c r="O512" s="702">
        <v>386</v>
      </c>
      <c r="P512" s="724"/>
      <c r="Q512" s="703">
        <v>386</v>
      </c>
    </row>
    <row r="513" spans="1:17" ht="14.4" customHeight="1" x14ac:dyDescent="0.3">
      <c r="A513" s="697" t="s">
        <v>500</v>
      </c>
      <c r="B513" s="698" t="s">
        <v>3043</v>
      </c>
      <c r="C513" s="698" t="s">
        <v>2179</v>
      </c>
      <c r="D513" s="698" t="s">
        <v>3049</v>
      </c>
      <c r="E513" s="698" t="s">
        <v>3050</v>
      </c>
      <c r="F513" s="702"/>
      <c r="G513" s="702"/>
      <c r="H513" s="702"/>
      <c r="I513" s="702"/>
      <c r="J513" s="702">
        <v>1</v>
      </c>
      <c r="K513" s="702">
        <v>2282</v>
      </c>
      <c r="L513" s="702">
        <v>1</v>
      </c>
      <c r="M513" s="702">
        <v>2282</v>
      </c>
      <c r="N513" s="702"/>
      <c r="O513" s="702"/>
      <c r="P513" s="724"/>
      <c r="Q513" s="703"/>
    </row>
    <row r="514" spans="1:17" ht="14.4" customHeight="1" x14ac:dyDescent="0.3">
      <c r="A514" s="697" t="s">
        <v>500</v>
      </c>
      <c r="B514" s="698" t="s">
        <v>3043</v>
      </c>
      <c r="C514" s="698" t="s">
        <v>2179</v>
      </c>
      <c r="D514" s="698" t="s">
        <v>2220</v>
      </c>
      <c r="E514" s="698" t="s">
        <v>2221</v>
      </c>
      <c r="F514" s="702"/>
      <c r="G514" s="702"/>
      <c r="H514" s="702"/>
      <c r="I514" s="702"/>
      <c r="J514" s="702">
        <v>2</v>
      </c>
      <c r="K514" s="702">
        <v>1674</v>
      </c>
      <c r="L514" s="702">
        <v>1</v>
      </c>
      <c r="M514" s="702">
        <v>837</v>
      </c>
      <c r="N514" s="702">
        <v>2</v>
      </c>
      <c r="O514" s="702">
        <v>1678</v>
      </c>
      <c r="P514" s="724">
        <v>1.0023894862604541</v>
      </c>
      <c r="Q514" s="703">
        <v>839</v>
      </c>
    </row>
    <row r="515" spans="1:17" ht="14.4" customHeight="1" x14ac:dyDescent="0.3">
      <c r="A515" s="697" t="s">
        <v>500</v>
      </c>
      <c r="B515" s="698" t="s">
        <v>3043</v>
      </c>
      <c r="C515" s="698" t="s">
        <v>2179</v>
      </c>
      <c r="D515" s="698" t="s">
        <v>2220</v>
      </c>
      <c r="E515" s="698" t="s">
        <v>2222</v>
      </c>
      <c r="F515" s="702">
        <v>6</v>
      </c>
      <c r="G515" s="702">
        <v>5016</v>
      </c>
      <c r="H515" s="702">
        <v>1.1985663082437277</v>
      </c>
      <c r="I515" s="702">
        <v>836</v>
      </c>
      <c r="J515" s="702">
        <v>5</v>
      </c>
      <c r="K515" s="702">
        <v>4185</v>
      </c>
      <c r="L515" s="702">
        <v>1</v>
      </c>
      <c r="M515" s="702">
        <v>837</v>
      </c>
      <c r="N515" s="702">
        <v>2</v>
      </c>
      <c r="O515" s="702">
        <v>1678</v>
      </c>
      <c r="P515" s="724">
        <v>0.40095579450418162</v>
      </c>
      <c r="Q515" s="703">
        <v>839</v>
      </c>
    </row>
    <row r="516" spans="1:17" ht="14.4" customHeight="1" x14ac:dyDescent="0.3">
      <c r="A516" s="697" t="s">
        <v>500</v>
      </c>
      <c r="B516" s="698" t="s">
        <v>3043</v>
      </c>
      <c r="C516" s="698" t="s">
        <v>2179</v>
      </c>
      <c r="D516" s="698" t="s">
        <v>3051</v>
      </c>
      <c r="E516" s="698" t="s">
        <v>3052</v>
      </c>
      <c r="F516" s="702"/>
      <c r="G516" s="702"/>
      <c r="H516" s="702"/>
      <c r="I516" s="702"/>
      <c r="J516" s="702"/>
      <c r="K516" s="702"/>
      <c r="L516" s="702"/>
      <c r="M516" s="702"/>
      <c r="N516" s="702">
        <v>1</v>
      </c>
      <c r="O516" s="702">
        <v>5614</v>
      </c>
      <c r="P516" s="724"/>
      <c r="Q516" s="703">
        <v>5614</v>
      </c>
    </row>
    <row r="517" spans="1:17" ht="14.4" customHeight="1" x14ac:dyDescent="0.3">
      <c r="A517" s="697" t="s">
        <v>500</v>
      </c>
      <c r="B517" s="698" t="s">
        <v>3043</v>
      </c>
      <c r="C517" s="698" t="s">
        <v>2179</v>
      </c>
      <c r="D517" s="698" t="s">
        <v>3053</v>
      </c>
      <c r="E517" s="698" t="s">
        <v>3054</v>
      </c>
      <c r="F517" s="702">
        <v>1</v>
      </c>
      <c r="G517" s="702">
        <v>2500</v>
      </c>
      <c r="H517" s="702"/>
      <c r="I517" s="702">
        <v>2500</v>
      </c>
      <c r="J517" s="702"/>
      <c r="K517" s="702"/>
      <c r="L517" s="702"/>
      <c r="M517" s="702"/>
      <c r="N517" s="702"/>
      <c r="O517" s="702"/>
      <c r="P517" s="724"/>
      <c r="Q517" s="703"/>
    </row>
    <row r="518" spans="1:17" ht="14.4" customHeight="1" x14ac:dyDescent="0.3">
      <c r="A518" s="697" t="s">
        <v>500</v>
      </c>
      <c r="B518" s="698" t="s">
        <v>3043</v>
      </c>
      <c r="C518" s="698" t="s">
        <v>2179</v>
      </c>
      <c r="D518" s="698" t="s">
        <v>3055</v>
      </c>
      <c r="E518" s="698" t="s">
        <v>3056</v>
      </c>
      <c r="F518" s="702">
        <v>1</v>
      </c>
      <c r="G518" s="702">
        <v>3544</v>
      </c>
      <c r="H518" s="702"/>
      <c r="I518" s="702">
        <v>3544</v>
      </c>
      <c r="J518" s="702"/>
      <c r="K518" s="702"/>
      <c r="L518" s="702"/>
      <c r="M518" s="702"/>
      <c r="N518" s="702"/>
      <c r="O518" s="702"/>
      <c r="P518" s="724"/>
      <c r="Q518" s="703"/>
    </row>
    <row r="519" spans="1:17" ht="14.4" customHeight="1" x14ac:dyDescent="0.3">
      <c r="A519" s="697" t="s">
        <v>500</v>
      </c>
      <c r="B519" s="698" t="s">
        <v>3043</v>
      </c>
      <c r="C519" s="698" t="s">
        <v>2179</v>
      </c>
      <c r="D519" s="698" t="s">
        <v>3057</v>
      </c>
      <c r="E519" s="698" t="s">
        <v>3058</v>
      </c>
      <c r="F519" s="702"/>
      <c r="G519" s="702"/>
      <c r="H519" s="702"/>
      <c r="I519" s="702"/>
      <c r="J519" s="702">
        <v>1</v>
      </c>
      <c r="K519" s="702">
        <v>406</v>
      </c>
      <c r="L519" s="702">
        <v>1</v>
      </c>
      <c r="M519" s="702">
        <v>406</v>
      </c>
      <c r="N519" s="702"/>
      <c r="O519" s="702"/>
      <c r="P519" s="724"/>
      <c r="Q519" s="703"/>
    </row>
    <row r="520" spans="1:17" ht="14.4" customHeight="1" x14ac:dyDescent="0.3">
      <c r="A520" s="697" t="s">
        <v>500</v>
      </c>
      <c r="B520" s="698" t="s">
        <v>3043</v>
      </c>
      <c r="C520" s="698" t="s">
        <v>2179</v>
      </c>
      <c r="D520" s="698" t="s">
        <v>3059</v>
      </c>
      <c r="E520" s="698" t="s">
        <v>3060</v>
      </c>
      <c r="F520" s="702">
        <v>1</v>
      </c>
      <c r="G520" s="702">
        <v>1641</v>
      </c>
      <c r="H520" s="702"/>
      <c r="I520" s="702">
        <v>1641</v>
      </c>
      <c r="J520" s="702"/>
      <c r="K520" s="702"/>
      <c r="L520" s="702"/>
      <c r="M520" s="702"/>
      <c r="N520" s="702"/>
      <c r="O520" s="702"/>
      <c r="P520" s="724"/>
      <c r="Q520" s="703"/>
    </row>
    <row r="521" spans="1:17" ht="14.4" customHeight="1" x14ac:dyDescent="0.3">
      <c r="A521" s="697" t="s">
        <v>500</v>
      </c>
      <c r="B521" s="698" t="s">
        <v>3043</v>
      </c>
      <c r="C521" s="698" t="s">
        <v>2179</v>
      </c>
      <c r="D521" s="698" t="s">
        <v>3061</v>
      </c>
      <c r="E521" s="698" t="s">
        <v>3062</v>
      </c>
      <c r="F521" s="702"/>
      <c r="G521" s="702"/>
      <c r="H521" s="702"/>
      <c r="I521" s="702"/>
      <c r="J521" s="702">
        <v>1</v>
      </c>
      <c r="K521" s="702">
        <v>66</v>
      </c>
      <c r="L521" s="702">
        <v>1</v>
      </c>
      <c r="M521" s="702">
        <v>66</v>
      </c>
      <c r="N521" s="702"/>
      <c r="O521" s="702"/>
      <c r="P521" s="724"/>
      <c r="Q521" s="703"/>
    </row>
    <row r="522" spans="1:17" ht="14.4" customHeight="1" x14ac:dyDescent="0.3">
      <c r="A522" s="697" t="s">
        <v>500</v>
      </c>
      <c r="B522" s="698" t="s">
        <v>3043</v>
      </c>
      <c r="C522" s="698" t="s">
        <v>2179</v>
      </c>
      <c r="D522" s="698" t="s">
        <v>3041</v>
      </c>
      <c r="E522" s="698" t="s">
        <v>3063</v>
      </c>
      <c r="F522" s="702"/>
      <c r="G522" s="702"/>
      <c r="H522" s="702"/>
      <c r="I522" s="702"/>
      <c r="J522" s="702">
        <v>1</v>
      </c>
      <c r="K522" s="702">
        <v>113</v>
      </c>
      <c r="L522" s="702">
        <v>1</v>
      </c>
      <c r="M522" s="702">
        <v>113</v>
      </c>
      <c r="N522" s="702">
        <v>1</v>
      </c>
      <c r="O522" s="702">
        <v>114</v>
      </c>
      <c r="P522" s="724">
        <v>1.0088495575221239</v>
      </c>
      <c r="Q522" s="703">
        <v>114</v>
      </c>
    </row>
    <row r="523" spans="1:17" ht="14.4" customHeight="1" x14ac:dyDescent="0.3">
      <c r="A523" s="697" t="s">
        <v>500</v>
      </c>
      <c r="B523" s="698" t="s">
        <v>3043</v>
      </c>
      <c r="C523" s="698" t="s">
        <v>2179</v>
      </c>
      <c r="D523" s="698" t="s">
        <v>3064</v>
      </c>
      <c r="E523" s="698" t="s">
        <v>3065</v>
      </c>
      <c r="F523" s="702"/>
      <c r="G523" s="702"/>
      <c r="H523" s="702"/>
      <c r="I523" s="702"/>
      <c r="J523" s="702">
        <v>1</v>
      </c>
      <c r="K523" s="702">
        <v>43</v>
      </c>
      <c r="L523" s="702">
        <v>1</v>
      </c>
      <c r="M523" s="702">
        <v>43</v>
      </c>
      <c r="N523" s="702"/>
      <c r="O523" s="702"/>
      <c r="P523" s="724"/>
      <c r="Q523" s="703"/>
    </row>
    <row r="524" spans="1:17" ht="14.4" customHeight="1" x14ac:dyDescent="0.3">
      <c r="A524" s="697" t="s">
        <v>500</v>
      </c>
      <c r="B524" s="698" t="s">
        <v>3043</v>
      </c>
      <c r="C524" s="698" t="s">
        <v>2179</v>
      </c>
      <c r="D524" s="698" t="s">
        <v>3066</v>
      </c>
      <c r="E524" s="698" t="s">
        <v>3067</v>
      </c>
      <c r="F524" s="702"/>
      <c r="G524" s="702"/>
      <c r="H524" s="702"/>
      <c r="I524" s="702"/>
      <c r="J524" s="702">
        <v>1</v>
      </c>
      <c r="K524" s="702">
        <v>1498</v>
      </c>
      <c r="L524" s="702">
        <v>1</v>
      </c>
      <c r="M524" s="702">
        <v>1498</v>
      </c>
      <c r="N524" s="702"/>
      <c r="O524" s="702"/>
      <c r="P524" s="724"/>
      <c r="Q524" s="703"/>
    </row>
    <row r="525" spans="1:17" ht="14.4" customHeight="1" x14ac:dyDescent="0.3">
      <c r="A525" s="697" t="s">
        <v>500</v>
      </c>
      <c r="B525" s="698" t="s">
        <v>3043</v>
      </c>
      <c r="C525" s="698" t="s">
        <v>2179</v>
      </c>
      <c r="D525" s="698" t="s">
        <v>3068</v>
      </c>
      <c r="E525" s="698" t="s">
        <v>3069</v>
      </c>
      <c r="F525" s="702">
        <v>1</v>
      </c>
      <c r="G525" s="702">
        <v>394</v>
      </c>
      <c r="H525" s="702"/>
      <c r="I525" s="702">
        <v>394</v>
      </c>
      <c r="J525" s="702"/>
      <c r="K525" s="702"/>
      <c r="L525" s="702"/>
      <c r="M525" s="702"/>
      <c r="N525" s="702">
        <v>1</v>
      </c>
      <c r="O525" s="702">
        <v>396</v>
      </c>
      <c r="P525" s="724"/>
      <c r="Q525" s="703">
        <v>396</v>
      </c>
    </row>
    <row r="526" spans="1:17" ht="14.4" customHeight="1" x14ac:dyDescent="0.3">
      <c r="A526" s="697" t="s">
        <v>500</v>
      </c>
      <c r="B526" s="698" t="s">
        <v>3043</v>
      </c>
      <c r="C526" s="698" t="s">
        <v>2179</v>
      </c>
      <c r="D526" s="698" t="s">
        <v>3070</v>
      </c>
      <c r="E526" s="698" t="s">
        <v>3071</v>
      </c>
      <c r="F526" s="702"/>
      <c r="G526" s="702"/>
      <c r="H526" s="702"/>
      <c r="I526" s="702"/>
      <c r="J526" s="702">
        <v>1</v>
      </c>
      <c r="K526" s="702">
        <v>512</v>
      </c>
      <c r="L526" s="702">
        <v>1</v>
      </c>
      <c r="M526" s="702">
        <v>512</v>
      </c>
      <c r="N526" s="702"/>
      <c r="O526" s="702"/>
      <c r="P526" s="724"/>
      <c r="Q526" s="703"/>
    </row>
    <row r="527" spans="1:17" ht="14.4" customHeight="1" x14ac:dyDescent="0.3">
      <c r="A527" s="697" t="s">
        <v>500</v>
      </c>
      <c r="B527" s="698" t="s">
        <v>3043</v>
      </c>
      <c r="C527" s="698" t="s">
        <v>2179</v>
      </c>
      <c r="D527" s="698" t="s">
        <v>3072</v>
      </c>
      <c r="E527" s="698" t="s">
        <v>3073</v>
      </c>
      <c r="F527" s="702"/>
      <c r="G527" s="702"/>
      <c r="H527" s="702"/>
      <c r="I527" s="702"/>
      <c r="J527" s="702">
        <v>1</v>
      </c>
      <c r="K527" s="702">
        <v>255</v>
      </c>
      <c r="L527" s="702">
        <v>1</v>
      </c>
      <c r="M527" s="702">
        <v>255</v>
      </c>
      <c r="N527" s="702"/>
      <c r="O527" s="702"/>
      <c r="P527" s="724"/>
      <c r="Q527" s="703"/>
    </row>
    <row r="528" spans="1:17" ht="14.4" customHeight="1" x14ac:dyDescent="0.3">
      <c r="A528" s="697" t="s">
        <v>500</v>
      </c>
      <c r="B528" s="698" t="s">
        <v>3074</v>
      </c>
      <c r="C528" s="698" t="s">
        <v>2179</v>
      </c>
      <c r="D528" s="698" t="s">
        <v>2454</v>
      </c>
      <c r="E528" s="698" t="s">
        <v>2455</v>
      </c>
      <c r="F528" s="702"/>
      <c r="G528" s="702"/>
      <c r="H528" s="702"/>
      <c r="I528" s="702"/>
      <c r="J528" s="702">
        <v>4</v>
      </c>
      <c r="K528" s="702">
        <v>696</v>
      </c>
      <c r="L528" s="702">
        <v>1</v>
      </c>
      <c r="M528" s="702">
        <v>174</v>
      </c>
      <c r="N528" s="702"/>
      <c r="O528" s="702"/>
      <c r="P528" s="724"/>
      <c r="Q528" s="703"/>
    </row>
    <row r="529" spans="1:17" ht="14.4" customHeight="1" x14ac:dyDescent="0.3">
      <c r="A529" s="697" t="s">
        <v>500</v>
      </c>
      <c r="B529" s="698" t="s">
        <v>3074</v>
      </c>
      <c r="C529" s="698" t="s">
        <v>2179</v>
      </c>
      <c r="D529" s="698" t="s">
        <v>3075</v>
      </c>
      <c r="E529" s="698" t="s">
        <v>3076</v>
      </c>
      <c r="F529" s="702"/>
      <c r="G529" s="702"/>
      <c r="H529" s="702"/>
      <c r="I529" s="702"/>
      <c r="J529" s="702">
        <v>1</v>
      </c>
      <c r="K529" s="702">
        <v>5239</v>
      </c>
      <c r="L529" s="702">
        <v>1</v>
      </c>
      <c r="M529" s="702">
        <v>5239</v>
      </c>
      <c r="N529" s="702"/>
      <c r="O529" s="702"/>
      <c r="P529" s="724"/>
      <c r="Q529" s="703"/>
    </row>
    <row r="530" spans="1:17" ht="14.4" customHeight="1" x14ac:dyDescent="0.3">
      <c r="A530" s="697" t="s">
        <v>500</v>
      </c>
      <c r="B530" s="698" t="s">
        <v>3074</v>
      </c>
      <c r="C530" s="698" t="s">
        <v>2179</v>
      </c>
      <c r="D530" s="698" t="s">
        <v>3077</v>
      </c>
      <c r="E530" s="698" t="s">
        <v>3078</v>
      </c>
      <c r="F530" s="702"/>
      <c r="G530" s="702"/>
      <c r="H530" s="702"/>
      <c r="I530" s="702"/>
      <c r="J530" s="702"/>
      <c r="K530" s="702"/>
      <c r="L530" s="702"/>
      <c r="M530" s="702"/>
      <c r="N530" s="702">
        <v>1</v>
      </c>
      <c r="O530" s="702">
        <v>871</v>
      </c>
      <c r="P530" s="724"/>
      <c r="Q530" s="703">
        <v>871</v>
      </c>
    </row>
    <row r="531" spans="1:17" ht="14.4" customHeight="1" x14ac:dyDescent="0.3">
      <c r="A531" s="697" t="s">
        <v>500</v>
      </c>
      <c r="B531" s="698" t="s">
        <v>3074</v>
      </c>
      <c r="C531" s="698" t="s">
        <v>2179</v>
      </c>
      <c r="D531" s="698" t="s">
        <v>3079</v>
      </c>
      <c r="E531" s="698" t="s">
        <v>3080</v>
      </c>
      <c r="F531" s="702"/>
      <c r="G531" s="702"/>
      <c r="H531" s="702"/>
      <c r="I531" s="702"/>
      <c r="J531" s="702"/>
      <c r="K531" s="702"/>
      <c r="L531" s="702"/>
      <c r="M531" s="702"/>
      <c r="N531" s="702">
        <v>1</v>
      </c>
      <c r="O531" s="702">
        <v>1936</v>
      </c>
      <c r="P531" s="724"/>
      <c r="Q531" s="703">
        <v>1936</v>
      </c>
    </row>
    <row r="532" spans="1:17" ht="14.4" customHeight="1" x14ac:dyDescent="0.3">
      <c r="A532" s="697" t="s">
        <v>500</v>
      </c>
      <c r="B532" s="698" t="s">
        <v>3081</v>
      </c>
      <c r="C532" s="698" t="s">
        <v>2179</v>
      </c>
      <c r="D532" s="698" t="s">
        <v>2203</v>
      </c>
      <c r="E532" s="698" t="s">
        <v>2204</v>
      </c>
      <c r="F532" s="702">
        <v>1</v>
      </c>
      <c r="G532" s="702">
        <v>2145</v>
      </c>
      <c r="H532" s="702"/>
      <c r="I532" s="702">
        <v>2145</v>
      </c>
      <c r="J532" s="702"/>
      <c r="K532" s="702"/>
      <c r="L532" s="702"/>
      <c r="M532" s="702"/>
      <c r="N532" s="702"/>
      <c r="O532" s="702"/>
      <c r="P532" s="724"/>
      <c r="Q532" s="703"/>
    </row>
    <row r="533" spans="1:17" ht="14.4" customHeight="1" x14ac:dyDescent="0.3">
      <c r="A533" s="697" t="s">
        <v>500</v>
      </c>
      <c r="B533" s="698" t="s">
        <v>3081</v>
      </c>
      <c r="C533" s="698" t="s">
        <v>2179</v>
      </c>
      <c r="D533" s="698" t="s">
        <v>2207</v>
      </c>
      <c r="E533" s="698" t="s">
        <v>3082</v>
      </c>
      <c r="F533" s="702"/>
      <c r="G533" s="702"/>
      <c r="H533" s="702"/>
      <c r="I533" s="702"/>
      <c r="J533" s="702"/>
      <c r="K533" s="702"/>
      <c r="L533" s="702"/>
      <c r="M533" s="702"/>
      <c r="N533" s="702">
        <v>2</v>
      </c>
      <c r="O533" s="702">
        <v>4636</v>
      </c>
      <c r="P533" s="724"/>
      <c r="Q533" s="703">
        <v>2318</v>
      </c>
    </row>
    <row r="534" spans="1:17" ht="14.4" customHeight="1" x14ac:dyDescent="0.3">
      <c r="A534" s="697" t="s">
        <v>500</v>
      </c>
      <c r="B534" s="698" t="s">
        <v>3081</v>
      </c>
      <c r="C534" s="698" t="s">
        <v>2179</v>
      </c>
      <c r="D534" s="698" t="s">
        <v>3083</v>
      </c>
      <c r="E534" s="698" t="s">
        <v>3084</v>
      </c>
      <c r="F534" s="702">
        <v>1</v>
      </c>
      <c r="G534" s="702">
        <v>538</v>
      </c>
      <c r="H534" s="702"/>
      <c r="I534" s="702">
        <v>538</v>
      </c>
      <c r="J534" s="702"/>
      <c r="K534" s="702"/>
      <c r="L534" s="702"/>
      <c r="M534" s="702"/>
      <c r="N534" s="702"/>
      <c r="O534" s="702"/>
      <c r="P534" s="724"/>
      <c r="Q534" s="703"/>
    </row>
    <row r="535" spans="1:17" ht="14.4" customHeight="1" x14ac:dyDescent="0.3">
      <c r="A535" s="697" t="s">
        <v>500</v>
      </c>
      <c r="B535" s="698" t="s">
        <v>3081</v>
      </c>
      <c r="C535" s="698" t="s">
        <v>2179</v>
      </c>
      <c r="D535" s="698" t="s">
        <v>3085</v>
      </c>
      <c r="E535" s="698" t="s">
        <v>3086</v>
      </c>
      <c r="F535" s="702">
        <v>1</v>
      </c>
      <c r="G535" s="702">
        <v>362</v>
      </c>
      <c r="H535" s="702"/>
      <c r="I535" s="702">
        <v>362</v>
      </c>
      <c r="J535" s="702"/>
      <c r="K535" s="702"/>
      <c r="L535" s="702"/>
      <c r="M535" s="702"/>
      <c r="N535" s="702"/>
      <c r="O535" s="702"/>
      <c r="P535" s="724"/>
      <c r="Q535" s="703"/>
    </row>
    <row r="536" spans="1:17" ht="14.4" customHeight="1" x14ac:dyDescent="0.3">
      <c r="A536" s="697" t="s">
        <v>500</v>
      </c>
      <c r="B536" s="698" t="s">
        <v>3081</v>
      </c>
      <c r="C536" s="698" t="s">
        <v>2179</v>
      </c>
      <c r="D536" s="698" t="s">
        <v>3087</v>
      </c>
      <c r="E536" s="698" t="s">
        <v>3088</v>
      </c>
      <c r="F536" s="702"/>
      <c r="G536" s="702"/>
      <c r="H536" s="702"/>
      <c r="I536" s="702"/>
      <c r="J536" s="702">
        <v>1</v>
      </c>
      <c r="K536" s="702">
        <v>3130</v>
      </c>
      <c r="L536" s="702">
        <v>1</v>
      </c>
      <c r="M536" s="702">
        <v>3130</v>
      </c>
      <c r="N536" s="702"/>
      <c r="O536" s="702"/>
      <c r="P536" s="724"/>
      <c r="Q536" s="703"/>
    </row>
    <row r="537" spans="1:17" ht="14.4" customHeight="1" x14ac:dyDescent="0.3">
      <c r="A537" s="697" t="s">
        <v>500</v>
      </c>
      <c r="B537" s="698" t="s">
        <v>3081</v>
      </c>
      <c r="C537" s="698" t="s">
        <v>2179</v>
      </c>
      <c r="D537" s="698" t="s">
        <v>3089</v>
      </c>
      <c r="E537" s="698" t="s">
        <v>3090</v>
      </c>
      <c r="F537" s="702">
        <v>1</v>
      </c>
      <c r="G537" s="702">
        <v>6333</v>
      </c>
      <c r="H537" s="702"/>
      <c r="I537" s="702">
        <v>6333</v>
      </c>
      <c r="J537" s="702"/>
      <c r="K537" s="702"/>
      <c r="L537" s="702"/>
      <c r="M537" s="702"/>
      <c r="N537" s="702"/>
      <c r="O537" s="702"/>
      <c r="P537" s="724"/>
      <c r="Q537" s="703"/>
    </row>
    <row r="538" spans="1:17" ht="14.4" customHeight="1" x14ac:dyDescent="0.3">
      <c r="A538" s="697" t="s">
        <v>500</v>
      </c>
      <c r="B538" s="698" t="s">
        <v>3081</v>
      </c>
      <c r="C538" s="698" t="s">
        <v>2179</v>
      </c>
      <c r="D538" s="698" t="s">
        <v>3091</v>
      </c>
      <c r="E538" s="698" t="s">
        <v>3092</v>
      </c>
      <c r="F538" s="702">
        <v>2</v>
      </c>
      <c r="G538" s="702">
        <v>518</v>
      </c>
      <c r="H538" s="702"/>
      <c r="I538" s="702">
        <v>259</v>
      </c>
      <c r="J538" s="702"/>
      <c r="K538" s="702"/>
      <c r="L538" s="702"/>
      <c r="M538" s="702"/>
      <c r="N538" s="702"/>
      <c r="O538" s="702"/>
      <c r="P538" s="724"/>
      <c r="Q538" s="703"/>
    </row>
    <row r="539" spans="1:17" ht="14.4" customHeight="1" x14ac:dyDescent="0.3">
      <c r="A539" s="697" t="s">
        <v>500</v>
      </c>
      <c r="B539" s="698" t="s">
        <v>3081</v>
      </c>
      <c r="C539" s="698" t="s">
        <v>2179</v>
      </c>
      <c r="D539" s="698" t="s">
        <v>3093</v>
      </c>
      <c r="E539" s="698" t="s">
        <v>3094</v>
      </c>
      <c r="F539" s="702">
        <v>1</v>
      </c>
      <c r="G539" s="702">
        <v>591</v>
      </c>
      <c r="H539" s="702"/>
      <c r="I539" s="702">
        <v>591</v>
      </c>
      <c r="J539" s="702"/>
      <c r="K539" s="702"/>
      <c r="L539" s="702"/>
      <c r="M539" s="702"/>
      <c r="N539" s="702"/>
      <c r="O539" s="702"/>
      <c r="P539" s="724"/>
      <c r="Q539" s="703"/>
    </row>
    <row r="540" spans="1:17" ht="14.4" customHeight="1" x14ac:dyDescent="0.3">
      <c r="A540" s="697" t="s">
        <v>500</v>
      </c>
      <c r="B540" s="698" t="s">
        <v>3081</v>
      </c>
      <c r="C540" s="698" t="s">
        <v>2179</v>
      </c>
      <c r="D540" s="698" t="s">
        <v>2267</v>
      </c>
      <c r="E540" s="698" t="s">
        <v>2268</v>
      </c>
      <c r="F540" s="702"/>
      <c r="G540" s="702"/>
      <c r="H540" s="702"/>
      <c r="I540" s="702"/>
      <c r="J540" s="702">
        <v>1</v>
      </c>
      <c r="K540" s="702">
        <v>445</v>
      </c>
      <c r="L540" s="702">
        <v>1</v>
      </c>
      <c r="M540" s="702">
        <v>445</v>
      </c>
      <c r="N540" s="702"/>
      <c r="O540" s="702"/>
      <c r="P540" s="724"/>
      <c r="Q540" s="703"/>
    </row>
    <row r="541" spans="1:17" ht="14.4" customHeight="1" x14ac:dyDescent="0.3">
      <c r="A541" s="697" t="s">
        <v>500</v>
      </c>
      <c r="B541" s="698" t="s">
        <v>3081</v>
      </c>
      <c r="C541" s="698" t="s">
        <v>2179</v>
      </c>
      <c r="D541" s="698" t="s">
        <v>3095</v>
      </c>
      <c r="E541" s="698" t="s">
        <v>3096</v>
      </c>
      <c r="F541" s="702"/>
      <c r="G541" s="702"/>
      <c r="H541" s="702"/>
      <c r="I541" s="702"/>
      <c r="J541" s="702">
        <v>1</v>
      </c>
      <c r="K541" s="702">
        <v>767</v>
      </c>
      <c r="L541" s="702">
        <v>1</v>
      </c>
      <c r="M541" s="702">
        <v>767</v>
      </c>
      <c r="N541" s="702"/>
      <c r="O541" s="702"/>
      <c r="P541" s="724"/>
      <c r="Q541" s="703"/>
    </row>
    <row r="542" spans="1:17" ht="14.4" customHeight="1" x14ac:dyDescent="0.3">
      <c r="A542" s="697" t="s">
        <v>500</v>
      </c>
      <c r="B542" s="698" t="s">
        <v>3081</v>
      </c>
      <c r="C542" s="698" t="s">
        <v>2179</v>
      </c>
      <c r="D542" s="698" t="s">
        <v>3097</v>
      </c>
      <c r="E542" s="698" t="s">
        <v>3098</v>
      </c>
      <c r="F542" s="702">
        <v>3</v>
      </c>
      <c r="G542" s="702">
        <v>1086</v>
      </c>
      <c r="H542" s="702"/>
      <c r="I542" s="702">
        <v>362</v>
      </c>
      <c r="J542" s="702"/>
      <c r="K542" s="702"/>
      <c r="L542" s="702"/>
      <c r="M542" s="702"/>
      <c r="N542" s="702"/>
      <c r="O542" s="702"/>
      <c r="P542" s="724"/>
      <c r="Q542" s="703"/>
    </row>
    <row r="543" spans="1:17" ht="14.4" customHeight="1" x14ac:dyDescent="0.3">
      <c r="A543" s="697" t="s">
        <v>500</v>
      </c>
      <c r="B543" s="698" t="s">
        <v>3081</v>
      </c>
      <c r="C543" s="698" t="s">
        <v>2179</v>
      </c>
      <c r="D543" s="698" t="s">
        <v>3099</v>
      </c>
      <c r="E543" s="698" t="s">
        <v>3100</v>
      </c>
      <c r="F543" s="702"/>
      <c r="G543" s="702"/>
      <c r="H543" s="702"/>
      <c r="I543" s="702"/>
      <c r="J543" s="702"/>
      <c r="K543" s="702"/>
      <c r="L543" s="702"/>
      <c r="M543" s="702"/>
      <c r="N543" s="702">
        <v>1</v>
      </c>
      <c r="O543" s="702">
        <v>4467</v>
      </c>
      <c r="P543" s="724"/>
      <c r="Q543" s="703">
        <v>4467</v>
      </c>
    </row>
    <row r="544" spans="1:17" ht="14.4" customHeight="1" x14ac:dyDescent="0.3">
      <c r="A544" s="697" t="s">
        <v>500</v>
      </c>
      <c r="B544" s="698" t="s">
        <v>3081</v>
      </c>
      <c r="C544" s="698" t="s">
        <v>2179</v>
      </c>
      <c r="D544" s="698" t="s">
        <v>3101</v>
      </c>
      <c r="E544" s="698" t="s">
        <v>3102</v>
      </c>
      <c r="F544" s="702">
        <v>1</v>
      </c>
      <c r="G544" s="702">
        <v>3141</v>
      </c>
      <c r="H544" s="702"/>
      <c r="I544" s="702">
        <v>3141</v>
      </c>
      <c r="J544" s="702"/>
      <c r="K544" s="702"/>
      <c r="L544" s="702"/>
      <c r="M544" s="702"/>
      <c r="N544" s="702">
        <v>1</v>
      </c>
      <c r="O544" s="702">
        <v>3147</v>
      </c>
      <c r="P544" s="724"/>
      <c r="Q544" s="703">
        <v>3147</v>
      </c>
    </row>
    <row r="545" spans="1:17" ht="14.4" customHeight="1" x14ac:dyDescent="0.3">
      <c r="A545" s="697" t="s">
        <v>500</v>
      </c>
      <c r="B545" s="698" t="s">
        <v>3103</v>
      </c>
      <c r="C545" s="698" t="s">
        <v>2179</v>
      </c>
      <c r="D545" s="698" t="s">
        <v>3104</v>
      </c>
      <c r="E545" s="698" t="s">
        <v>3105</v>
      </c>
      <c r="F545" s="702"/>
      <c r="G545" s="702"/>
      <c r="H545" s="702"/>
      <c r="I545" s="702"/>
      <c r="J545" s="702"/>
      <c r="K545" s="702"/>
      <c r="L545" s="702"/>
      <c r="M545" s="702"/>
      <c r="N545" s="702">
        <v>3</v>
      </c>
      <c r="O545" s="702">
        <v>27960</v>
      </c>
      <c r="P545" s="724"/>
      <c r="Q545" s="703">
        <v>9320</v>
      </c>
    </row>
    <row r="546" spans="1:17" ht="14.4" customHeight="1" x14ac:dyDescent="0.3">
      <c r="A546" s="697" t="s">
        <v>500</v>
      </c>
      <c r="B546" s="698" t="s">
        <v>3103</v>
      </c>
      <c r="C546" s="698" t="s">
        <v>2179</v>
      </c>
      <c r="D546" s="698" t="s">
        <v>2956</v>
      </c>
      <c r="E546" s="698" t="s">
        <v>2957</v>
      </c>
      <c r="F546" s="702"/>
      <c r="G546" s="702"/>
      <c r="H546" s="702"/>
      <c r="I546" s="702"/>
      <c r="J546" s="702">
        <v>1</v>
      </c>
      <c r="K546" s="702">
        <v>624</v>
      </c>
      <c r="L546" s="702">
        <v>1</v>
      </c>
      <c r="M546" s="702">
        <v>624</v>
      </c>
      <c r="N546" s="702"/>
      <c r="O546" s="702"/>
      <c r="P546" s="724"/>
      <c r="Q546" s="703"/>
    </row>
    <row r="547" spans="1:17" ht="14.4" customHeight="1" x14ac:dyDescent="0.3">
      <c r="A547" s="697" t="s">
        <v>500</v>
      </c>
      <c r="B547" s="698" t="s">
        <v>3106</v>
      </c>
      <c r="C547" s="698" t="s">
        <v>2179</v>
      </c>
      <c r="D547" s="698" t="s">
        <v>3107</v>
      </c>
      <c r="E547" s="698" t="s">
        <v>3108</v>
      </c>
      <c r="F547" s="702">
        <v>2</v>
      </c>
      <c r="G547" s="702">
        <v>698</v>
      </c>
      <c r="H547" s="702"/>
      <c r="I547" s="702">
        <v>349</v>
      </c>
      <c r="J547" s="702"/>
      <c r="K547" s="702"/>
      <c r="L547" s="702"/>
      <c r="M547" s="702"/>
      <c r="N547" s="702"/>
      <c r="O547" s="702"/>
      <c r="P547" s="724"/>
      <c r="Q547" s="703"/>
    </row>
    <row r="548" spans="1:17" ht="14.4" customHeight="1" x14ac:dyDescent="0.3">
      <c r="A548" s="697" t="s">
        <v>500</v>
      </c>
      <c r="B548" s="698" t="s">
        <v>3106</v>
      </c>
      <c r="C548" s="698" t="s">
        <v>2179</v>
      </c>
      <c r="D548" s="698" t="s">
        <v>3109</v>
      </c>
      <c r="E548" s="698" t="s">
        <v>3110</v>
      </c>
      <c r="F548" s="702">
        <v>2</v>
      </c>
      <c r="G548" s="702">
        <v>566</v>
      </c>
      <c r="H548" s="702"/>
      <c r="I548" s="702">
        <v>283</v>
      </c>
      <c r="J548" s="702"/>
      <c r="K548" s="702"/>
      <c r="L548" s="702"/>
      <c r="M548" s="702"/>
      <c r="N548" s="702"/>
      <c r="O548" s="702"/>
      <c r="P548" s="724"/>
      <c r="Q548" s="703"/>
    </row>
    <row r="549" spans="1:17" ht="14.4" customHeight="1" thickBot="1" x14ac:dyDescent="0.35">
      <c r="A549" s="704" t="s">
        <v>500</v>
      </c>
      <c r="B549" s="705" t="s">
        <v>3106</v>
      </c>
      <c r="C549" s="705" t="s">
        <v>2179</v>
      </c>
      <c r="D549" s="705" t="s">
        <v>3111</v>
      </c>
      <c r="E549" s="705" t="s">
        <v>3112</v>
      </c>
      <c r="F549" s="709">
        <v>2</v>
      </c>
      <c r="G549" s="709">
        <v>11194</v>
      </c>
      <c r="H549" s="709"/>
      <c r="I549" s="709">
        <v>5597</v>
      </c>
      <c r="J549" s="709"/>
      <c r="K549" s="709"/>
      <c r="L549" s="709"/>
      <c r="M549" s="709"/>
      <c r="N549" s="709"/>
      <c r="O549" s="709"/>
      <c r="P549" s="717"/>
      <c r="Q549" s="71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0" customWidth="1"/>
    <col min="2" max="2" width="7.88671875" style="330" hidden="1" customWidth="1" outlineLevel="1"/>
    <col min="3" max="3" width="7.88671875" style="330" customWidth="1" collapsed="1"/>
    <col min="4" max="4" width="7.88671875" style="330" customWidth="1"/>
    <col min="5" max="5" width="7.88671875" style="330" hidden="1" customWidth="1" outlineLevel="1"/>
    <col min="6" max="6" width="7.88671875" style="338" customWidth="1" collapsed="1"/>
    <col min="7" max="7" width="7.88671875" style="330" hidden="1" customWidth="1" outlineLevel="1"/>
    <col min="8" max="8" width="7.88671875" style="330" customWidth="1" collapsed="1"/>
    <col min="9" max="9" width="7.88671875" style="330" customWidth="1"/>
    <col min="10" max="10" width="7.88671875" style="330" hidden="1" customWidth="1" outlineLevel="1"/>
    <col min="11" max="11" width="7.88671875" style="339" customWidth="1" collapsed="1"/>
    <col min="12" max="13" width="7.88671875" style="330" hidden="1" customWidth="1"/>
    <col min="14" max="15" width="7.88671875" style="330" customWidth="1"/>
    <col min="16" max="16" width="0" style="330" hidden="1" customWidth="1" outlineLevel="1"/>
    <col min="17" max="17" width="9.5546875" style="330" hidden="1" customWidth="1" outlineLevel="1"/>
    <col min="18" max="18" width="9.33203125" style="330" collapsed="1"/>
    <col min="19" max="16384" width="9.33203125" style="330"/>
  </cols>
  <sheetData>
    <row r="1" spans="1:17" ht="18.600000000000001" customHeight="1" thickBot="1" x14ac:dyDescent="0.4">
      <c r="A1" s="590" t="s">
        <v>121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</row>
    <row r="2" spans="1:17" ht="14.4" customHeight="1" thickBot="1" x14ac:dyDescent="0.35">
      <c r="A2" s="348" t="s">
        <v>297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</row>
    <row r="3" spans="1:17" ht="14.4" customHeight="1" thickBot="1" x14ac:dyDescent="0.35">
      <c r="A3" s="612" t="s">
        <v>56</v>
      </c>
      <c r="B3" s="578" t="s">
        <v>57</v>
      </c>
      <c r="C3" s="579"/>
      <c r="D3" s="579"/>
      <c r="E3" s="580"/>
      <c r="F3" s="581"/>
      <c r="G3" s="578" t="s">
        <v>214</v>
      </c>
      <c r="H3" s="579"/>
      <c r="I3" s="579"/>
      <c r="J3" s="580"/>
      <c r="K3" s="581"/>
      <c r="L3" s="106"/>
      <c r="M3" s="107"/>
      <c r="N3" s="106"/>
      <c r="O3" s="108"/>
    </row>
    <row r="4" spans="1:17" ht="14.4" customHeight="1" thickBot="1" x14ac:dyDescent="0.35">
      <c r="A4" s="613"/>
      <c r="B4" s="109">
        <v>2015</v>
      </c>
      <c r="C4" s="110">
        <v>2017</v>
      </c>
      <c r="D4" s="110">
        <v>2018</v>
      </c>
      <c r="E4" s="392" t="s">
        <v>228</v>
      </c>
      <c r="F4" s="393" t="s">
        <v>2</v>
      </c>
      <c r="G4" s="109">
        <v>2015</v>
      </c>
      <c r="H4" s="110">
        <v>2017</v>
      </c>
      <c r="I4" s="110">
        <v>2018</v>
      </c>
      <c r="J4" s="110" t="s">
        <v>228</v>
      </c>
      <c r="K4" s="111" t="s">
        <v>2</v>
      </c>
      <c r="L4" s="106"/>
      <c r="M4" s="106"/>
      <c r="N4" s="112" t="s">
        <v>58</v>
      </c>
      <c r="O4" s="113" t="s">
        <v>59</v>
      </c>
      <c r="P4" s="112" t="s">
        <v>235</v>
      </c>
      <c r="Q4" s="113" t="s">
        <v>236</v>
      </c>
    </row>
    <row r="5" spans="1:17" ht="14.4" hidden="1" customHeight="1" outlineLevel="1" x14ac:dyDescent="0.3">
      <c r="A5" s="410" t="s">
        <v>149</v>
      </c>
      <c r="B5" s="104">
        <v>140.047</v>
      </c>
      <c r="C5" s="99">
        <v>183.428</v>
      </c>
      <c r="D5" s="99">
        <v>153.41</v>
      </c>
      <c r="E5" s="398">
        <f>IF(OR(D5=0,B5=0),"",D5/B5)</f>
        <v>1.0954179668254229</v>
      </c>
      <c r="F5" s="114">
        <f>IF(OR(D5=0,C5=0),"",D5/C5)</f>
        <v>0.83634995747650298</v>
      </c>
      <c r="G5" s="115">
        <v>20</v>
      </c>
      <c r="H5" s="99">
        <v>20</v>
      </c>
      <c r="I5" s="99">
        <v>17</v>
      </c>
      <c r="J5" s="398">
        <f>IF(OR(I5=0,G5=0),"",I5/G5)</f>
        <v>0.85</v>
      </c>
      <c r="K5" s="116">
        <f>IF(OR(I5=0,H5=0),"",I5/H5)</f>
        <v>0.85</v>
      </c>
      <c r="L5" s="106"/>
      <c r="M5" s="106"/>
      <c r="N5" s="7">
        <f>D5-C5</f>
        <v>-30.018000000000001</v>
      </c>
      <c r="O5" s="8">
        <f>I5-H5</f>
        <v>-3</v>
      </c>
      <c r="P5" s="7">
        <f>D5-B5</f>
        <v>13.363</v>
      </c>
      <c r="Q5" s="8">
        <f>I5-G5</f>
        <v>-3</v>
      </c>
    </row>
    <row r="6" spans="1:17" ht="14.4" hidden="1" customHeight="1" outlineLevel="1" x14ac:dyDescent="0.3">
      <c r="A6" s="411" t="s">
        <v>150</v>
      </c>
      <c r="B6" s="105">
        <v>35.753999999999998</v>
      </c>
      <c r="C6" s="98">
        <v>4.6109999999999998</v>
      </c>
      <c r="D6" s="98">
        <v>3.3159999999999998</v>
      </c>
      <c r="E6" s="398">
        <f t="shared" ref="E6:E12" si="0">IF(OR(D6=0,B6=0),"",D6/B6)</f>
        <v>9.2744867707109699E-2</v>
      </c>
      <c r="F6" s="114">
        <f t="shared" ref="F6:F12" si="1">IF(OR(D6=0,C6=0),"",D6/C6)</f>
        <v>0.71914985903274775</v>
      </c>
      <c r="G6" s="118">
        <v>5</v>
      </c>
      <c r="H6" s="98">
        <v>1</v>
      </c>
      <c r="I6" s="98">
        <v>1</v>
      </c>
      <c r="J6" s="399">
        <f t="shared" ref="J6:J12" si="2">IF(OR(I6=0,G6=0),"",I6/G6)</f>
        <v>0.2</v>
      </c>
      <c r="K6" s="119">
        <f t="shared" ref="K6:K12" si="3">IF(OR(I6=0,H6=0),"",I6/H6)</f>
        <v>1</v>
      </c>
      <c r="L6" s="106"/>
      <c r="M6" s="106"/>
      <c r="N6" s="5">
        <f t="shared" ref="N6:N13" si="4">D6-C6</f>
        <v>-1.2949999999999999</v>
      </c>
      <c r="O6" s="6">
        <f t="shared" ref="O6:O13" si="5">I6-H6</f>
        <v>0</v>
      </c>
      <c r="P6" s="5">
        <f t="shared" ref="P6:P13" si="6">D6-B6</f>
        <v>-32.437999999999995</v>
      </c>
      <c r="Q6" s="6">
        <f t="shared" ref="Q6:Q13" si="7">I6-G6</f>
        <v>-4</v>
      </c>
    </row>
    <row r="7" spans="1:17" ht="14.4" hidden="1" customHeight="1" outlineLevel="1" x14ac:dyDescent="0.3">
      <c r="A7" s="411" t="s">
        <v>151</v>
      </c>
      <c r="B7" s="105">
        <v>78.400999999999996</v>
      </c>
      <c r="C7" s="98">
        <v>25.690999999999999</v>
      </c>
      <c r="D7" s="98">
        <v>22.015000000000001</v>
      </c>
      <c r="E7" s="398">
        <f t="shared" si="0"/>
        <v>0.28079998979604853</v>
      </c>
      <c r="F7" s="114">
        <f t="shared" si="1"/>
        <v>0.85691487291269319</v>
      </c>
      <c r="G7" s="118">
        <v>9</v>
      </c>
      <c r="H7" s="98">
        <v>3</v>
      </c>
      <c r="I7" s="98">
        <v>7</v>
      </c>
      <c r="J7" s="399">
        <f t="shared" si="2"/>
        <v>0.77777777777777779</v>
      </c>
      <c r="K7" s="119">
        <f t="shared" si="3"/>
        <v>2.3333333333333335</v>
      </c>
      <c r="L7" s="106"/>
      <c r="M7" s="106"/>
      <c r="N7" s="5">
        <f t="shared" si="4"/>
        <v>-3.6759999999999984</v>
      </c>
      <c r="O7" s="6">
        <f t="shared" si="5"/>
        <v>4</v>
      </c>
      <c r="P7" s="5">
        <f t="shared" si="6"/>
        <v>-56.385999999999996</v>
      </c>
      <c r="Q7" s="6">
        <f t="shared" si="7"/>
        <v>-2</v>
      </c>
    </row>
    <row r="8" spans="1:17" ht="14.4" hidden="1" customHeight="1" outlineLevel="1" x14ac:dyDescent="0.3">
      <c r="A8" s="411" t="s">
        <v>152</v>
      </c>
      <c r="B8" s="105">
        <v>18.574999999999999</v>
      </c>
      <c r="C8" s="98">
        <v>29.562000000000001</v>
      </c>
      <c r="D8" s="98">
        <v>36.762999999999998</v>
      </c>
      <c r="E8" s="398">
        <f t="shared" si="0"/>
        <v>1.9791655450874832</v>
      </c>
      <c r="F8" s="114">
        <f t="shared" si="1"/>
        <v>1.2435897435897434</v>
      </c>
      <c r="G8" s="118">
        <v>2</v>
      </c>
      <c r="H8" s="98">
        <v>3</v>
      </c>
      <c r="I8" s="98">
        <v>2</v>
      </c>
      <c r="J8" s="399">
        <f t="shared" si="2"/>
        <v>1</v>
      </c>
      <c r="K8" s="119">
        <f t="shared" si="3"/>
        <v>0.66666666666666663</v>
      </c>
      <c r="L8" s="106"/>
      <c r="M8" s="106"/>
      <c r="N8" s="5">
        <f t="shared" si="4"/>
        <v>7.200999999999997</v>
      </c>
      <c r="O8" s="6">
        <f t="shared" si="5"/>
        <v>-1</v>
      </c>
      <c r="P8" s="5">
        <f t="shared" si="6"/>
        <v>18.187999999999999</v>
      </c>
      <c r="Q8" s="6">
        <f t="shared" si="7"/>
        <v>0</v>
      </c>
    </row>
    <row r="9" spans="1:17" ht="14.4" hidden="1" customHeight="1" outlineLevel="1" x14ac:dyDescent="0.3">
      <c r="A9" s="411" t="s">
        <v>153</v>
      </c>
      <c r="B9" s="105">
        <v>0</v>
      </c>
      <c r="C9" s="98">
        <v>0</v>
      </c>
      <c r="D9" s="98">
        <v>0</v>
      </c>
      <c r="E9" s="398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399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11" t="s">
        <v>154</v>
      </c>
      <c r="B10" s="105">
        <v>5.2880000000000003</v>
      </c>
      <c r="C10" s="98">
        <v>31.896000000000001</v>
      </c>
      <c r="D10" s="98">
        <v>85.299000000000007</v>
      </c>
      <c r="E10" s="398">
        <f t="shared" si="0"/>
        <v>16.130673222390318</v>
      </c>
      <c r="F10" s="114">
        <f t="shared" si="1"/>
        <v>2.6742851768246805</v>
      </c>
      <c r="G10" s="118">
        <v>3</v>
      </c>
      <c r="H10" s="98">
        <v>2</v>
      </c>
      <c r="I10" s="98">
        <v>9</v>
      </c>
      <c r="J10" s="399">
        <f t="shared" si="2"/>
        <v>3</v>
      </c>
      <c r="K10" s="119">
        <f t="shared" si="3"/>
        <v>4.5</v>
      </c>
      <c r="L10" s="106"/>
      <c r="M10" s="106"/>
      <c r="N10" s="5">
        <f t="shared" si="4"/>
        <v>53.403000000000006</v>
      </c>
      <c r="O10" s="6">
        <f t="shared" si="5"/>
        <v>7</v>
      </c>
      <c r="P10" s="5">
        <f t="shared" si="6"/>
        <v>80.01100000000001</v>
      </c>
      <c r="Q10" s="6">
        <f t="shared" si="7"/>
        <v>6</v>
      </c>
    </row>
    <row r="11" spans="1:17" ht="14.4" hidden="1" customHeight="1" outlineLevel="1" x14ac:dyDescent="0.3">
      <c r="A11" s="411" t="s">
        <v>155</v>
      </c>
      <c r="B11" s="105">
        <v>0</v>
      </c>
      <c r="C11" s="98">
        <v>12.648</v>
      </c>
      <c r="D11" s="98">
        <v>50.402000000000001</v>
      </c>
      <c r="E11" s="398" t="str">
        <f t="shared" si="0"/>
        <v/>
      </c>
      <c r="F11" s="114">
        <f t="shared" si="1"/>
        <v>3.9849778621125873</v>
      </c>
      <c r="G11" s="118">
        <v>0</v>
      </c>
      <c r="H11" s="98">
        <v>1</v>
      </c>
      <c r="I11" s="98">
        <v>5</v>
      </c>
      <c r="J11" s="399" t="str">
        <f t="shared" si="2"/>
        <v/>
      </c>
      <c r="K11" s="119">
        <f t="shared" si="3"/>
        <v>5</v>
      </c>
      <c r="L11" s="106"/>
      <c r="M11" s="106"/>
      <c r="N11" s="5">
        <f t="shared" si="4"/>
        <v>37.754000000000005</v>
      </c>
      <c r="O11" s="6">
        <f t="shared" si="5"/>
        <v>4</v>
      </c>
      <c r="P11" s="5">
        <f t="shared" si="6"/>
        <v>50.402000000000001</v>
      </c>
      <c r="Q11" s="6">
        <f t="shared" si="7"/>
        <v>5</v>
      </c>
    </row>
    <row r="12" spans="1:17" ht="14.4" hidden="1" customHeight="1" outlineLevel="1" thickBot="1" x14ac:dyDescent="0.35">
      <c r="A12" s="412" t="s">
        <v>183</v>
      </c>
      <c r="B12" s="222">
        <v>1.907</v>
      </c>
      <c r="C12" s="223">
        <v>0</v>
      </c>
      <c r="D12" s="223">
        <v>0</v>
      </c>
      <c r="E12" s="398" t="str">
        <f t="shared" si="0"/>
        <v/>
      </c>
      <c r="F12" s="114" t="str">
        <f t="shared" si="1"/>
        <v/>
      </c>
      <c r="G12" s="225">
        <v>1</v>
      </c>
      <c r="H12" s="223">
        <v>0</v>
      </c>
      <c r="I12" s="223">
        <v>0</v>
      </c>
      <c r="J12" s="400" t="str">
        <f t="shared" si="2"/>
        <v/>
      </c>
      <c r="K12" s="226" t="str">
        <f t="shared" si="3"/>
        <v/>
      </c>
      <c r="L12" s="106"/>
      <c r="M12" s="106"/>
      <c r="N12" s="227">
        <f t="shared" si="4"/>
        <v>0</v>
      </c>
      <c r="O12" s="228">
        <f t="shared" si="5"/>
        <v>0</v>
      </c>
      <c r="P12" s="227">
        <f t="shared" si="6"/>
        <v>-1.907</v>
      </c>
      <c r="Q12" s="228">
        <f t="shared" si="7"/>
        <v>-1</v>
      </c>
    </row>
    <row r="13" spans="1:17" ht="14.4" customHeight="1" collapsed="1" thickBot="1" x14ac:dyDescent="0.35">
      <c r="A13" s="102" t="s">
        <v>3</v>
      </c>
      <c r="B13" s="100">
        <f>SUM(B5:B12)</f>
        <v>279.97199999999998</v>
      </c>
      <c r="C13" s="101">
        <f>SUM(C5:C12)</f>
        <v>287.83600000000001</v>
      </c>
      <c r="D13" s="101">
        <f>SUM(D5:D12)</f>
        <v>351.20499999999998</v>
      </c>
      <c r="E13" s="394">
        <f>IF(OR(D13=0,B13=0),0,D13/B13)</f>
        <v>1.2544290143300045</v>
      </c>
      <c r="F13" s="120">
        <f>IF(OR(D13=0,C13=0),0,D13/C13)</f>
        <v>1.2201566169624369</v>
      </c>
      <c r="G13" s="121">
        <f>SUM(G5:G12)</f>
        <v>40</v>
      </c>
      <c r="H13" s="101">
        <f>SUM(H5:H12)</f>
        <v>30</v>
      </c>
      <c r="I13" s="101">
        <f>SUM(I5:I12)</f>
        <v>41</v>
      </c>
      <c r="J13" s="394">
        <f>IF(OR(I13=0,G13=0),0,I13/G13)</f>
        <v>1.0249999999999999</v>
      </c>
      <c r="K13" s="122">
        <f>IF(OR(I13=0,H13=0),0,I13/H13)</f>
        <v>1.3666666666666667</v>
      </c>
      <c r="L13" s="106"/>
      <c r="M13" s="106"/>
      <c r="N13" s="112">
        <f t="shared" si="4"/>
        <v>63.368999999999971</v>
      </c>
      <c r="O13" s="123">
        <f t="shared" si="5"/>
        <v>11</v>
      </c>
      <c r="P13" s="112">
        <f t="shared" si="6"/>
        <v>71.233000000000004</v>
      </c>
      <c r="Q13" s="123">
        <f t="shared" si="7"/>
        <v>1</v>
      </c>
    </row>
    <row r="14" spans="1:17" ht="14.4" customHeight="1" x14ac:dyDescent="0.3">
      <c r="A14" s="124"/>
      <c r="B14" s="591"/>
      <c r="C14" s="591"/>
      <c r="D14" s="591"/>
      <c r="E14" s="614"/>
      <c r="F14" s="591"/>
      <c r="G14" s="591"/>
      <c r="H14" s="591"/>
      <c r="I14" s="591"/>
      <c r="J14" s="614"/>
      <c r="K14" s="591"/>
      <c r="L14" s="106"/>
      <c r="M14" s="106"/>
      <c r="N14" s="106"/>
      <c r="O14" s="108"/>
      <c r="P14" s="106"/>
      <c r="Q14" s="108"/>
    </row>
    <row r="15" spans="1:17" ht="14.4" customHeight="1" thickBot="1" x14ac:dyDescent="0.3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" customHeight="1" thickBot="1" x14ac:dyDescent="0.35">
      <c r="A16" s="615" t="s">
        <v>229</v>
      </c>
      <c r="B16" s="617" t="s">
        <v>57</v>
      </c>
      <c r="C16" s="618"/>
      <c r="D16" s="618"/>
      <c r="E16" s="619"/>
      <c r="F16" s="620"/>
      <c r="G16" s="617" t="s">
        <v>214</v>
      </c>
      <c r="H16" s="618"/>
      <c r="I16" s="618"/>
      <c r="J16" s="619"/>
      <c r="K16" s="620"/>
      <c r="L16" s="608" t="s">
        <v>159</v>
      </c>
      <c r="M16" s="609"/>
      <c r="N16" s="140"/>
      <c r="O16" s="140"/>
      <c r="P16" s="140"/>
      <c r="Q16" s="140"/>
    </row>
    <row r="17" spans="1:17" ht="14.4" customHeight="1" thickBot="1" x14ac:dyDescent="0.35">
      <c r="A17" s="616"/>
      <c r="B17" s="125">
        <v>2015</v>
      </c>
      <c r="C17" s="126">
        <v>2017</v>
      </c>
      <c r="D17" s="126">
        <v>2018</v>
      </c>
      <c r="E17" s="126" t="s">
        <v>228</v>
      </c>
      <c r="F17" s="127" t="s">
        <v>2</v>
      </c>
      <c r="G17" s="125">
        <v>2015</v>
      </c>
      <c r="H17" s="126">
        <v>2017</v>
      </c>
      <c r="I17" s="126">
        <v>2018</v>
      </c>
      <c r="J17" s="126" t="s">
        <v>228</v>
      </c>
      <c r="K17" s="127" t="s">
        <v>2</v>
      </c>
      <c r="L17" s="610" t="s">
        <v>160</v>
      </c>
      <c r="M17" s="611"/>
      <c r="N17" s="128" t="s">
        <v>58</v>
      </c>
      <c r="O17" s="129" t="s">
        <v>59</v>
      </c>
      <c r="P17" s="128" t="s">
        <v>235</v>
      </c>
      <c r="Q17" s="129" t="s">
        <v>236</v>
      </c>
    </row>
    <row r="18" spans="1:17" ht="14.4" hidden="1" customHeight="1" outlineLevel="1" x14ac:dyDescent="0.3">
      <c r="A18" s="410" t="s">
        <v>149</v>
      </c>
      <c r="B18" s="104">
        <v>140.047</v>
      </c>
      <c r="C18" s="99">
        <v>178.70699999999999</v>
      </c>
      <c r="D18" s="99">
        <v>153.41</v>
      </c>
      <c r="E18" s="398">
        <f>IF(OR(D18=0,B18=0),"",D18/B18)</f>
        <v>1.0954179668254229</v>
      </c>
      <c r="F18" s="114">
        <f>IF(OR(D18=0,C18=0),"",D18/C18)</f>
        <v>0.858444269110891</v>
      </c>
      <c r="G18" s="104">
        <v>20</v>
      </c>
      <c r="H18" s="99">
        <v>19</v>
      </c>
      <c r="I18" s="99">
        <v>17</v>
      </c>
      <c r="J18" s="398">
        <f>IF(OR(I18=0,G18=0),"",I18/G18)</f>
        <v>0.85</v>
      </c>
      <c r="K18" s="116">
        <f>IF(OR(I18=0,H18=0),"",I18/H18)</f>
        <v>0.89473684210526316</v>
      </c>
      <c r="L18" s="606">
        <v>0.91871999999999998</v>
      </c>
      <c r="M18" s="607"/>
      <c r="N18" s="130">
        <f t="shared" ref="N18:N26" si="8">D18-C18</f>
        <v>-25.296999999999997</v>
      </c>
      <c r="O18" s="131">
        <f t="shared" ref="O18:O26" si="9">I18-H18</f>
        <v>-2</v>
      </c>
      <c r="P18" s="130">
        <f t="shared" ref="P18:P26" si="10">D18-B18</f>
        <v>13.363</v>
      </c>
      <c r="Q18" s="131">
        <f t="shared" ref="Q18:Q26" si="11">I18-G18</f>
        <v>-3</v>
      </c>
    </row>
    <row r="19" spans="1:17" ht="14.4" hidden="1" customHeight="1" outlineLevel="1" x14ac:dyDescent="0.3">
      <c r="A19" s="411" t="s">
        <v>150</v>
      </c>
      <c r="B19" s="105">
        <v>35.753999999999998</v>
      </c>
      <c r="C19" s="98">
        <v>4.6109999999999998</v>
      </c>
      <c r="D19" s="98">
        <v>3.3159999999999998</v>
      </c>
      <c r="E19" s="399">
        <f t="shared" ref="E19:E25" si="12">IF(OR(D19=0,B19=0),"",D19/B19)</f>
        <v>9.2744867707109699E-2</v>
      </c>
      <c r="F19" s="117">
        <f t="shared" ref="F19:F25" si="13">IF(OR(D19=0,C19=0),"",D19/C19)</f>
        <v>0.71914985903274775</v>
      </c>
      <c r="G19" s="105">
        <v>5</v>
      </c>
      <c r="H19" s="98">
        <v>1</v>
      </c>
      <c r="I19" s="98">
        <v>1</v>
      </c>
      <c r="J19" s="399">
        <f t="shared" ref="J19:J25" si="14">IF(OR(I19=0,G19=0),"",I19/G19)</f>
        <v>0.2</v>
      </c>
      <c r="K19" s="119">
        <f t="shared" ref="K19:K25" si="15">IF(OR(I19=0,H19=0),"",I19/H19)</f>
        <v>1</v>
      </c>
      <c r="L19" s="606">
        <v>0.99456</v>
      </c>
      <c r="M19" s="607"/>
      <c r="N19" s="132">
        <f t="shared" si="8"/>
        <v>-1.2949999999999999</v>
      </c>
      <c r="O19" s="133">
        <f t="shared" si="9"/>
        <v>0</v>
      </c>
      <c r="P19" s="132">
        <f t="shared" si="10"/>
        <v>-32.437999999999995</v>
      </c>
      <c r="Q19" s="133">
        <f t="shared" si="11"/>
        <v>-4</v>
      </c>
    </row>
    <row r="20" spans="1:17" ht="14.4" hidden="1" customHeight="1" outlineLevel="1" x14ac:dyDescent="0.3">
      <c r="A20" s="411" t="s">
        <v>151</v>
      </c>
      <c r="B20" s="105">
        <v>78.400999999999996</v>
      </c>
      <c r="C20" s="98">
        <v>25.690999999999999</v>
      </c>
      <c r="D20" s="98">
        <v>22.015000000000001</v>
      </c>
      <c r="E20" s="399">
        <f t="shared" si="12"/>
        <v>0.28079998979604853</v>
      </c>
      <c r="F20" s="117">
        <f t="shared" si="13"/>
        <v>0.85691487291269319</v>
      </c>
      <c r="G20" s="105">
        <v>9</v>
      </c>
      <c r="H20" s="98">
        <v>3</v>
      </c>
      <c r="I20" s="98">
        <v>7</v>
      </c>
      <c r="J20" s="399">
        <f t="shared" si="14"/>
        <v>0.77777777777777779</v>
      </c>
      <c r="K20" s="119">
        <f t="shared" si="15"/>
        <v>2.3333333333333335</v>
      </c>
      <c r="L20" s="606">
        <v>0.96671999999999991</v>
      </c>
      <c r="M20" s="607"/>
      <c r="N20" s="132">
        <f t="shared" si="8"/>
        <v>-3.6759999999999984</v>
      </c>
      <c r="O20" s="133">
        <f t="shared" si="9"/>
        <v>4</v>
      </c>
      <c r="P20" s="132">
        <f t="shared" si="10"/>
        <v>-56.385999999999996</v>
      </c>
      <c r="Q20" s="133">
        <f t="shared" si="11"/>
        <v>-2</v>
      </c>
    </row>
    <row r="21" spans="1:17" ht="14.4" hidden="1" customHeight="1" outlineLevel="1" x14ac:dyDescent="0.3">
      <c r="A21" s="411" t="s">
        <v>152</v>
      </c>
      <c r="B21" s="105">
        <v>18.574999999999999</v>
      </c>
      <c r="C21" s="98">
        <v>29.562000000000001</v>
      </c>
      <c r="D21" s="98">
        <v>36.762999999999998</v>
      </c>
      <c r="E21" s="399">
        <f t="shared" si="12"/>
        <v>1.9791655450874832</v>
      </c>
      <c r="F21" s="117">
        <f t="shared" si="13"/>
        <v>1.2435897435897434</v>
      </c>
      <c r="G21" s="105">
        <v>2</v>
      </c>
      <c r="H21" s="98">
        <v>3</v>
      </c>
      <c r="I21" s="98">
        <v>2</v>
      </c>
      <c r="J21" s="399">
        <f t="shared" si="14"/>
        <v>1</v>
      </c>
      <c r="K21" s="119">
        <f t="shared" si="15"/>
        <v>0.66666666666666663</v>
      </c>
      <c r="L21" s="606">
        <v>1.11744</v>
      </c>
      <c r="M21" s="607"/>
      <c r="N21" s="132">
        <f t="shared" si="8"/>
        <v>7.200999999999997</v>
      </c>
      <c r="O21" s="133">
        <f t="shared" si="9"/>
        <v>-1</v>
      </c>
      <c r="P21" s="132">
        <f t="shared" si="10"/>
        <v>18.187999999999999</v>
      </c>
      <c r="Q21" s="133">
        <f t="shared" si="11"/>
        <v>0</v>
      </c>
    </row>
    <row r="22" spans="1:17" ht="14.4" hidden="1" customHeight="1" outlineLevel="1" x14ac:dyDescent="0.3">
      <c r="A22" s="411" t="s">
        <v>153</v>
      </c>
      <c r="B22" s="105">
        <v>0</v>
      </c>
      <c r="C22" s="98">
        <v>0</v>
      </c>
      <c r="D22" s="98">
        <v>0</v>
      </c>
      <c r="E22" s="399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399" t="str">
        <f t="shared" si="14"/>
        <v/>
      </c>
      <c r="K22" s="119" t="str">
        <f t="shared" si="15"/>
        <v/>
      </c>
      <c r="L22" s="606">
        <v>0.96</v>
      </c>
      <c r="M22" s="607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" hidden="1" customHeight="1" outlineLevel="1" x14ac:dyDescent="0.3">
      <c r="A23" s="411" t="s">
        <v>154</v>
      </c>
      <c r="B23" s="105">
        <v>5.2880000000000003</v>
      </c>
      <c r="C23" s="98">
        <v>31.896000000000001</v>
      </c>
      <c r="D23" s="98">
        <v>85.299000000000007</v>
      </c>
      <c r="E23" s="399">
        <f t="shared" si="12"/>
        <v>16.130673222390318</v>
      </c>
      <c r="F23" s="117">
        <f t="shared" si="13"/>
        <v>2.6742851768246805</v>
      </c>
      <c r="G23" s="105">
        <v>3</v>
      </c>
      <c r="H23" s="98">
        <v>2</v>
      </c>
      <c r="I23" s="98">
        <v>9</v>
      </c>
      <c r="J23" s="399">
        <f t="shared" si="14"/>
        <v>3</v>
      </c>
      <c r="K23" s="119">
        <f t="shared" si="15"/>
        <v>4.5</v>
      </c>
      <c r="L23" s="606">
        <v>0.98495999999999995</v>
      </c>
      <c r="M23" s="607"/>
      <c r="N23" s="132">
        <f t="shared" si="8"/>
        <v>53.403000000000006</v>
      </c>
      <c r="O23" s="133">
        <f t="shared" si="9"/>
        <v>7</v>
      </c>
      <c r="P23" s="132">
        <f t="shared" si="10"/>
        <v>80.01100000000001</v>
      </c>
      <c r="Q23" s="133">
        <f t="shared" si="11"/>
        <v>6</v>
      </c>
    </row>
    <row r="24" spans="1:17" ht="14.4" hidden="1" customHeight="1" outlineLevel="1" x14ac:dyDescent="0.3">
      <c r="A24" s="411" t="s">
        <v>155</v>
      </c>
      <c r="B24" s="105">
        <v>0</v>
      </c>
      <c r="C24" s="98">
        <v>12.648</v>
      </c>
      <c r="D24" s="98">
        <v>50.402000000000001</v>
      </c>
      <c r="E24" s="399" t="str">
        <f t="shared" si="12"/>
        <v/>
      </c>
      <c r="F24" s="117">
        <f t="shared" si="13"/>
        <v>3.9849778621125873</v>
      </c>
      <c r="G24" s="105">
        <v>0</v>
      </c>
      <c r="H24" s="98">
        <v>1</v>
      </c>
      <c r="I24" s="98">
        <v>5</v>
      </c>
      <c r="J24" s="399" t="str">
        <f t="shared" si="14"/>
        <v/>
      </c>
      <c r="K24" s="119">
        <f t="shared" si="15"/>
        <v>5</v>
      </c>
      <c r="L24" s="606">
        <v>1.0147199999999998</v>
      </c>
      <c r="M24" s="607"/>
      <c r="N24" s="132">
        <f t="shared" si="8"/>
        <v>37.754000000000005</v>
      </c>
      <c r="O24" s="133">
        <f t="shared" si="9"/>
        <v>4</v>
      </c>
      <c r="P24" s="132">
        <f t="shared" si="10"/>
        <v>50.402000000000001</v>
      </c>
      <c r="Q24" s="133">
        <f t="shared" si="11"/>
        <v>5</v>
      </c>
    </row>
    <row r="25" spans="1:17" ht="14.4" hidden="1" customHeight="1" outlineLevel="1" thickBot="1" x14ac:dyDescent="0.35">
      <c r="A25" s="412" t="s">
        <v>183</v>
      </c>
      <c r="B25" s="222">
        <v>1.907</v>
      </c>
      <c r="C25" s="223">
        <v>0</v>
      </c>
      <c r="D25" s="223">
        <v>0</v>
      </c>
      <c r="E25" s="400" t="str">
        <f t="shared" si="12"/>
        <v/>
      </c>
      <c r="F25" s="224" t="str">
        <f t="shared" si="13"/>
        <v/>
      </c>
      <c r="G25" s="222">
        <v>1</v>
      </c>
      <c r="H25" s="223">
        <v>0</v>
      </c>
      <c r="I25" s="223">
        <v>0</v>
      </c>
      <c r="J25" s="400" t="str">
        <f t="shared" si="14"/>
        <v/>
      </c>
      <c r="K25" s="226" t="str">
        <f t="shared" si="15"/>
        <v/>
      </c>
      <c r="L25" s="333"/>
      <c r="M25" s="334"/>
      <c r="N25" s="229">
        <f t="shared" si="8"/>
        <v>0</v>
      </c>
      <c r="O25" s="230">
        <f t="shared" si="9"/>
        <v>0</v>
      </c>
      <c r="P25" s="229">
        <f t="shared" si="10"/>
        <v>-1.907</v>
      </c>
      <c r="Q25" s="230">
        <f t="shared" si="11"/>
        <v>-1</v>
      </c>
    </row>
    <row r="26" spans="1:17" ht="14.4" customHeight="1" collapsed="1" thickBot="1" x14ac:dyDescent="0.35">
      <c r="A26" s="415" t="s">
        <v>3</v>
      </c>
      <c r="B26" s="134">
        <f>SUM(B18:B25)</f>
        <v>279.97199999999998</v>
      </c>
      <c r="C26" s="135">
        <f>SUM(C18:C25)</f>
        <v>283.11500000000001</v>
      </c>
      <c r="D26" s="135">
        <f>SUM(D18:D25)</f>
        <v>351.20499999999998</v>
      </c>
      <c r="E26" s="395">
        <f>IF(OR(D26=0,B26=0),0,D26/B26)</f>
        <v>1.2544290143300045</v>
      </c>
      <c r="F26" s="136">
        <f>IF(OR(D26=0,C26=0),0,D26/C26)</f>
        <v>1.2405029758225454</v>
      </c>
      <c r="G26" s="134">
        <f>SUM(G18:G25)</f>
        <v>40</v>
      </c>
      <c r="H26" s="135">
        <f>SUM(H18:H25)</f>
        <v>29</v>
      </c>
      <c r="I26" s="135">
        <f>SUM(I18:I25)</f>
        <v>41</v>
      </c>
      <c r="J26" s="395">
        <f>IF(OR(I26=0,G26=0),0,I26/G26)</f>
        <v>1.0249999999999999</v>
      </c>
      <c r="K26" s="137">
        <f>IF(OR(I26=0,H26=0),0,I26/H26)</f>
        <v>1.4137931034482758</v>
      </c>
      <c r="L26" s="106"/>
      <c r="M26" s="106"/>
      <c r="N26" s="128">
        <f t="shared" si="8"/>
        <v>68.089999999999975</v>
      </c>
      <c r="O26" s="138">
        <f t="shared" si="9"/>
        <v>12</v>
      </c>
      <c r="P26" s="128">
        <f t="shared" si="10"/>
        <v>71.233000000000004</v>
      </c>
      <c r="Q26" s="138">
        <f t="shared" si="11"/>
        <v>1</v>
      </c>
    </row>
    <row r="27" spans="1:17" ht="14.4" customHeight="1" x14ac:dyDescent="0.3">
      <c r="A27" s="139"/>
      <c r="B27" s="591" t="s">
        <v>181</v>
      </c>
      <c r="C27" s="592"/>
      <c r="D27" s="592"/>
      <c r="E27" s="593"/>
      <c r="F27" s="592"/>
      <c r="G27" s="591" t="s">
        <v>182</v>
      </c>
      <c r="H27" s="592"/>
      <c r="I27" s="592"/>
      <c r="J27" s="593"/>
      <c r="K27" s="592"/>
      <c r="L27" s="140"/>
      <c r="M27" s="140"/>
      <c r="N27" s="140"/>
      <c r="O27" s="141"/>
      <c r="P27" s="140"/>
      <c r="Q27" s="141"/>
    </row>
    <row r="28" spans="1:17" ht="14.4" customHeight="1" thickBot="1" x14ac:dyDescent="0.3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" customHeight="1" thickBot="1" x14ac:dyDescent="0.35">
      <c r="A29" s="600" t="s">
        <v>230</v>
      </c>
      <c r="B29" s="602" t="s">
        <v>57</v>
      </c>
      <c r="C29" s="603"/>
      <c r="D29" s="603"/>
      <c r="E29" s="604"/>
      <c r="F29" s="605"/>
      <c r="G29" s="603" t="s">
        <v>214</v>
      </c>
      <c r="H29" s="603"/>
      <c r="I29" s="603"/>
      <c r="J29" s="604"/>
      <c r="K29" s="605"/>
      <c r="L29" s="140"/>
      <c r="M29" s="140"/>
      <c r="N29" s="140"/>
      <c r="O29" s="141"/>
      <c r="P29" s="140"/>
      <c r="Q29" s="141"/>
    </row>
    <row r="30" spans="1:17" ht="14.4" customHeight="1" thickBot="1" x14ac:dyDescent="0.35">
      <c r="A30" s="601"/>
      <c r="B30" s="142">
        <v>2015</v>
      </c>
      <c r="C30" s="143">
        <v>2017</v>
      </c>
      <c r="D30" s="143">
        <v>2018</v>
      </c>
      <c r="E30" s="143" t="s">
        <v>228</v>
      </c>
      <c r="F30" s="144" t="s">
        <v>2</v>
      </c>
      <c r="G30" s="143">
        <v>2015</v>
      </c>
      <c r="H30" s="143">
        <v>2017</v>
      </c>
      <c r="I30" s="143">
        <v>2018</v>
      </c>
      <c r="J30" s="143" t="s">
        <v>228</v>
      </c>
      <c r="K30" s="144" t="s">
        <v>2</v>
      </c>
      <c r="L30" s="140"/>
      <c r="M30" s="140"/>
      <c r="N30" s="145" t="s">
        <v>58</v>
      </c>
      <c r="O30" s="146" t="s">
        <v>59</v>
      </c>
      <c r="P30" s="145" t="s">
        <v>235</v>
      </c>
      <c r="Q30" s="146" t="s">
        <v>236</v>
      </c>
    </row>
    <row r="31" spans="1:17" ht="14.4" hidden="1" customHeight="1" outlineLevel="1" x14ac:dyDescent="0.3">
      <c r="A31" s="410" t="s">
        <v>149</v>
      </c>
      <c r="B31" s="104">
        <v>0</v>
      </c>
      <c r="C31" s="99">
        <v>4.7210000000000001</v>
      </c>
      <c r="D31" s="99">
        <v>0</v>
      </c>
      <c r="E31" s="398" t="str">
        <f>IF(OR(D31=0,B31=0),"",D31/B31)</f>
        <v/>
      </c>
      <c r="F31" s="114" t="str">
        <f>IF(OR(D31=0,C31=0),"",D31/C31)</f>
        <v/>
      </c>
      <c r="G31" s="115">
        <v>0</v>
      </c>
      <c r="H31" s="99">
        <v>1</v>
      </c>
      <c r="I31" s="99">
        <v>0</v>
      </c>
      <c r="J31" s="398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-4.7210000000000001</v>
      </c>
      <c r="O31" s="131">
        <f t="shared" ref="O31:O39" si="17">I31-H31</f>
        <v>-1</v>
      </c>
      <c r="P31" s="130">
        <f t="shared" ref="P31:P39" si="18">D31-B31</f>
        <v>0</v>
      </c>
      <c r="Q31" s="131">
        <f t="shared" ref="Q31:Q39" si="19">I31-G31</f>
        <v>0</v>
      </c>
    </row>
    <row r="32" spans="1:17" ht="14.4" hidden="1" customHeight="1" outlineLevel="1" x14ac:dyDescent="0.3">
      <c r="A32" s="411" t="s">
        <v>150</v>
      </c>
      <c r="B32" s="105">
        <v>0</v>
      </c>
      <c r="C32" s="98">
        <v>0</v>
      </c>
      <c r="D32" s="98">
        <v>0</v>
      </c>
      <c r="E32" s="399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399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" hidden="1" customHeight="1" outlineLevel="1" x14ac:dyDescent="0.3">
      <c r="A33" s="411" t="s">
        <v>151</v>
      </c>
      <c r="B33" s="105">
        <v>0</v>
      </c>
      <c r="C33" s="98">
        <v>0</v>
      </c>
      <c r="D33" s="98">
        <v>0</v>
      </c>
      <c r="E33" s="399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399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" hidden="1" customHeight="1" outlineLevel="1" x14ac:dyDescent="0.3">
      <c r="A34" s="411" t="s">
        <v>152</v>
      </c>
      <c r="B34" s="105">
        <v>0</v>
      </c>
      <c r="C34" s="98">
        <v>0</v>
      </c>
      <c r="D34" s="98">
        <v>0</v>
      </c>
      <c r="E34" s="399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399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" hidden="1" customHeight="1" outlineLevel="1" x14ac:dyDescent="0.3">
      <c r="A35" s="411" t="s">
        <v>153</v>
      </c>
      <c r="B35" s="105">
        <v>0</v>
      </c>
      <c r="C35" s="98">
        <v>0</v>
      </c>
      <c r="D35" s="98">
        <v>0</v>
      </c>
      <c r="E35" s="399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399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" hidden="1" customHeight="1" outlineLevel="1" x14ac:dyDescent="0.3">
      <c r="A36" s="411" t="s">
        <v>154</v>
      </c>
      <c r="B36" s="105">
        <v>0</v>
      </c>
      <c r="C36" s="98">
        <v>0</v>
      </c>
      <c r="D36" s="98">
        <v>0</v>
      </c>
      <c r="E36" s="399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399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" hidden="1" customHeight="1" outlineLevel="1" x14ac:dyDescent="0.3">
      <c r="A37" s="411" t="s">
        <v>155</v>
      </c>
      <c r="B37" s="105">
        <v>0</v>
      </c>
      <c r="C37" s="98">
        <v>0</v>
      </c>
      <c r="D37" s="98">
        <v>0</v>
      </c>
      <c r="E37" s="399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399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" hidden="1" customHeight="1" outlineLevel="1" thickBot="1" x14ac:dyDescent="0.35">
      <c r="A38" s="412" t="s">
        <v>183</v>
      </c>
      <c r="B38" s="222">
        <v>0</v>
      </c>
      <c r="C38" s="223">
        <v>0</v>
      </c>
      <c r="D38" s="223">
        <v>0</v>
      </c>
      <c r="E38" s="400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00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" customHeight="1" collapsed="1" thickBot="1" x14ac:dyDescent="0.35">
      <c r="A39" s="414" t="s">
        <v>3</v>
      </c>
      <c r="B39" s="103">
        <f>SUM(B31:B38)</f>
        <v>0</v>
      </c>
      <c r="C39" s="147">
        <f>SUM(C31:C38)</f>
        <v>4.7210000000000001</v>
      </c>
      <c r="D39" s="147">
        <f>SUM(D31:D38)</f>
        <v>0</v>
      </c>
      <c r="E39" s="396">
        <f>IF(OR(D39=0,B39=0),0,D39/B39)</f>
        <v>0</v>
      </c>
      <c r="F39" s="148">
        <f>IF(OR(D39=0,C39=0),0,D39/C39)</f>
        <v>0</v>
      </c>
      <c r="G39" s="149">
        <f>SUM(G31:G38)</f>
        <v>0</v>
      </c>
      <c r="H39" s="147">
        <f>SUM(H31:H38)</f>
        <v>1</v>
      </c>
      <c r="I39" s="147">
        <f>SUM(I31:I38)</f>
        <v>0</v>
      </c>
      <c r="J39" s="396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-4.7210000000000001</v>
      </c>
      <c r="O39" s="151">
        <f t="shared" si="17"/>
        <v>-1</v>
      </c>
      <c r="P39" s="145">
        <f t="shared" si="18"/>
        <v>0</v>
      </c>
      <c r="Q39" s="151">
        <f t="shared" si="19"/>
        <v>0</v>
      </c>
    </row>
    <row r="40" spans="1:17" ht="14.4" customHeight="1" x14ac:dyDescent="0.25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" customHeight="1" thickBot="1" x14ac:dyDescent="0.3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" customHeight="1" thickBot="1" x14ac:dyDescent="0.35">
      <c r="A42" s="594" t="s">
        <v>231</v>
      </c>
      <c r="B42" s="596" t="s">
        <v>57</v>
      </c>
      <c r="C42" s="597"/>
      <c r="D42" s="597"/>
      <c r="E42" s="598"/>
      <c r="F42" s="599"/>
      <c r="G42" s="597" t="s">
        <v>214</v>
      </c>
      <c r="H42" s="597"/>
      <c r="I42" s="597"/>
      <c r="J42" s="598"/>
      <c r="K42" s="599"/>
      <c r="L42" s="140"/>
      <c r="M42" s="140"/>
      <c r="N42" s="140"/>
      <c r="O42" s="141"/>
      <c r="P42" s="140"/>
      <c r="Q42" s="141"/>
    </row>
    <row r="43" spans="1:17" ht="14.4" customHeight="1" thickBot="1" x14ac:dyDescent="0.35">
      <c r="A43" s="595"/>
      <c r="B43" s="381">
        <v>2015</v>
      </c>
      <c r="C43" s="382">
        <v>2017</v>
      </c>
      <c r="D43" s="382">
        <v>2018</v>
      </c>
      <c r="E43" s="382" t="s">
        <v>228</v>
      </c>
      <c r="F43" s="383" t="s">
        <v>2</v>
      </c>
      <c r="G43" s="382">
        <v>2015</v>
      </c>
      <c r="H43" s="382">
        <v>2017</v>
      </c>
      <c r="I43" s="382">
        <v>2018</v>
      </c>
      <c r="J43" s="382" t="s">
        <v>228</v>
      </c>
      <c r="K43" s="383" t="s">
        <v>2</v>
      </c>
      <c r="L43" s="140"/>
      <c r="M43" s="140"/>
      <c r="N43" s="389" t="s">
        <v>58</v>
      </c>
      <c r="O43" s="391" t="s">
        <v>59</v>
      </c>
      <c r="P43" s="389" t="s">
        <v>235</v>
      </c>
      <c r="Q43" s="391" t="s">
        <v>236</v>
      </c>
    </row>
    <row r="44" spans="1:17" ht="14.4" hidden="1" customHeight="1" outlineLevel="1" x14ac:dyDescent="0.3">
      <c r="A44" s="410" t="s">
        <v>149</v>
      </c>
      <c r="B44" s="104">
        <v>0</v>
      </c>
      <c r="C44" s="99">
        <v>0</v>
      </c>
      <c r="D44" s="99">
        <v>0</v>
      </c>
      <c r="E44" s="398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398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" hidden="1" customHeight="1" outlineLevel="1" x14ac:dyDescent="0.3">
      <c r="A45" s="411" t="s">
        <v>150</v>
      </c>
      <c r="B45" s="105">
        <v>0</v>
      </c>
      <c r="C45" s="98">
        <v>0</v>
      </c>
      <c r="D45" s="98">
        <v>0</v>
      </c>
      <c r="E45" s="399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399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" hidden="1" customHeight="1" outlineLevel="1" x14ac:dyDescent="0.3">
      <c r="A46" s="411" t="s">
        <v>151</v>
      </c>
      <c r="B46" s="105">
        <v>0</v>
      </c>
      <c r="C46" s="98">
        <v>0</v>
      </c>
      <c r="D46" s="98">
        <v>0</v>
      </c>
      <c r="E46" s="399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399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" hidden="1" customHeight="1" outlineLevel="1" x14ac:dyDescent="0.3">
      <c r="A47" s="411" t="s">
        <v>152</v>
      </c>
      <c r="B47" s="105">
        <v>0</v>
      </c>
      <c r="C47" s="98">
        <v>0</v>
      </c>
      <c r="D47" s="98">
        <v>0</v>
      </c>
      <c r="E47" s="399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399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" hidden="1" customHeight="1" outlineLevel="1" x14ac:dyDescent="0.3">
      <c r="A48" s="411" t="s">
        <v>153</v>
      </c>
      <c r="B48" s="105">
        <v>0</v>
      </c>
      <c r="C48" s="98">
        <v>0</v>
      </c>
      <c r="D48" s="98">
        <v>0</v>
      </c>
      <c r="E48" s="399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399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" hidden="1" customHeight="1" outlineLevel="1" x14ac:dyDescent="0.3">
      <c r="A49" s="411" t="s">
        <v>154</v>
      </c>
      <c r="B49" s="105">
        <v>0</v>
      </c>
      <c r="C49" s="98">
        <v>0</v>
      </c>
      <c r="D49" s="98">
        <v>0</v>
      </c>
      <c r="E49" s="399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399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" hidden="1" customHeight="1" outlineLevel="1" x14ac:dyDescent="0.3">
      <c r="A50" s="411" t="s">
        <v>155</v>
      </c>
      <c r="B50" s="105">
        <v>0</v>
      </c>
      <c r="C50" s="98">
        <v>0</v>
      </c>
      <c r="D50" s="98">
        <v>0</v>
      </c>
      <c r="E50" s="399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399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" hidden="1" customHeight="1" outlineLevel="1" thickBot="1" x14ac:dyDescent="0.35">
      <c r="A51" s="412" t="s">
        <v>183</v>
      </c>
      <c r="B51" s="222">
        <v>0</v>
      </c>
      <c r="C51" s="223">
        <v>0</v>
      </c>
      <c r="D51" s="223">
        <v>0</v>
      </c>
      <c r="E51" s="400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00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" customHeight="1" collapsed="1" thickBot="1" x14ac:dyDescent="0.35">
      <c r="A52" s="413" t="s">
        <v>3</v>
      </c>
      <c r="B52" s="384">
        <f>SUM(B44:B51)</f>
        <v>0</v>
      </c>
      <c r="C52" s="385">
        <f>SUM(C44:C51)</f>
        <v>0</v>
      </c>
      <c r="D52" s="385">
        <f>SUM(D44:D51)</f>
        <v>0</v>
      </c>
      <c r="E52" s="397">
        <f>IF(OR(D52=0,B52=0),0,D52/B52)</f>
        <v>0</v>
      </c>
      <c r="F52" s="386">
        <f>IF(OR(D52=0,C52=0),0,D52/C52)</f>
        <v>0</v>
      </c>
      <c r="G52" s="387">
        <f>SUM(G44:G51)</f>
        <v>0</v>
      </c>
      <c r="H52" s="385">
        <f>SUM(H44:H51)</f>
        <v>0</v>
      </c>
      <c r="I52" s="385">
        <f>SUM(I44:I51)</f>
        <v>0</v>
      </c>
      <c r="J52" s="397">
        <f>IF(OR(I52=0,G52=0),0,I52/G52)</f>
        <v>0</v>
      </c>
      <c r="K52" s="388">
        <f>IF(OR(I52=0,H52=0),0,I52/H52)</f>
        <v>0</v>
      </c>
      <c r="L52" s="140"/>
      <c r="M52" s="140"/>
      <c r="N52" s="389">
        <f t="shared" si="24"/>
        <v>0</v>
      </c>
      <c r="O52" s="390">
        <f t="shared" si="25"/>
        <v>0</v>
      </c>
      <c r="P52" s="389">
        <f t="shared" si="26"/>
        <v>0</v>
      </c>
      <c r="Q52" s="390">
        <f t="shared" si="27"/>
        <v>0</v>
      </c>
    </row>
    <row r="53" spans="1:17" ht="14.4" customHeight="1" x14ac:dyDescent="0.25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" customHeight="1" x14ac:dyDescent="0.3">
      <c r="A54" s="239" t="s">
        <v>227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" customHeight="1" x14ac:dyDescent="0.25">
      <c r="A55" s="362" t="s">
        <v>292</v>
      </c>
    </row>
    <row r="56" spans="1:17" ht="14.4" customHeight="1" x14ac:dyDescent="0.25">
      <c r="A56" s="363" t="s">
        <v>293</v>
      </c>
    </row>
    <row r="57" spans="1:17" ht="14.4" customHeight="1" x14ac:dyDescent="0.25">
      <c r="A57" s="362" t="s">
        <v>294</v>
      </c>
    </row>
    <row r="58" spans="1:17" ht="14.4" customHeight="1" x14ac:dyDescent="0.25">
      <c r="A58" s="363" t="s">
        <v>295</v>
      </c>
    </row>
    <row r="59" spans="1:17" ht="14.4" customHeight="1" x14ac:dyDescent="0.25">
      <c r="A59" s="363" t="s">
        <v>232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87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513" t="s">
        <v>101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</row>
    <row r="2" spans="1:13" ht="14.4" customHeight="1" x14ac:dyDescent="0.3">
      <c r="A2" s="348" t="s">
        <v>297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0"/>
      <c r="B31" s="621" t="s">
        <v>69</v>
      </c>
      <c r="C31" s="622"/>
      <c r="D31" s="622"/>
      <c r="E31" s="623"/>
      <c r="F31" s="152" t="s">
        <v>69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1" t="s">
        <v>54</v>
      </c>
      <c r="B32" s="153" t="s">
        <v>72</v>
      </c>
      <c r="C32" s="154" t="s">
        <v>73</v>
      </c>
      <c r="D32" s="154" t="s">
        <v>74</v>
      </c>
      <c r="E32" s="155" t="s">
        <v>2</v>
      </c>
      <c r="F32" s="156" t="s">
        <v>75</v>
      </c>
      <c r="G32" s="341"/>
      <c r="H32" s="341" t="s">
        <v>102</v>
      </c>
      <c r="I32" s="71"/>
      <c r="J32" s="71"/>
      <c r="K32" s="71"/>
      <c r="L32" s="71"/>
      <c r="M32" s="71"/>
    </row>
    <row r="33" spans="1:13" ht="14.4" customHeight="1" x14ac:dyDescent="0.3">
      <c r="A33" s="157" t="s">
        <v>89</v>
      </c>
      <c r="B33" s="184">
        <v>78</v>
      </c>
      <c r="C33" s="184">
        <v>42</v>
      </c>
      <c r="D33" s="75">
        <f>IF(C33="","",C33-B33)</f>
        <v>-36</v>
      </c>
      <c r="E33" s="76">
        <f>IF(C33="","",C33/B33)</f>
        <v>0.53846153846153844</v>
      </c>
      <c r="F33" s="77">
        <v>1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" customHeight="1" x14ac:dyDescent="0.3">
      <c r="A34" s="158" t="s">
        <v>90</v>
      </c>
      <c r="B34" s="185">
        <v>315</v>
      </c>
      <c r="C34" s="185">
        <v>191</v>
      </c>
      <c r="D34" s="78">
        <f t="shared" ref="D34:D45" si="0">IF(C34="","",C34-B34)</f>
        <v>-124</v>
      </c>
      <c r="E34" s="79">
        <f t="shared" ref="E34:E45" si="1">IF(C34="","",C34/B34)</f>
        <v>0.6063492063492063</v>
      </c>
      <c r="F34" s="80">
        <v>20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" customHeight="1" x14ac:dyDescent="0.3">
      <c r="A35" s="158" t="s">
        <v>91</v>
      </c>
      <c r="B35" s="185">
        <v>352</v>
      </c>
      <c r="C35" s="185">
        <v>225</v>
      </c>
      <c r="D35" s="78">
        <f t="shared" si="0"/>
        <v>-127</v>
      </c>
      <c r="E35" s="79">
        <f t="shared" si="1"/>
        <v>0.63920454545454541</v>
      </c>
      <c r="F35" s="80">
        <v>22</v>
      </c>
      <c r="G35" s="343"/>
      <c r="H35" s="343"/>
      <c r="I35" s="71"/>
      <c r="J35" s="71"/>
      <c r="K35" s="71"/>
      <c r="L35" s="71"/>
      <c r="M35" s="71"/>
    </row>
    <row r="36" spans="1:13" ht="14.4" customHeight="1" x14ac:dyDescent="0.3">
      <c r="A36" s="158" t="s">
        <v>92</v>
      </c>
      <c r="B36" s="185">
        <v>516</v>
      </c>
      <c r="C36" s="185">
        <v>349</v>
      </c>
      <c r="D36" s="78">
        <f t="shared" si="0"/>
        <v>-167</v>
      </c>
      <c r="E36" s="79">
        <f t="shared" si="1"/>
        <v>0.6763565891472868</v>
      </c>
      <c r="F36" s="80">
        <v>32</v>
      </c>
      <c r="G36" s="343"/>
      <c r="H36" s="343"/>
      <c r="I36" s="71"/>
      <c r="J36" s="71"/>
      <c r="K36" s="71"/>
      <c r="L36" s="71"/>
      <c r="M36" s="71"/>
    </row>
    <row r="37" spans="1:13" ht="14.4" customHeight="1" x14ac:dyDescent="0.3">
      <c r="A37" s="158" t="s">
        <v>93</v>
      </c>
      <c r="B37" s="185">
        <v>608</v>
      </c>
      <c r="C37" s="185">
        <v>402</v>
      </c>
      <c r="D37" s="78">
        <f t="shared" si="0"/>
        <v>-206</v>
      </c>
      <c r="E37" s="79">
        <f t="shared" si="1"/>
        <v>0.66118421052631582</v>
      </c>
      <c r="F37" s="80">
        <v>30</v>
      </c>
      <c r="G37" s="343"/>
      <c r="H37" s="343"/>
      <c r="I37" s="71"/>
      <c r="J37" s="71"/>
      <c r="K37" s="71"/>
      <c r="L37" s="71"/>
      <c r="M37" s="71"/>
    </row>
    <row r="38" spans="1:13" ht="14.4" customHeight="1" x14ac:dyDescent="0.3">
      <c r="A38" s="158" t="s">
        <v>94</v>
      </c>
      <c r="B38" s="185">
        <v>721</v>
      </c>
      <c r="C38" s="185">
        <v>489</v>
      </c>
      <c r="D38" s="78">
        <f t="shared" si="0"/>
        <v>-232</v>
      </c>
      <c r="E38" s="79">
        <f t="shared" si="1"/>
        <v>0.67822468793342583</v>
      </c>
      <c r="F38" s="80">
        <v>32</v>
      </c>
      <c r="G38" s="343"/>
      <c r="H38" s="343"/>
      <c r="I38" s="71"/>
      <c r="J38" s="71"/>
      <c r="K38" s="71"/>
      <c r="L38" s="71"/>
      <c r="M38" s="71"/>
    </row>
    <row r="39" spans="1:13" ht="14.4" customHeight="1" x14ac:dyDescent="0.3">
      <c r="A39" s="158" t="s">
        <v>95</v>
      </c>
      <c r="B39" s="185"/>
      <c r="C39" s="185"/>
      <c r="D39" s="78" t="str">
        <f t="shared" si="0"/>
        <v/>
      </c>
      <c r="E39" s="79" t="str">
        <f t="shared" si="1"/>
        <v/>
      </c>
      <c r="F39" s="80"/>
      <c r="G39" s="343"/>
      <c r="H39" s="343"/>
      <c r="I39" s="71"/>
      <c r="J39" s="71"/>
      <c r="K39" s="71"/>
      <c r="L39" s="71"/>
      <c r="M39" s="71"/>
    </row>
    <row r="40" spans="1:13" ht="14.4" customHeight="1" x14ac:dyDescent="0.3">
      <c r="A40" s="158" t="s">
        <v>96</v>
      </c>
      <c r="B40" s="185"/>
      <c r="C40" s="185"/>
      <c r="D40" s="78" t="str">
        <f t="shared" si="0"/>
        <v/>
      </c>
      <c r="E40" s="79" t="str">
        <f t="shared" si="1"/>
        <v/>
      </c>
      <c r="F40" s="80"/>
      <c r="G40" s="343"/>
      <c r="H40" s="343"/>
      <c r="I40" s="71"/>
      <c r="J40" s="71"/>
      <c r="K40" s="71"/>
      <c r="L40" s="71"/>
      <c r="M40" s="71"/>
    </row>
    <row r="41" spans="1:13" ht="14.4" customHeight="1" x14ac:dyDescent="0.3">
      <c r="A41" s="158" t="s">
        <v>97</v>
      </c>
      <c r="B41" s="185"/>
      <c r="C41" s="185"/>
      <c r="D41" s="78" t="str">
        <f t="shared" si="0"/>
        <v/>
      </c>
      <c r="E41" s="79" t="str">
        <f t="shared" si="1"/>
        <v/>
      </c>
      <c r="F41" s="80"/>
      <c r="G41" s="343"/>
      <c r="H41" s="343"/>
      <c r="I41" s="71"/>
      <c r="J41" s="71"/>
      <c r="K41" s="71"/>
      <c r="L41" s="71"/>
      <c r="M41" s="71"/>
    </row>
    <row r="42" spans="1:13" ht="14.4" customHeight="1" x14ac:dyDescent="0.3">
      <c r="A42" s="158" t="s">
        <v>98</v>
      </c>
      <c r="B42" s="185"/>
      <c r="C42" s="185"/>
      <c r="D42" s="78" t="str">
        <f t="shared" si="0"/>
        <v/>
      </c>
      <c r="E42" s="79" t="str">
        <f t="shared" si="1"/>
        <v/>
      </c>
      <c r="F42" s="80"/>
      <c r="G42" s="343"/>
      <c r="H42" s="343"/>
      <c r="I42" s="71"/>
      <c r="J42" s="71"/>
      <c r="K42" s="71"/>
      <c r="L42" s="71"/>
      <c r="M42" s="71"/>
    </row>
    <row r="43" spans="1:13" ht="14.4" customHeight="1" x14ac:dyDescent="0.3">
      <c r="A43" s="158" t="s">
        <v>99</v>
      </c>
      <c r="B43" s="185"/>
      <c r="C43" s="185"/>
      <c r="D43" s="78" t="str">
        <f t="shared" si="0"/>
        <v/>
      </c>
      <c r="E43" s="79" t="str">
        <f t="shared" si="1"/>
        <v/>
      </c>
      <c r="F43" s="80"/>
      <c r="G43" s="343"/>
      <c r="H43" s="343"/>
      <c r="I43" s="71"/>
      <c r="J43" s="71"/>
      <c r="K43" s="71"/>
      <c r="L43" s="71"/>
      <c r="M43" s="71"/>
    </row>
    <row r="44" spans="1:13" ht="14.4" customHeight="1" x14ac:dyDescent="0.3">
      <c r="A44" s="158" t="s">
        <v>100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3"/>
      <c r="H44" s="343"/>
      <c r="I44" s="71"/>
      <c r="J44" s="71"/>
      <c r="K44" s="71"/>
      <c r="L44" s="71"/>
      <c r="M44" s="71"/>
    </row>
    <row r="45" spans="1:13" ht="14.4" customHeight="1" thickBot="1" x14ac:dyDescent="0.35">
      <c r="A45" s="159" t="s">
        <v>103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2" bestFit="1" customWidth="1"/>
    <col min="2" max="2" width="11.6640625" style="252" hidden="1" customWidth="1"/>
    <col min="3" max="4" width="11" style="254" customWidth="1"/>
    <col min="5" max="5" width="11" style="255" customWidth="1"/>
    <col min="6" max="16384" width="8.88671875" style="252"/>
  </cols>
  <sheetData>
    <row r="1" spans="1:5" ht="18.600000000000001" thickBot="1" x14ac:dyDescent="0.4">
      <c r="A1" s="482" t="s">
        <v>135</v>
      </c>
      <c r="B1" s="482"/>
      <c r="C1" s="483"/>
      <c r="D1" s="483"/>
      <c r="E1" s="483"/>
    </row>
    <row r="2" spans="1:5" ht="14.4" customHeight="1" thickBot="1" x14ac:dyDescent="0.35">
      <c r="A2" s="348" t="s">
        <v>297</v>
      </c>
      <c r="B2" s="253"/>
    </row>
    <row r="3" spans="1:5" ht="14.4" customHeight="1" thickBot="1" x14ac:dyDescent="0.35">
      <c r="A3" s="256"/>
      <c r="C3" s="257" t="s">
        <v>117</v>
      </c>
      <c r="D3" s="258" t="s">
        <v>80</v>
      </c>
      <c r="E3" s="259" t="s">
        <v>82</v>
      </c>
    </row>
    <row r="4" spans="1:5" ht="14.4" customHeight="1" thickBot="1" x14ac:dyDescent="0.3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36480.866059810643</v>
      </c>
      <c r="D4" s="262">
        <f ca="1">IF(ISERROR(VLOOKUP("Náklady celkem",INDIRECT("HI!$A:$G"),5,0)),0,VLOOKUP("Náklady celkem",INDIRECT("HI!$A:$G"),5,0))</f>
        <v>37984.475080000018</v>
      </c>
      <c r="E4" s="263">
        <f ca="1">IF(C4=0,0,D4/C4)</f>
        <v>1.0412163740225957</v>
      </c>
    </row>
    <row r="5" spans="1:5" ht="14.4" customHeight="1" x14ac:dyDescent="0.3">
      <c r="A5" s="264" t="s">
        <v>168</v>
      </c>
      <c r="B5" s="265"/>
      <c r="C5" s="266"/>
      <c r="D5" s="266"/>
      <c r="E5" s="267"/>
    </row>
    <row r="6" spans="1:5" ht="14.4" customHeight="1" x14ac:dyDescent="0.3">
      <c r="A6" s="268" t="s">
        <v>173</v>
      </c>
      <c r="B6" s="269"/>
      <c r="C6" s="270"/>
      <c r="D6" s="270"/>
      <c r="E6" s="267"/>
    </row>
    <row r="7" spans="1:5" ht="14.4" customHeight="1" x14ac:dyDescent="0.3">
      <c r="A7" s="3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122</v>
      </c>
      <c r="C7" s="270">
        <f>IF(ISERROR(HI!F5),"",HI!F5)</f>
        <v>5266</v>
      </c>
      <c r="D7" s="270">
        <f>IF(ISERROR(HI!E5),"",HI!E5)</f>
        <v>5736.6882000000005</v>
      </c>
      <c r="E7" s="267">
        <f t="shared" ref="E7:E13" si="0">IF(C7=0,0,D7/C7)</f>
        <v>1.0893824914546146</v>
      </c>
    </row>
    <row r="8" spans="1:5" ht="14.4" customHeight="1" x14ac:dyDescent="0.3">
      <c r="A8" s="378" t="str">
        <f>HYPERLINK("#'LŽ PL'!A1","Plnění pozitivního listu (min. 90%)")</f>
        <v>Plnění pozitivního listu (min. 90%)</v>
      </c>
      <c r="B8" s="269" t="s">
        <v>166</v>
      </c>
      <c r="C8" s="271">
        <v>0.9</v>
      </c>
      <c r="D8" s="271">
        <f>IF(ISERROR(VLOOKUP("celkem",'LŽ PL'!$A:$F,5,0)),0,VLOOKUP("celkem",'LŽ PL'!$A:$F,5,0))</f>
        <v>0.8789656841733624</v>
      </c>
      <c r="E8" s="267">
        <f t="shared" si="0"/>
        <v>0.97662853797040261</v>
      </c>
    </row>
    <row r="9" spans="1:5" ht="14.4" customHeight="1" x14ac:dyDescent="0.3">
      <c r="A9" s="378" t="str">
        <f>HYPERLINK("#'LŽ Statim'!A1","Podíl statimových žádanek (max. 30%)")</f>
        <v>Podíl statimových žádanek (max. 30%)</v>
      </c>
      <c r="B9" s="376" t="s">
        <v>225</v>
      </c>
      <c r="C9" s="377">
        <v>0.3</v>
      </c>
      <c r="D9" s="377">
        <f>IF('LŽ Statim'!G3="",0,'LŽ Statim'!G3)</f>
        <v>0.17548150412717822</v>
      </c>
      <c r="E9" s="267">
        <f>IF(C9=0,0,D9/C9)</f>
        <v>0.58493834709059411</v>
      </c>
    </row>
    <row r="10" spans="1:5" ht="14.4" customHeight="1" x14ac:dyDescent="0.3">
      <c r="A10" s="272" t="s">
        <v>169</v>
      </c>
      <c r="B10" s="269"/>
      <c r="C10" s="270"/>
      <c r="D10" s="270"/>
      <c r="E10" s="267"/>
    </row>
    <row r="11" spans="1:5" ht="14.4" customHeight="1" x14ac:dyDescent="0.3">
      <c r="A11" s="272" t="s">
        <v>170</v>
      </c>
      <c r="B11" s="269"/>
      <c r="C11" s="270"/>
      <c r="D11" s="270"/>
      <c r="E11" s="267"/>
    </row>
    <row r="12" spans="1:5" ht="14.4" customHeight="1" x14ac:dyDescent="0.3">
      <c r="A12" s="273" t="s">
        <v>174</v>
      </c>
      <c r="B12" s="269"/>
      <c r="C12" s="266"/>
      <c r="D12" s="266"/>
      <c r="E12" s="267"/>
    </row>
    <row r="13" spans="1:5" ht="14.4" customHeight="1" x14ac:dyDescent="0.3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122</v>
      </c>
      <c r="C13" s="270">
        <f>IF(ISERROR(HI!F6),"",HI!F6)</f>
        <v>2373.6895953826906</v>
      </c>
      <c r="D13" s="270">
        <f>IF(ISERROR(HI!E6),"",HI!E6)</f>
        <v>2188.7667999999999</v>
      </c>
      <c r="E13" s="267">
        <f t="shared" si="0"/>
        <v>0.92209478621703389</v>
      </c>
    </row>
    <row r="14" spans="1:5" ht="14.4" customHeight="1" thickBot="1" x14ac:dyDescent="0.3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24696.971265624998</v>
      </c>
      <c r="D14" s="266">
        <f ca="1">IF(ISERROR(VLOOKUP("Osobní náklady (Kč) *",INDIRECT("HI!$A:$G"),5,0)),0,VLOOKUP("Osobní náklady (Kč) *",INDIRECT("HI!$A:$G"),5,0))</f>
        <v>25397.448929999999</v>
      </c>
      <c r="E14" s="267">
        <f ca="1">IF(C14=0,0,D14/C14)</f>
        <v>1.028362897492211</v>
      </c>
    </row>
    <row r="15" spans="1:5" ht="14.4" customHeight="1" thickBot="1" x14ac:dyDescent="0.35">
      <c r="A15" s="279"/>
      <c r="B15" s="280"/>
      <c r="C15" s="281"/>
      <c r="D15" s="281"/>
      <c r="E15" s="282"/>
    </row>
    <row r="16" spans="1:5" ht="14.4" customHeight="1" thickBot="1" x14ac:dyDescent="0.3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8635.08</v>
      </c>
      <c r="D16" s="285">
        <f ca="1">IF(ISERROR(VLOOKUP("Výnosy celkem",INDIRECT("HI!$A:$G"),5,0)),0,VLOOKUP("Výnosy celkem",INDIRECT("HI!$A:$G"),5,0))</f>
        <v>10536.15</v>
      </c>
      <c r="E16" s="286">
        <f t="shared" ref="E16:E26" ca="1" si="1">IF(C16=0,0,D16/C16)</f>
        <v>1.2201566169624369</v>
      </c>
    </row>
    <row r="17" spans="1:5" ht="14.4" customHeight="1" x14ac:dyDescent="0.3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" customHeight="1" x14ac:dyDescent="0.3">
      <c r="A18" s="288" t="str">
        <f>HYPERLINK("#'ZV Vykáz.-H'!A1","Zdravotní výkony vykázané u hospitalizovaných pacientů (max. 85 %)")</f>
        <v>Zdravotní výkony vykázané u hospitalizovaných pacientů (max. 85 %)</v>
      </c>
      <c r="B18" s="404" t="s">
        <v>137</v>
      </c>
      <c r="C18" s="271">
        <v>0.85</v>
      </c>
      <c r="D18" s="271">
        <f>IF(ISERROR(VLOOKUP("Celkem:",'ZV Vykáz.-H'!$A:$S,7,0)),"",VLOOKUP("Celkem:",'ZV Vykáz.-H'!$A:$S,7,0))</f>
        <v>0.970920224613116</v>
      </c>
      <c r="E18" s="267">
        <f t="shared" si="1"/>
        <v>1.1422590877801364</v>
      </c>
    </row>
    <row r="19" spans="1:5" ht="14.4" customHeight="1" x14ac:dyDescent="0.3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8635.08</v>
      </c>
      <c r="D19" s="266">
        <f ca="1">IF(ISERROR(VLOOKUP("Hospitalizace *",INDIRECT("HI!$A:$G"),5,0)),0,VLOOKUP("Hospitalizace *",INDIRECT("HI!$A:$G"),5,0))</f>
        <v>10536.15</v>
      </c>
      <c r="E19" s="267">
        <f ca="1">IF(C19=0,0,D19/C19)</f>
        <v>1.2201566169624369</v>
      </c>
    </row>
    <row r="20" spans="1:5" ht="14.4" customHeight="1" x14ac:dyDescent="0.3">
      <c r="A20" s="403" t="str">
        <f>HYPERLINK("#'CaseMix'!A1","Casemix (min. 100 % 2016)")</f>
        <v>Casemix (min. 100 % 2016)</v>
      </c>
      <c r="B20" s="269" t="s">
        <v>57</v>
      </c>
      <c r="C20" s="271">
        <v>1</v>
      </c>
      <c r="D20" s="271">
        <f>IF(ISERROR(VLOOKUP("Celkem",CaseMix!A:O,6,0)),0,VLOOKUP("Celkem",CaseMix!A:O,6,0))</f>
        <v>1.2201566169624369</v>
      </c>
      <c r="E20" s="267">
        <f t="shared" si="1"/>
        <v>1.2201566169624369</v>
      </c>
    </row>
    <row r="21" spans="1:5" ht="14.4" customHeight="1" x14ac:dyDescent="0.3">
      <c r="A21" s="402" t="str">
        <f>HYPERLINK("#'CaseMix'!A1","DRG - Úhrada formou případového paušálu")</f>
        <v>DRG - Úhrada formou případového paušálu</v>
      </c>
      <c r="B21" s="269" t="s">
        <v>57</v>
      </c>
      <c r="C21" s="271">
        <v>1</v>
      </c>
      <c r="D21" s="271">
        <f>IF(ISERROR(CaseMix!F26),"",CaseMix!F26)</f>
        <v>1.2405029758225454</v>
      </c>
      <c r="E21" s="267">
        <f t="shared" si="1"/>
        <v>1.2405029758225454</v>
      </c>
    </row>
    <row r="22" spans="1:5" ht="14.4" customHeight="1" x14ac:dyDescent="0.3">
      <c r="A22" s="402" t="str">
        <f>HYPERLINK("#'CaseMix'!A1","DRG - Individuálně smluvně sjednaná složka úhrady")</f>
        <v>DRG - Individuálně smluvně sjednaná složka úhrady</v>
      </c>
      <c r="B22" s="269" t="s">
        <v>57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" customHeight="1" x14ac:dyDescent="0.3">
      <c r="A23" s="401" t="str">
        <f>HYPERLINK("#'CaseMix'!A1","DRG - Úhrada vyčleněná z úhrady formou případového paušálu")</f>
        <v>DRG - Úhrada vyčleněná z úhrady formou případového paušálu</v>
      </c>
      <c r="B23" s="269" t="s">
        <v>57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" customHeight="1" x14ac:dyDescent="0.3">
      <c r="A24" s="288" t="str">
        <f>HYPERLINK("#'CaseMix'!A1","Počet hospitalizací ukončených na pracovišti (min. 95 %)")</f>
        <v>Počet hospitalizací ukončených na pracovišti (min. 95 %)</v>
      </c>
      <c r="B24" s="269" t="s">
        <v>57</v>
      </c>
      <c r="C24" s="271">
        <v>0.95</v>
      </c>
      <c r="D24" s="271">
        <f>IF(ISERROR(CaseMix!K13),"",CaseMix!K13)</f>
        <v>1.3666666666666667</v>
      </c>
      <c r="E24" s="267">
        <f t="shared" si="1"/>
        <v>1.4385964912280702</v>
      </c>
    </row>
    <row r="25" spans="1:5" ht="14.4" customHeight="1" x14ac:dyDescent="0.3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72</v>
      </c>
      <c r="C25" s="271">
        <v>1</v>
      </c>
      <c r="D25" s="290">
        <f>IF(ISERROR(INDEX(ALOS!$E:$E,COUNT(ALOS!$E:$E)+32)),0,INDEX(ALOS!$E:$E,COUNT(ALOS!$E:$E)+32))</f>
        <v>0.67822468793342583</v>
      </c>
      <c r="E25" s="267">
        <f t="shared" si="1"/>
        <v>0.67822468793342583</v>
      </c>
    </row>
    <row r="26" spans="1:5" ht="27.6" x14ac:dyDescent="0.3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134</v>
      </c>
      <c r="C26" s="271">
        <f>IF(E20&gt;1,95%,95%-2*ABS(C20-D20))</f>
        <v>0.95</v>
      </c>
      <c r="D26" s="271">
        <f>IF(ISERROR(VLOOKUP("Celkem:",'ZV Vyžád.'!$A:$M,7,0)),"",VLOOKUP("Celkem:",'ZV Vyžád.'!$A:$M,7,0))</f>
        <v>0.93381929281823395</v>
      </c>
      <c r="E26" s="267">
        <f t="shared" si="1"/>
        <v>0.98296767665077267</v>
      </c>
    </row>
    <row r="27" spans="1:5" ht="14.4" customHeight="1" thickBot="1" x14ac:dyDescent="0.35">
      <c r="A27" s="292" t="s">
        <v>171</v>
      </c>
      <c r="B27" s="276"/>
      <c r="C27" s="277"/>
      <c r="D27" s="277"/>
      <c r="E27" s="278"/>
    </row>
    <row r="28" spans="1:5" ht="14.4" customHeight="1" thickBot="1" x14ac:dyDescent="0.35">
      <c r="A28" s="293"/>
      <c r="B28" s="294"/>
      <c r="C28" s="295"/>
      <c r="D28" s="295"/>
      <c r="E28" s="296"/>
    </row>
    <row r="29" spans="1:5" ht="14.4" customHeight="1" thickBot="1" x14ac:dyDescent="0.35">
      <c r="A29" s="297" t="s">
        <v>172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6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6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5" operator="lessThan">
      <formula>1</formula>
    </cfRule>
  </conditionalFormatting>
  <conditionalFormatting sqref="E25:E26 E4 E7 E13 E18">
    <cfRule type="cellIs" dxfId="6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6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87" customWidth="1"/>
    <col min="2" max="2" width="6.5546875" style="197" hidden="1" customWidth="1" outlineLevel="1"/>
    <col min="3" max="3" width="5.88671875" style="197" hidden="1" customWidth="1" outlineLevel="1"/>
    <col min="4" max="4" width="7.6640625" style="197" hidden="1" customWidth="1" outlineLevel="1"/>
    <col min="5" max="5" width="6.5546875" style="90" customWidth="1" collapsed="1"/>
    <col min="6" max="6" width="5.88671875" style="90" customWidth="1"/>
    <col min="7" max="7" width="7.6640625" style="90" customWidth="1"/>
    <col min="8" max="8" width="6.5546875" style="90" customWidth="1"/>
    <col min="9" max="9" width="5.88671875" style="90" customWidth="1"/>
    <col min="10" max="10" width="7.6640625" style="90" customWidth="1"/>
    <col min="11" max="11" width="9.109375" style="90" customWidth="1"/>
    <col min="12" max="12" width="3.88671875" style="90" customWidth="1"/>
    <col min="13" max="13" width="4.33203125" style="90" customWidth="1"/>
    <col min="14" max="14" width="5.44140625" style="90" customWidth="1"/>
    <col min="15" max="15" width="4" style="90" customWidth="1"/>
    <col min="16" max="16" width="55.5546875" style="84" customWidth="1"/>
    <col min="17" max="17" width="7.77734375" style="88" hidden="1" customWidth="1" outlineLevel="1"/>
    <col min="18" max="18" width="5.88671875" style="88" hidden="1" customWidth="1" outlineLevel="1"/>
    <col min="19" max="19" width="7.77734375" style="88" customWidth="1" collapsed="1"/>
    <col min="20" max="20" width="6" style="88" customWidth="1"/>
    <col min="21" max="22" width="9.6640625" style="197" customWidth="1"/>
    <col min="23" max="23" width="7.6640625" style="197" customWidth="1"/>
    <col min="24" max="24" width="6.109375" style="91" customWidth="1"/>
    <col min="25" max="25" width="17.109375" style="89" bestFit="1" customWidth="1"/>
    <col min="26" max="16384" width="8.88671875" style="84"/>
  </cols>
  <sheetData>
    <row r="1" spans="1:25" s="294" customFormat="1" ht="18.600000000000001" customHeight="1" thickBot="1" x14ac:dyDescent="0.4">
      <c r="A1" s="537" t="s">
        <v>3226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</row>
    <row r="2" spans="1:25" ht="14.4" customHeight="1" thickBot="1" x14ac:dyDescent="0.35">
      <c r="A2" s="348" t="s">
        <v>297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4"/>
      <c r="T2" s="344"/>
      <c r="U2" s="345"/>
      <c r="V2" s="345"/>
      <c r="W2" s="345"/>
      <c r="X2" s="344"/>
      <c r="Y2" s="346"/>
    </row>
    <row r="3" spans="1:25" s="85" customFormat="1" ht="14.4" customHeight="1" x14ac:dyDescent="0.3">
      <c r="A3" s="632" t="s">
        <v>61</v>
      </c>
      <c r="B3" s="634">
        <v>2015</v>
      </c>
      <c r="C3" s="635"/>
      <c r="D3" s="636"/>
      <c r="E3" s="634">
        <v>2017</v>
      </c>
      <c r="F3" s="635"/>
      <c r="G3" s="636"/>
      <c r="H3" s="634">
        <v>2018</v>
      </c>
      <c r="I3" s="635"/>
      <c r="J3" s="636"/>
      <c r="K3" s="637" t="s">
        <v>62</v>
      </c>
      <c r="L3" s="626" t="s">
        <v>63</v>
      </c>
      <c r="M3" s="626" t="s">
        <v>64</v>
      </c>
      <c r="N3" s="626" t="s">
        <v>65</v>
      </c>
      <c r="O3" s="245" t="s">
        <v>66</v>
      </c>
      <c r="P3" s="628" t="s">
        <v>67</v>
      </c>
      <c r="Q3" s="630" t="s">
        <v>238</v>
      </c>
      <c r="R3" s="631"/>
      <c r="S3" s="630" t="s">
        <v>68</v>
      </c>
      <c r="T3" s="631"/>
      <c r="U3" s="624" t="s">
        <v>69</v>
      </c>
      <c r="V3" s="625"/>
      <c r="W3" s="625"/>
      <c r="X3" s="625"/>
      <c r="Y3" s="198" t="s">
        <v>69</v>
      </c>
    </row>
    <row r="4" spans="1:25" s="86" customFormat="1" ht="14.4" customHeight="1" thickBot="1" x14ac:dyDescent="0.35">
      <c r="A4" s="633"/>
      <c r="B4" s="418" t="s">
        <v>70</v>
      </c>
      <c r="C4" s="416" t="s">
        <v>58</v>
      </c>
      <c r="D4" s="419" t="s">
        <v>71</v>
      </c>
      <c r="E4" s="418" t="s">
        <v>70</v>
      </c>
      <c r="F4" s="416" t="s">
        <v>58</v>
      </c>
      <c r="G4" s="419" t="s">
        <v>71</v>
      </c>
      <c r="H4" s="418" t="s">
        <v>70</v>
      </c>
      <c r="I4" s="416" t="s">
        <v>58</v>
      </c>
      <c r="J4" s="419" t="s">
        <v>71</v>
      </c>
      <c r="K4" s="638"/>
      <c r="L4" s="627"/>
      <c r="M4" s="627"/>
      <c r="N4" s="627"/>
      <c r="O4" s="420"/>
      <c r="P4" s="629"/>
      <c r="Q4" s="421" t="s">
        <v>59</v>
      </c>
      <c r="R4" s="422" t="s">
        <v>58</v>
      </c>
      <c r="S4" s="421" t="s">
        <v>59</v>
      </c>
      <c r="T4" s="422" t="s">
        <v>58</v>
      </c>
      <c r="U4" s="423" t="s">
        <v>72</v>
      </c>
      <c r="V4" s="417" t="s">
        <v>73</v>
      </c>
      <c r="W4" s="417" t="s">
        <v>74</v>
      </c>
      <c r="X4" s="424" t="s">
        <v>2</v>
      </c>
      <c r="Y4" s="425" t="s">
        <v>75</v>
      </c>
    </row>
    <row r="5" spans="1:25" s="426" customFormat="1" ht="14.4" customHeight="1" x14ac:dyDescent="0.3">
      <c r="A5" s="804" t="s">
        <v>3114</v>
      </c>
      <c r="B5" s="805">
        <v>3</v>
      </c>
      <c r="C5" s="806">
        <v>27.42</v>
      </c>
      <c r="D5" s="807">
        <v>10.3</v>
      </c>
      <c r="E5" s="808"/>
      <c r="F5" s="809"/>
      <c r="G5" s="810"/>
      <c r="H5" s="811">
        <v>2</v>
      </c>
      <c r="I5" s="809">
        <v>16.11</v>
      </c>
      <c r="J5" s="810">
        <v>11</v>
      </c>
      <c r="K5" s="812">
        <v>7.77</v>
      </c>
      <c r="L5" s="811">
        <v>5</v>
      </c>
      <c r="M5" s="811">
        <v>45</v>
      </c>
      <c r="N5" s="813">
        <v>15</v>
      </c>
      <c r="O5" s="811" t="s">
        <v>3115</v>
      </c>
      <c r="P5" s="814" t="s">
        <v>3116</v>
      </c>
      <c r="Q5" s="815">
        <f>H5-B5</f>
        <v>-1</v>
      </c>
      <c r="R5" s="830">
        <f>I5-C5</f>
        <v>-11.310000000000002</v>
      </c>
      <c r="S5" s="815">
        <f>H5-E5</f>
        <v>2</v>
      </c>
      <c r="T5" s="830">
        <f>I5-F5</f>
        <v>16.11</v>
      </c>
      <c r="U5" s="840">
        <v>30</v>
      </c>
      <c r="V5" s="841">
        <v>22</v>
      </c>
      <c r="W5" s="841">
        <v>-8</v>
      </c>
      <c r="X5" s="842">
        <v>0.73333333333333328</v>
      </c>
      <c r="Y5" s="843"/>
    </row>
    <row r="6" spans="1:25" ht="14.4" customHeight="1" x14ac:dyDescent="0.3">
      <c r="A6" s="802" t="s">
        <v>3117</v>
      </c>
      <c r="B6" s="785">
        <v>2</v>
      </c>
      <c r="C6" s="786">
        <v>70.12</v>
      </c>
      <c r="D6" s="787">
        <v>50</v>
      </c>
      <c r="E6" s="783"/>
      <c r="F6" s="769"/>
      <c r="G6" s="770"/>
      <c r="H6" s="775">
        <v>2</v>
      </c>
      <c r="I6" s="776">
        <v>66.92</v>
      </c>
      <c r="J6" s="777">
        <v>41</v>
      </c>
      <c r="K6" s="772">
        <v>33.15</v>
      </c>
      <c r="L6" s="771">
        <v>22</v>
      </c>
      <c r="M6" s="771">
        <v>135</v>
      </c>
      <c r="N6" s="773">
        <v>45</v>
      </c>
      <c r="O6" s="771" t="s">
        <v>3115</v>
      </c>
      <c r="P6" s="784" t="s">
        <v>3118</v>
      </c>
      <c r="Q6" s="774">
        <f t="shared" ref="Q6:R63" si="0">H6-B6</f>
        <v>0</v>
      </c>
      <c r="R6" s="831">
        <f t="shared" si="0"/>
        <v>-3.2000000000000028</v>
      </c>
      <c r="S6" s="774">
        <f t="shared" ref="S6:S63" si="1">H6-E6</f>
        <v>2</v>
      </c>
      <c r="T6" s="831">
        <f t="shared" ref="T6:T63" si="2">I6-F6</f>
        <v>66.92</v>
      </c>
      <c r="U6" s="838">
        <v>90</v>
      </c>
      <c r="V6" s="785">
        <v>82</v>
      </c>
      <c r="W6" s="785">
        <v>-8</v>
      </c>
      <c r="X6" s="836">
        <v>0.91111111111111109</v>
      </c>
      <c r="Y6" s="834">
        <v>3</v>
      </c>
    </row>
    <row r="7" spans="1:25" ht="14.4" customHeight="1" x14ac:dyDescent="0.3">
      <c r="A7" s="802" t="s">
        <v>3119</v>
      </c>
      <c r="B7" s="785"/>
      <c r="C7" s="786"/>
      <c r="D7" s="787"/>
      <c r="E7" s="783"/>
      <c r="F7" s="769"/>
      <c r="G7" s="770"/>
      <c r="H7" s="775">
        <v>1</v>
      </c>
      <c r="I7" s="776">
        <v>20.05</v>
      </c>
      <c r="J7" s="777">
        <v>15</v>
      </c>
      <c r="K7" s="772">
        <v>20.05</v>
      </c>
      <c r="L7" s="771">
        <v>11</v>
      </c>
      <c r="M7" s="771">
        <v>90</v>
      </c>
      <c r="N7" s="773">
        <v>30</v>
      </c>
      <c r="O7" s="771" t="s">
        <v>3115</v>
      </c>
      <c r="P7" s="784" t="s">
        <v>3120</v>
      </c>
      <c r="Q7" s="774">
        <f t="shared" si="0"/>
        <v>1</v>
      </c>
      <c r="R7" s="831">
        <f t="shared" si="0"/>
        <v>20.05</v>
      </c>
      <c r="S7" s="774">
        <f t="shared" si="1"/>
        <v>1</v>
      </c>
      <c r="T7" s="831">
        <f t="shared" si="2"/>
        <v>20.05</v>
      </c>
      <c r="U7" s="838">
        <v>30</v>
      </c>
      <c r="V7" s="785">
        <v>15</v>
      </c>
      <c r="W7" s="785">
        <v>-15</v>
      </c>
      <c r="X7" s="836">
        <v>0.5</v>
      </c>
      <c r="Y7" s="834"/>
    </row>
    <row r="8" spans="1:25" ht="14.4" customHeight="1" x14ac:dyDescent="0.3">
      <c r="A8" s="803" t="s">
        <v>3121</v>
      </c>
      <c r="B8" s="789"/>
      <c r="C8" s="790"/>
      <c r="D8" s="788"/>
      <c r="E8" s="791">
        <v>1</v>
      </c>
      <c r="F8" s="792">
        <v>20.05</v>
      </c>
      <c r="G8" s="778">
        <v>24</v>
      </c>
      <c r="H8" s="793">
        <v>2</v>
      </c>
      <c r="I8" s="794">
        <v>40.11</v>
      </c>
      <c r="J8" s="779">
        <v>19.5</v>
      </c>
      <c r="K8" s="795">
        <v>20.05</v>
      </c>
      <c r="L8" s="796">
        <v>11</v>
      </c>
      <c r="M8" s="796">
        <v>90</v>
      </c>
      <c r="N8" s="797">
        <v>30</v>
      </c>
      <c r="O8" s="796" t="s">
        <v>3115</v>
      </c>
      <c r="P8" s="798" t="s">
        <v>3120</v>
      </c>
      <c r="Q8" s="799">
        <f t="shared" si="0"/>
        <v>2</v>
      </c>
      <c r="R8" s="832">
        <f t="shared" si="0"/>
        <v>40.11</v>
      </c>
      <c r="S8" s="799">
        <f t="shared" si="1"/>
        <v>1</v>
      </c>
      <c r="T8" s="832">
        <f t="shared" si="2"/>
        <v>20.059999999999999</v>
      </c>
      <c r="U8" s="839">
        <v>60</v>
      </c>
      <c r="V8" s="789">
        <v>39</v>
      </c>
      <c r="W8" s="789">
        <v>-21</v>
      </c>
      <c r="X8" s="837">
        <v>0.65</v>
      </c>
      <c r="Y8" s="835"/>
    </row>
    <row r="9" spans="1:25" ht="14.4" customHeight="1" x14ac:dyDescent="0.3">
      <c r="A9" s="803" t="s">
        <v>3122</v>
      </c>
      <c r="B9" s="789"/>
      <c r="C9" s="790"/>
      <c r="D9" s="788"/>
      <c r="E9" s="791">
        <v>3</v>
      </c>
      <c r="F9" s="792">
        <v>62.76</v>
      </c>
      <c r="G9" s="778">
        <v>18.3</v>
      </c>
      <c r="H9" s="793">
        <v>2</v>
      </c>
      <c r="I9" s="794">
        <v>40.68</v>
      </c>
      <c r="J9" s="779">
        <v>25.5</v>
      </c>
      <c r="K9" s="795">
        <v>20.34</v>
      </c>
      <c r="L9" s="796">
        <v>11</v>
      </c>
      <c r="M9" s="796">
        <v>87</v>
      </c>
      <c r="N9" s="797">
        <v>29</v>
      </c>
      <c r="O9" s="796" t="s">
        <v>3115</v>
      </c>
      <c r="P9" s="798" t="s">
        <v>3120</v>
      </c>
      <c r="Q9" s="799">
        <f t="shared" si="0"/>
        <v>2</v>
      </c>
      <c r="R9" s="832">
        <f t="shared" si="0"/>
        <v>40.68</v>
      </c>
      <c r="S9" s="799">
        <f t="shared" si="1"/>
        <v>-1</v>
      </c>
      <c r="T9" s="832">
        <f t="shared" si="2"/>
        <v>-22.08</v>
      </c>
      <c r="U9" s="839">
        <v>58</v>
      </c>
      <c r="V9" s="789">
        <v>51</v>
      </c>
      <c r="W9" s="789">
        <v>-7</v>
      </c>
      <c r="X9" s="837">
        <v>0.87931034482758619</v>
      </c>
      <c r="Y9" s="835">
        <v>2</v>
      </c>
    </row>
    <row r="10" spans="1:25" ht="14.4" customHeight="1" x14ac:dyDescent="0.3">
      <c r="A10" s="802" t="s">
        <v>3123</v>
      </c>
      <c r="B10" s="766"/>
      <c r="C10" s="767"/>
      <c r="D10" s="768"/>
      <c r="E10" s="783">
        <v>1</v>
      </c>
      <c r="F10" s="769">
        <v>12.38</v>
      </c>
      <c r="G10" s="770">
        <v>12</v>
      </c>
      <c r="H10" s="771"/>
      <c r="I10" s="769"/>
      <c r="J10" s="770"/>
      <c r="K10" s="772">
        <v>12.38</v>
      </c>
      <c r="L10" s="771">
        <v>5</v>
      </c>
      <c r="M10" s="771">
        <v>60</v>
      </c>
      <c r="N10" s="773">
        <v>20</v>
      </c>
      <c r="O10" s="771" t="s">
        <v>3115</v>
      </c>
      <c r="P10" s="784" t="s">
        <v>3124</v>
      </c>
      <c r="Q10" s="774">
        <f t="shared" si="0"/>
        <v>0</v>
      </c>
      <c r="R10" s="831">
        <f t="shared" si="0"/>
        <v>0</v>
      </c>
      <c r="S10" s="774">
        <f t="shared" si="1"/>
        <v>-1</v>
      </c>
      <c r="T10" s="831">
        <f t="shared" si="2"/>
        <v>-12.38</v>
      </c>
      <c r="U10" s="838" t="s">
        <v>502</v>
      </c>
      <c r="V10" s="785" t="s">
        <v>502</v>
      </c>
      <c r="W10" s="785" t="s">
        <v>502</v>
      </c>
      <c r="X10" s="836" t="s">
        <v>502</v>
      </c>
      <c r="Y10" s="834"/>
    </row>
    <row r="11" spans="1:25" ht="14.4" customHeight="1" x14ac:dyDescent="0.3">
      <c r="A11" s="803" t="s">
        <v>3125</v>
      </c>
      <c r="B11" s="800">
        <v>8</v>
      </c>
      <c r="C11" s="801">
        <v>113.9</v>
      </c>
      <c r="D11" s="780">
        <v>26.4</v>
      </c>
      <c r="E11" s="791">
        <v>4</v>
      </c>
      <c r="F11" s="792">
        <v>50.59</v>
      </c>
      <c r="G11" s="778">
        <v>8.5</v>
      </c>
      <c r="H11" s="796">
        <v>5</v>
      </c>
      <c r="I11" s="792">
        <v>63.82</v>
      </c>
      <c r="J11" s="778">
        <v>16.399999999999999</v>
      </c>
      <c r="K11" s="795">
        <v>12.65</v>
      </c>
      <c r="L11" s="796">
        <v>5</v>
      </c>
      <c r="M11" s="796">
        <v>60</v>
      </c>
      <c r="N11" s="797">
        <v>20</v>
      </c>
      <c r="O11" s="796" t="s">
        <v>3115</v>
      </c>
      <c r="P11" s="798" t="s">
        <v>3124</v>
      </c>
      <c r="Q11" s="799">
        <f t="shared" si="0"/>
        <v>-3</v>
      </c>
      <c r="R11" s="832">
        <f t="shared" si="0"/>
        <v>-50.080000000000005</v>
      </c>
      <c r="S11" s="799">
        <f t="shared" si="1"/>
        <v>1</v>
      </c>
      <c r="T11" s="832">
        <f t="shared" si="2"/>
        <v>13.229999999999997</v>
      </c>
      <c r="U11" s="839">
        <v>100</v>
      </c>
      <c r="V11" s="789">
        <v>82</v>
      </c>
      <c r="W11" s="789">
        <v>-18</v>
      </c>
      <c r="X11" s="837">
        <v>0.82</v>
      </c>
      <c r="Y11" s="835">
        <v>12</v>
      </c>
    </row>
    <row r="12" spans="1:25" ht="14.4" customHeight="1" x14ac:dyDescent="0.3">
      <c r="A12" s="802" t="s">
        <v>3126</v>
      </c>
      <c r="B12" s="785"/>
      <c r="C12" s="786"/>
      <c r="D12" s="787"/>
      <c r="E12" s="775">
        <v>1</v>
      </c>
      <c r="F12" s="776">
        <v>5.05</v>
      </c>
      <c r="G12" s="777">
        <v>3</v>
      </c>
      <c r="H12" s="771"/>
      <c r="I12" s="769"/>
      <c r="J12" s="770"/>
      <c r="K12" s="772">
        <v>6.5</v>
      </c>
      <c r="L12" s="771">
        <v>4</v>
      </c>
      <c r="M12" s="771">
        <v>39</v>
      </c>
      <c r="N12" s="773">
        <v>13</v>
      </c>
      <c r="O12" s="771" t="s">
        <v>3115</v>
      </c>
      <c r="P12" s="784" t="s">
        <v>3127</v>
      </c>
      <c r="Q12" s="774">
        <f t="shared" si="0"/>
        <v>0</v>
      </c>
      <c r="R12" s="831">
        <f t="shared" si="0"/>
        <v>0</v>
      </c>
      <c r="S12" s="774">
        <f t="shared" si="1"/>
        <v>-1</v>
      </c>
      <c r="T12" s="831">
        <f t="shared" si="2"/>
        <v>-5.05</v>
      </c>
      <c r="U12" s="838" t="s">
        <v>502</v>
      </c>
      <c r="V12" s="785" t="s">
        <v>502</v>
      </c>
      <c r="W12" s="785" t="s">
        <v>502</v>
      </c>
      <c r="X12" s="836" t="s">
        <v>502</v>
      </c>
      <c r="Y12" s="834"/>
    </row>
    <row r="13" spans="1:25" ht="14.4" customHeight="1" x14ac:dyDescent="0.3">
      <c r="A13" s="802" t="s">
        <v>3128</v>
      </c>
      <c r="B13" s="766">
        <v>1</v>
      </c>
      <c r="C13" s="767">
        <v>2.2999999999999998</v>
      </c>
      <c r="D13" s="768">
        <v>36</v>
      </c>
      <c r="E13" s="783"/>
      <c r="F13" s="769"/>
      <c r="G13" s="770"/>
      <c r="H13" s="771"/>
      <c r="I13" s="769"/>
      <c r="J13" s="770"/>
      <c r="K13" s="772">
        <v>1.0900000000000001</v>
      </c>
      <c r="L13" s="771">
        <v>3</v>
      </c>
      <c r="M13" s="771">
        <v>27</v>
      </c>
      <c r="N13" s="773">
        <v>9</v>
      </c>
      <c r="O13" s="771" t="s">
        <v>3115</v>
      </c>
      <c r="P13" s="784" t="s">
        <v>3129</v>
      </c>
      <c r="Q13" s="774">
        <f t="shared" si="0"/>
        <v>-1</v>
      </c>
      <c r="R13" s="831">
        <f t="shared" si="0"/>
        <v>-2.2999999999999998</v>
      </c>
      <c r="S13" s="774">
        <f t="shared" si="1"/>
        <v>0</v>
      </c>
      <c r="T13" s="831">
        <f t="shared" si="2"/>
        <v>0</v>
      </c>
      <c r="U13" s="838" t="s">
        <v>502</v>
      </c>
      <c r="V13" s="785" t="s">
        <v>502</v>
      </c>
      <c r="W13" s="785" t="s">
        <v>502</v>
      </c>
      <c r="X13" s="836" t="s">
        <v>502</v>
      </c>
      <c r="Y13" s="834"/>
    </row>
    <row r="14" spans="1:25" ht="14.4" customHeight="1" x14ac:dyDescent="0.3">
      <c r="A14" s="802" t="s">
        <v>3130</v>
      </c>
      <c r="B14" s="785"/>
      <c r="C14" s="786"/>
      <c r="D14" s="787"/>
      <c r="E14" s="783"/>
      <c r="F14" s="769"/>
      <c r="G14" s="770"/>
      <c r="H14" s="775">
        <v>1</v>
      </c>
      <c r="I14" s="776">
        <v>0.51</v>
      </c>
      <c r="J14" s="777">
        <v>4</v>
      </c>
      <c r="K14" s="772">
        <v>0.51</v>
      </c>
      <c r="L14" s="771">
        <v>2</v>
      </c>
      <c r="M14" s="771">
        <v>18</v>
      </c>
      <c r="N14" s="773">
        <v>6</v>
      </c>
      <c r="O14" s="771" t="s">
        <v>3115</v>
      </c>
      <c r="P14" s="784" t="s">
        <v>3131</v>
      </c>
      <c r="Q14" s="774">
        <f t="shared" si="0"/>
        <v>1</v>
      </c>
      <c r="R14" s="831">
        <f t="shared" si="0"/>
        <v>0.51</v>
      </c>
      <c r="S14" s="774">
        <f t="shared" si="1"/>
        <v>1</v>
      </c>
      <c r="T14" s="831">
        <f t="shared" si="2"/>
        <v>0.51</v>
      </c>
      <c r="U14" s="838">
        <v>6</v>
      </c>
      <c r="V14" s="785">
        <v>4</v>
      </c>
      <c r="W14" s="785">
        <v>-2</v>
      </c>
      <c r="X14" s="836">
        <v>0.66666666666666663</v>
      </c>
      <c r="Y14" s="834"/>
    </row>
    <row r="15" spans="1:25" ht="14.4" customHeight="1" x14ac:dyDescent="0.3">
      <c r="A15" s="802" t="s">
        <v>3132</v>
      </c>
      <c r="B15" s="785">
        <v>1</v>
      </c>
      <c r="C15" s="786">
        <v>1.84</v>
      </c>
      <c r="D15" s="787">
        <v>13</v>
      </c>
      <c r="E15" s="783"/>
      <c r="F15" s="769"/>
      <c r="G15" s="770"/>
      <c r="H15" s="775">
        <v>1</v>
      </c>
      <c r="I15" s="776">
        <v>1.84</v>
      </c>
      <c r="J15" s="777">
        <v>5</v>
      </c>
      <c r="K15" s="772">
        <v>1.67</v>
      </c>
      <c r="L15" s="771">
        <v>3</v>
      </c>
      <c r="M15" s="771">
        <v>27</v>
      </c>
      <c r="N15" s="773">
        <v>9</v>
      </c>
      <c r="O15" s="771" t="s">
        <v>3115</v>
      </c>
      <c r="P15" s="784" t="s">
        <v>3133</v>
      </c>
      <c r="Q15" s="774">
        <f t="shared" si="0"/>
        <v>0</v>
      </c>
      <c r="R15" s="831">
        <f t="shared" si="0"/>
        <v>0</v>
      </c>
      <c r="S15" s="774">
        <f t="shared" si="1"/>
        <v>1</v>
      </c>
      <c r="T15" s="831">
        <f t="shared" si="2"/>
        <v>1.84</v>
      </c>
      <c r="U15" s="838">
        <v>9</v>
      </c>
      <c r="V15" s="785">
        <v>5</v>
      </c>
      <c r="W15" s="785">
        <v>-4</v>
      </c>
      <c r="X15" s="836">
        <v>0.55555555555555558</v>
      </c>
      <c r="Y15" s="834"/>
    </row>
    <row r="16" spans="1:25" ht="14.4" customHeight="1" x14ac:dyDescent="0.3">
      <c r="A16" s="802" t="s">
        <v>3134</v>
      </c>
      <c r="B16" s="785">
        <v>1</v>
      </c>
      <c r="C16" s="786">
        <v>4.3600000000000003</v>
      </c>
      <c r="D16" s="787">
        <v>3</v>
      </c>
      <c r="E16" s="775">
        <v>2</v>
      </c>
      <c r="F16" s="776">
        <v>7.68</v>
      </c>
      <c r="G16" s="777">
        <v>3</v>
      </c>
      <c r="H16" s="771"/>
      <c r="I16" s="769"/>
      <c r="J16" s="770"/>
      <c r="K16" s="772">
        <v>5.41</v>
      </c>
      <c r="L16" s="771">
        <v>4</v>
      </c>
      <c r="M16" s="771">
        <v>33</v>
      </c>
      <c r="N16" s="773">
        <v>11</v>
      </c>
      <c r="O16" s="771" t="s">
        <v>3115</v>
      </c>
      <c r="P16" s="784" t="s">
        <v>3135</v>
      </c>
      <c r="Q16" s="774">
        <f t="shared" si="0"/>
        <v>-1</v>
      </c>
      <c r="R16" s="831">
        <f t="shared" si="0"/>
        <v>-4.3600000000000003</v>
      </c>
      <c r="S16" s="774">
        <f t="shared" si="1"/>
        <v>-2</v>
      </c>
      <c r="T16" s="831">
        <f t="shared" si="2"/>
        <v>-7.68</v>
      </c>
      <c r="U16" s="838" t="s">
        <v>502</v>
      </c>
      <c r="V16" s="785" t="s">
        <v>502</v>
      </c>
      <c r="W16" s="785" t="s">
        <v>502</v>
      </c>
      <c r="X16" s="836" t="s">
        <v>502</v>
      </c>
      <c r="Y16" s="834"/>
    </row>
    <row r="17" spans="1:25" ht="14.4" customHeight="1" x14ac:dyDescent="0.3">
      <c r="A17" s="803" t="s">
        <v>3136</v>
      </c>
      <c r="B17" s="789">
        <v>2</v>
      </c>
      <c r="C17" s="790">
        <v>14.05</v>
      </c>
      <c r="D17" s="788">
        <v>3.5</v>
      </c>
      <c r="E17" s="793">
        <v>2</v>
      </c>
      <c r="F17" s="794">
        <v>21.59</v>
      </c>
      <c r="G17" s="779">
        <v>30.5</v>
      </c>
      <c r="H17" s="796">
        <v>1</v>
      </c>
      <c r="I17" s="792">
        <v>6.38</v>
      </c>
      <c r="J17" s="778">
        <v>4</v>
      </c>
      <c r="K17" s="795">
        <v>9.31</v>
      </c>
      <c r="L17" s="796">
        <v>5</v>
      </c>
      <c r="M17" s="796">
        <v>48</v>
      </c>
      <c r="N17" s="797">
        <v>16</v>
      </c>
      <c r="O17" s="796" t="s">
        <v>3115</v>
      </c>
      <c r="P17" s="798" t="s">
        <v>3137</v>
      </c>
      <c r="Q17" s="799">
        <f t="shared" si="0"/>
        <v>-1</v>
      </c>
      <c r="R17" s="832">
        <f t="shared" si="0"/>
        <v>-7.6700000000000008</v>
      </c>
      <c r="S17" s="799">
        <f t="shared" si="1"/>
        <v>-1</v>
      </c>
      <c r="T17" s="832">
        <f t="shared" si="2"/>
        <v>-15.21</v>
      </c>
      <c r="U17" s="839">
        <v>16</v>
      </c>
      <c r="V17" s="789">
        <v>4</v>
      </c>
      <c r="W17" s="789">
        <v>-12</v>
      </c>
      <c r="X17" s="837">
        <v>0.25</v>
      </c>
      <c r="Y17" s="835"/>
    </row>
    <row r="18" spans="1:25" ht="14.4" customHeight="1" x14ac:dyDescent="0.3">
      <c r="A18" s="802" t="s">
        <v>3138</v>
      </c>
      <c r="B18" s="766">
        <v>1</v>
      </c>
      <c r="C18" s="767">
        <v>1.49</v>
      </c>
      <c r="D18" s="768">
        <v>2</v>
      </c>
      <c r="E18" s="783"/>
      <c r="F18" s="769"/>
      <c r="G18" s="770"/>
      <c r="H18" s="771"/>
      <c r="I18" s="769"/>
      <c r="J18" s="770"/>
      <c r="K18" s="772">
        <v>2.12</v>
      </c>
      <c r="L18" s="771">
        <v>3</v>
      </c>
      <c r="M18" s="771">
        <v>24</v>
      </c>
      <c r="N18" s="773">
        <v>8</v>
      </c>
      <c r="O18" s="771" t="s">
        <v>3115</v>
      </c>
      <c r="P18" s="784" t="s">
        <v>3139</v>
      </c>
      <c r="Q18" s="774">
        <f t="shared" si="0"/>
        <v>-1</v>
      </c>
      <c r="R18" s="831">
        <f t="shared" si="0"/>
        <v>-1.49</v>
      </c>
      <c r="S18" s="774">
        <f t="shared" si="1"/>
        <v>0</v>
      </c>
      <c r="T18" s="831">
        <f t="shared" si="2"/>
        <v>0</v>
      </c>
      <c r="U18" s="838" t="s">
        <v>502</v>
      </c>
      <c r="V18" s="785" t="s">
        <v>502</v>
      </c>
      <c r="W18" s="785" t="s">
        <v>502</v>
      </c>
      <c r="X18" s="836" t="s">
        <v>502</v>
      </c>
      <c r="Y18" s="834"/>
    </row>
    <row r="19" spans="1:25" ht="14.4" customHeight="1" x14ac:dyDescent="0.3">
      <c r="A19" s="803" t="s">
        <v>3140</v>
      </c>
      <c r="B19" s="800">
        <v>1</v>
      </c>
      <c r="C19" s="801">
        <v>2.2200000000000002</v>
      </c>
      <c r="D19" s="780">
        <v>3</v>
      </c>
      <c r="E19" s="791"/>
      <c r="F19" s="792"/>
      <c r="G19" s="778"/>
      <c r="H19" s="796">
        <v>1</v>
      </c>
      <c r="I19" s="792">
        <v>4.04</v>
      </c>
      <c r="J19" s="778">
        <v>6</v>
      </c>
      <c r="K19" s="795">
        <v>2.86</v>
      </c>
      <c r="L19" s="796">
        <v>4</v>
      </c>
      <c r="M19" s="796">
        <v>36</v>
      </c>
      <c r="N19" s="797">
        <v>12</v>
      </c>
      <c r="O19" s="796" t="s">
        <v>3115</v>
      </c>
      <c r="P19" s="798" t="s">
        <v>3141</v>
      </c>
      <c r="Q19" s="799">
        <f t="shared" si="0"/>
        <v>0</v>
      </c>
      <c r="R19" s="832">
        <f t="shared" si="0"/>
        <v>1.8199999999999998</v>
      </c>
      <c r="S19" s="799">
        <f t="shared" si="1"/>
        <v>1</v>
      </c>
      <c r="T19" s="832">
        <f t="shared" si="2"/>
        <v>4.04</v>
      </c>
      <c r="U19" s="839">
        <v>12</v>
      </c>
      <c r="V19" s="789">
        <v>6</v>
      </c>
      <c r="W19" s="789">
        <v>-6</v>
      </c>
      <c r="X19" s="837">
        <v>0.5</v>
      </c>
      <c r="Y19" s="835"/>
    </row>
    <row r="20" spans="1:25" ht="14.4" customHeight="1" x14ac:dyDescent="0.3">
      <c r="A20" s="802" t="s">
        <v>3142</v>
      </c>
      <c r="B20" s="785"/>
      <c r="C20" s="786"/>
      <c r="D20" s="787"/>
      <c r="E20" s="775">
        <v>1</v>
      </c>
      <c r="F20" s="776">
        <v>4.72</v>
      </c>
      <c r="G20" s="777">
        <v>4</v>
      </c>
      <c r="H20" s="771"/>
      <c r="I20" s="769"/>
      <c r="J20" s="770"/>
      <c r="K20" s="772">
        <v>4.72</v>
      </c>
      <c r="L20" s="771">
        <v>2</v>
      </c>
      <c r="M20" s="771">
        <v>21</v>
      </c>
      <c r="N20" s="773">
        <v>7</v>
      </c>
      <c r="O20" s="771" t="s">
        <v>2179</v>
      </c>
      <c r="P20" s="784" t="s">
        <v>3143</v>
      </c>
      <c r="Q20" s="774">
        <f t="shared" si="0"/>
        <v>0</v>
      </c>
      <c r="R20" s="831">
        <f t="shared" si="0"/>
        <v>0</v>
      </c>
      <c r="S20" s="774">
        <f t="shared" si="1"/>
        <v>-1</v>
      </c>
      <c r="T20" s="831">
        <f t="shared" si="2"/>
        <v>-4.72</v>
      </c>
      <c r="U20" s="838" t="s">
        <v>502</v>
      </c>
      <c r="V20" s="785" t="s">
        <v>502</v>
      </c>
      <c r="W20" s="785" t="s">
        <v>502</v>
      </c>
      <c r="X20" s="836" t="s">
        <v>502</v>
      </c>
      <c r="Y20" s="834"/>
    </row>
    <row r="21" spans="1:25" ht="14.4" customHeight="1" x14ac:dyDescent="0.3">
      <c r="A21" s="802" t="s">
        <v>3144</v>
      </c>
      <c r="B21" s="766">
        <v>1</v>
      </c>
      <c r="C21" s="767">
        <v>1.23</v>
      </c>
      <c r="D21" s="768">
        <v>6</v>
      </c>
      <c r="E21" s="783"/>
      <c r="F21" s="769"/>
      <c r="G21" s="770"/>
      <c r="H21" s="771"/>
      <c r="I21" s="769"/>
      <c r="J21" s="770"/>
      <c r="K21" s="772">
        <v>1.23</v>
      </c>
      <c r="L21" s="771">
        <v>2</v>
      </c>
      <c r="M21" s="771">
        <v>21</v>
      </c>
      <c r="N21" s="773">
        <v>7</v>
      </c>
      <c r="O21" s="771" t="s">
        <v>3115</v>
      </c>
      <c r="P21" s="784" t="s">
        <v>3145</v>
      </c>
      <c r="Q21" s="774">
        <f t="shared" si="0"/>
        <v>-1</v>
      </c>
      <c r="R21" s="831">
        <f t="shared" si="0"/>
        <v>-1.23</v>
      </c>
      <c r="S21" s="774">
        <f t="shared" si="1"/>
        <v>0</v>
      </c>
      <c r="T21" s="831">
        <f t="shared" si="2"/>
        <v>0</v>
      </c>
      <c r="U21" s="838" t="s">
        <v>502</v>
      </c>
      <c r="V21" s="785" t="s">
        <v>502</v>
      </c>
      <c r="W21" s="785" t="s">
        <v>502</v>
      </c>
      <c r="X21" s="836" t="s">
        <v>502</v>
      </c>
      <c r="Y21" s="834"/>
    </row>
    <row r="22" spans="1:25" ht="14.4" customHeight="1" x14ac:dyDescent="0.3">
      <c r="A22" s="802" t="s">
        <v>3146</v>
      </c>
      <c r="B22" s="766">
        <v>1</v>
      </c>
      <c r="C22" s="767">
        <v>0.2</v>
      </c>
      <c r="D22" s="768">
        <v>1</v>
      </c>
      <c r="E22" s="783"/>
      <c r="F22" s="769"/>
      <c r="G22" s="770"/>
      <c r="H22" s="771"/>
      <c r="I22" s="769"/>
      <c r="J22" s="770"/>
      <c r="K22" s="772">
        <v>0.54</v>
      </c>
      <c r="L22" s="771">
        <v>3</v>
      </c>
      <c r="M22" s="771">
        <v>24</v>
      </c>
      <c r="N22" s="773">
        <v>8</v>
      </c>
      <c r="O22" s="771" t="s">
        <v>3115</v>
      </c>
      <c r="P22" s="784" t="s">
        <v>3147</v>
      </c>
      <c r="Q22" s="774">
        <f t="shared" si="0"/>
        <v>-1</v>
      </c>
      <c r="R22" s="831">
        <f t="shared" si="0"/>
        <v>-0.2</v>
      </c>
      <c r="S22" s="774">
        <f t="shared" si="1"/>
        <v>0</v>
      </c>
      <c r="T22" s="831">
        <f t="shared" si="2"/>
        <v>0</v>
      </c>
      <c r="U22" s="838" t="s">
        <v>502</v>
      </c>
      <c r="V22" s="785" t="s">
        <v>502</v>
      </c>
      <c r="W22" s="785" t="s">
        <v>502</v>
      </c>
      <c r="X22" s="836" t="s">
        <v>502</v>
      </c>
      <c r="Y22" s="834"/>
    </row>
    <row r="23" spans="1:25" ht="14.4" customHeight="1" x14ac:dyDescent="0.3">
      <c r="A23" s="802" t="s">
        <v>3148</v>
      </c>
      <c r="B23" s="785">
        <v>1</v>
      </c>
      <c r="C23" s="786">
        <v>4.2699999999999996</v>
      </c>
      <c r="D23" s="787">
        <v>2</v>
      </c>
      <c r="E23" s="775">
        <v>1</v>
      </c>
      <c r="F23" s="776">
        <v>4.2699999999999996</v>
      </c>
      <c r="G23" s="777">
        <v>4</v>
      </c>
      <c r="H23" s="771"/>
      <c r="I23" s="769"/>
      <c r="J23" s="770"/>
      <c r="K23" s="772">
        <v>4.2699999999999996</v>
      </c>
      <c r="L23" s="771">
        <v>2</v>
      </c>
      <c r="M23" s="771">
        <v>21</v>
      </c>
      <c r="N23" s="773">
        <v>7</v>
      </c>
      <c r="O23" s="771" t="s">
        <v>3115</v>
      </c>
      <c r="P23" s="784" t="s">
        <v>3149</v>
      </c>
      <c r="Q23" s="774">
        <f t="shared" si="0"/>
        <v>-1</v>
      </c>
      <c r="R23" s="831">
        <f t="shared" si="0"/>
        <v>-4.2699999999999996</v>
      </c>
      <c r="S23" s="774">
        <f t="shared" si="1"/>
        <v>-1</v>
      </c>
      <c r="T23" s="831">
        <f t="shared" si="2"/>
        <v>-4.2699999999999996</v>
      </c>
      <c r="U23" s="838" t="s">
        <v>502</v>
      </c>
      <c r="V23" s="785" t="s">
        <v>502</v>
      </c>
      <c r="W23" s="785" t="s">
        <v>502</v>
      </c>
      <c r="X23" s="836" t="s">
        <v>502</v>
      </c>
      <c r="Y23" s="834"/>
    </row>
    <row r="24" spans="1:25" ht="14.4" customHeight="1" x14ac:dyDescent="0.3">
      <c r="A24" s="803" t="s">
        <v>3150</v>
      </c>
      <c r="B24" s="789"/>
      <c r="C24" s="790"/>
      <c r="D24" s="788"/>
      <c r="E24" s="793">
        <v>1</v>
      </c>
      <c r="F24" s="794">
        <v>4.6100000000000003</v>
      </c>
      <c r="G24" s="779">
        <v>3</v>
      </c>
      <c r="H24" s="796"/>
      <c r="I24" s="792"/>
      <c r="J24" s="778"/>
      <c r="K24" s="795">
        <v>4.6100000000000003</v>
      </c>
      <c r="L24" s="796">
        <v>3</v>
      </c>
      <c r="M24" s="796">
        <v>27</v>
      </c>
      <c r="N24" s="797">
        <v>9</v>
      </c>
      <c r="O24" s="796" t="s">
        <v>3115</v>
      </c>
      <c r="P24" s="798" t="s">
        <v>3149</v>
      </c>
      <c r="Q24" s="799">
        <f t="shared" si="0"/>
        <v>0</v>
      </c>
      <c r="R24" s="832">
        <f t="shared" si="0"/>
        <v>0</v>
      </c>
      <c r="S24" s="799">
        <f t="shared" si="1"/>
        <v>-1</v>
      </c>
      <c r="T24" s="832">
        <f t="shared" si="2"/>
        <v>-4.6100000000000003</v>
      </c>
      <c r="U24" s="839" t="s">
        <v>502</v>
      </c>
      <c r="V24" s="789" t="s">
        <v>502</v>
      </c>
      <c r="W24" s="789" t="s">
        <v>502</v>
      </c>
      <c r="X24" s="837" t="s">
        <v>502</v>
      </c>
      <c r="Y24" s="835"/>
    </row>
    <row r="25" spans="1:25" ht="14.4" customHeight="1" x14ac:dyDescent="0.3">
      <c r="A25" s="802" t="s">
        <v>3151</v>
      </c>
      <c r="B25" s="785">
        <v>1</v>
      </c>
      <c r="C25" s="786">
        <v>4.09</v>
      </c>
      <c r="D25" s="787">
        <v>9</v>
      </c>
      <c r="E25" s="775"/>
      <c r="F25" s="776"/>
      <c r="G25" s="777"/>
      <c r="H25" s="771">
        <v>1</v>
      </c>
      <c r="I25" s="769">
        <v>4.09</v>
      </c>
      <c r="J25" s="770">
        <v>15</v>
      </c>
      <c r="K25" s="772">
        <v>4.09</v>
      </c>
      <c r="L25" s="771">
        <v>5</v>
      </c>
      <c r="M25" s="771">
        <v>45</v>
      </c>
      <c r="N25" s="773">
        <v>15</v>
      </c>
      <c r="O25" s="771" t="s">
        <v>3115</v>
      </c>
      <c r="P25" s="784" t="s">
        <v>3152</v>
      </c>
      <c r="Q25" s="774">
        <f t="shared" si="0"/>
        <v>0</v>
      </c>
      <c r="R25" s="831">
        <f t="shared" si="0"/>
        <v>0</v>
      </c>
      <c r="S25" s="774">
        <f t="shared" si="1"/>
        <v>1</v>
      </c>
      <c r="T25" s="831">
        <f t="shared" si="2"/>
        <v>4.09</v>
      </c>
      <c r="U25" s="838">
        <v>15</v>
      </c>
      <c r="V25" s="785">
        <v>15</v>
      </c>
      <c r="W25" s="785">
        <v>0</v>
      </c>
      <c r="X25" s="836">
        <v>1</v>
      </c>
      <c r="Y25" s="834"/>
    </row>
    <row r="26" spans="1:25" ht="14.4" customHeight="1" x14ac:dyDescent="0.3">
      <c r="A26" s="803" t="s">
        <v>3153</v>
      </c>
      <c r="B26" s="789">
        <v>1</v>
      </c>
      <c r="C26" s="790">
        <v>7.19</v>
      </c>
      <c r="D26" s="788">
        <v>9</v>
      </c>
      <c r="E26" s="793">
        <v>4</v>
      </c>
      <c r="F26" s="794">
        <v>14.69</v>
      </c>
      <c r="G26" s="779">
        <v>3.5</v>
      </c>
      <c r="H26" s="796">
        <v>2</v>
      </c>
      <c r="I26" s="792">
        <v>6.03</v>
      </c>
      <c r="J26" s="778">
        <v>3</v>
      </c>
      <c r="K26" s="795">
        <v>6.37</v>
      </c>
      <c r="L26" s="796">
        <v>7</v>
      </c>
      <c r="M26" s="796">
        <v>60</v>
      </c>
      <c r="N26" s="797">
        <v>20</v>
      </c>
      <c r="O26" s="796" t="s">
        <v>3115</v>
      </c>
      <c r="P26" s="798" t="s">
        <v>3154</v>
      </c>
      <c r="Q26" s="799">
        <f t="shared" si="0"/>
        <v>1</v>
      </c>
      <c r="R26" s="832">
        <f t="shared" si="0"/>
        <v>-1.1600000000000001</v>
      </c>
      <c r="S26" s="799">
        <f t="shared" si="1"/>
        <v>-2</v>
      </c>
      <c r="T26" s="832">
        <f t="shared" si="2"/>
        <v>-8.66</v>
      </c>
      <c r="U26" s="839">
        <v>40</v>
      </c>
      <c r="V26" s="789">
        <v>6</v>
      </c>
      <c r="W26" s="789">
        <v>-34</v>
      </c>
      <c r="X26" s="837">
        <v>0.15</v>
      </c>
      <c r="Y26" s="835"/>
    </row>
    <row r="27" spans="1:25" ht="14.4" customHeight="1" x14ac:dyDescent="0.3">
      <c r="A27" s="802" t="s">
        <v>3155</v>
      </c>
      <c r="B27" s="785">
        <v>1</v>
      </c>
      <c r="C27" s="786">
        <v>2.39</v>
      </c>
      <c r="D27" s="787">
        <v>2</v>
      </c>
      <c r="E27" s="775">
        <v>1</v>
      </c>
      <c r="F27" s="776">
        <v>4.33</v>
      </c>
      <c r="G27" s="777">
        <v>4</v>
      </c>
      <c r="H27" s="771"/>
      <c r="I27" s="769"/>
      <c r="J27" s="770"/>
      <c r="K27" s="772">
        <v>5.3</v>
      </c>
      <c r="L27" s="771">
        <v>5</v>
      </c>
      <c r="M27" s="771">
        <v>45</v>
      </c>
      <c r="N27" s="773">
        <v>15</v>
      </c>
      <c r="O27" s="771" t="s">
        <v>3115</v>
      </c>
      <c r="P27" s="784" t="s">
        <v>3156</v>
      </c>
      <c r="Q27" s="774">
        <f t="shared" si="0"/>
        <v>-1</v>
      </c>
      <c r="R27" s="831">
        <f t="shared" si="0"/>
        <v>-2.39</v>
      </c>
      <c r="S27" s="774">
        <f t="shared" si="1"/>
        <v>-1</v>
      </c>
      <c r="T27" s="831">
        <f t="shared" si="2"/>
        <v>-4.33</v>
      </c>
      <c r="U27" s="838" t="s">
        <v>502</v>
      </c>
      <c r="V27" s="785" t="s">
        <v>502</v>
      </c>
      <c r="W27" s="785" t="s">
        <v>502</v>
      </c>
      <c r="X27" s="836" t="s">
        <v>502</v>
      </c>
      <c r="Y27" s="834"/>
    </row>
    <row r="28" spans="1:25" ht="14.4" customHeight="1" x14ac:dyDescent="0.3">
      <c r="A28" s="802" t="s">
        <v>3157</v>
      </c>
      <c r="B28" s="766">
        <v>1</v>
      </c>
      <c r="C28" s="767">
        <v>2.5499999999999998</v>
      </c>
      <c r="D28" s="768">
        <v>4</v>
      </c>
      <c r="E28" s="783"/>
      <c r="F28" s="769"/>
      <c r="G28" s="770"/>
      <c r="H28" s="771"/>
      <c r="I28" s="769"/>
      <c r="J28" s="770"/>
      <c r="K28" s="772">
        <v>2.5499999999999998</v>
      </c>
      <c r="L28" s="771">
        <v>4</v>
      </c>
      <c r="M28" s="771">
        <v>36</v>
      </c>
      <c r="N28" s="773">
        <v>12</v>
      </c>
      <c r="O28" s="771" t="s">
        <v>3115</v>
      </c>
      <c r="P28" s="784" t="s">
        <v>3158</v>
      </c>
      <c r="Q28" s="774">
        <f t="shared" si="0"/>
        <v>-1</v>
      </c>
      <c r="R28" s="831">
        <f t="shared" si="0"/>
        <v>-2.5499999999999998</v>
      </c>
      <c r="S28" s="774">
        <f t="shared" si="1"/>
        <v>0</v>
      </c>
      <c r="T28" s="831">
        <f t="shared" si="2"/>
        <v>0</v>
      </c>
      <c r="U28" s="838" t="s">
        <v>502</v>
      </c>
      <c r="V28" s="785" t="s">
        <v>502</v>
      </c>
      <c r="W28" s="785" t="s">
        <v>502</v>
      </c>
      <c r="X28" s="836" t="s">
        <v>502</v>
      </c>
      <c r="Y28" s="834"/>
    </row>
    <row r="29" spans="1:25" ht="14.4" customHeight="1" x14ac:dyDescent="0.3">
      <c r="A29" s="802" t="s">
        <v>3159</v>
      </c>
      <c r="B29" s="785">
        <v>1</v>
      </c>
      <c r="C29" s="786">
        <v>2.85</v>
      </c>
      <c r="D29" s="787">
        <v>3</v>
      </c>
      <c r="E29" s="783"/>
      <c r="F29" s="769"/>
      <c r="G29" s="770"/>
      <c r="H29" s="775">
        <v>2</v>
      </c>
      <c r="I29" s="776">
        <v>13.07</v>
      </c>
      <c r="J29" s="777">
        <v>4.5</v>
      </c>
      <c r="K29" s="772">
        <v>3.18</v>
      </c>
      <c r="L29" s="771">
        <v>4</v>
      </c>
      <c r="M29" s="771">
        <v>39</v>
      </c>
      <c r="N29" s="773">
        <v>13</v>
      </c>
      <c r="O29" s="771" t="s">
        <v>3115</v>
      </c>
      <c r="P29" s="784" t="s">
        <v>3160</v>
      </c>
      <c r="Q29" s="774">
        <f t="shared" si="0"/>
        <v>1</v>
      </c>
      <c r="R29" s="831">
        <f t="shared" si="0"/>
        <v>10.220000000000001</v>
      </c>
      <c r="S29" s="774">
        <f t="shared" si="1"/>
        <v>2</v>
      </c>
      <c r="T29" s="831">
        <f t="shared" si="2"/>
        <v>13.07</v>
      </c>
      <c r="U29" s="838">
        <v>26</v>
      </c>
      <c r="V29" s="785">
        <v>9</v>
      </c>
      <c r="W29" s="785">
        <v>-17</v>
      </c>
      <c r="X29" s="836">
        <v>0.34615384615384615</v>
      </c>
      <c r="Y29" s="834"/>
    </row>
    <row r="30" spans="1:25" ht="14.4" customHeight="1" x14ac:dyDescent="0.3">
      <c r="A30" s="802" t="s">
        <v>3161</v>
      </c>
      <c r="B30" s="785">
        <v>1</v>
      </c>
      <c r="C30" s="786">
        <v>0.32</v>
      </c>
      <c r="D30" s="787">
        <v>1</v>
      </c>
      <c r="E30" s="783"/>
      <c r="F30" s="769"/>
      <c r="G30" s="770"/>
      <c r="H30" s="775">
        <v>1</v>
      </c>
      <c r="I30" s="776">
        <v>2.17</v>
      </c>
      <c r="J30" s="777">
        <v>3</v>
      </c>
      <c r="K30" s="772">
        <v>0.6</v>
      </c>
      <c r="L30" s="771">
        <v>2</v>
      </c>
      <c r="M30" s="771">
        <v>18</v>
      </c>
      <c r="N30" s="773">
        <v>6</v>
      </c>
      <c r="O30" s="771" t="s">
        <v>3115</v>
      </c>
      <c r="P30" s="784" t="s">
        <v>3162</v>
      </c>
      <c r="Q30" s="774">
        <f t="shared" si="0"/>
        <v>0</v>
      </c>
      <c r="R30" s="831">
        <f t="shared" si="0"/>
        <v>1.8499999999999999</v>
      </c>
      <c r="S30" s="774">
        <f t="shared" si="1"/>
        <v>1</v>
      </c>
      <c r="T30" s="831">
        <f t="shared" si="2"/>
        <v>2.17</v>
      </c>
      <c r="U30" s="838">
        <v>6</v>
      </c>
      <c r="V30" s="785">
        <v>3</v>
      </c>
      <c r="W30" s="785">
        <v>-3</v>
      </c>
      <c r="X30" s="836">
        <v>0.5</v>
      </c>
      <c r="Y30" s="834"/>
    </row>
    <row r="31" spans="1:25" ht="14.4" customHeight="1" x14ac:dyDescent="0.3">
      <c r="A31" s="802" t="s">
        <v>3163</v>
      </c>
      <c r="B31" s="785"/>
      <c r="C31" s="786"/>
      <c r="D31" s="787"/>
      <c r="E31" s="775">
        <v>1</v>
      </c>
      <c r="F31" s="776">
        <v>0.27</v>
      </c>
      <c r="G31" s="777">
        <v>1</v>
      </c>
      <c r="H31" s="771"/>
      <c r="I31" s="769"/>
      <c r="J31" s="770"/>
      <c r="K31" s="772">
        <v>0.46</v>
      </c>
      <c r="L31" s="771">
        <v>2</v>
      </c>
      <c r="M31" s="771">
        <v>15</v>
      </c>
      <c r="N31" s="773">
        <v>5</v>
      </c>
      <c r="O31" s="771" t="s">
        <v>3115</v>
      </c>
      <c r="P31" s="784" t="s">
        <v>3164</v>
      </c>
      <c r="Q31" s="774">
        <f t="shared" si="0"/>
        <v>0</v>
      </c>
      <c r="R31" s="831">
        <f t="shared" si="0"/>
        <v>0</v>
      </c>
      <c r="S31" s="774">
        <f t="shared" si="1"/>
        <v>-1</v>
      </c>
      <c r="T31" s="831">
        <f t="shared" si="2"/>
        <v>-0.27</v>
      </c>
      <c r="U31" s="838" t="s">
        <v>502</v>
      </c>
      <c r="V31" s="785" t="s">
        <v>502</v>
      </c>
      <c r="W31" s="785" t="s">
        <v>502</v>
      </c>
      <c r="X31" s="836" t="s">
        <v>502</v>
      </c>
      <c r="Y31" s="834"/>
    </row>
    <row r="32" spans="1:25" ht="14.4" customHeight="1" x14ac:dyDescent="0.3">
      <c r="A32" s="802" t="s">
        <v>3165</v>
      </c>
      <c r="B32" s="766">
        <v>1</v>
      </c>
      <c r="C32" s="767">
        <v>1.28</v>
      </c>
      <c r="D32" s="768">
        <v>2</v>
      </c>
      <c r="E32" s="783"/>
      <c r="F32" s="769"/>
      <c r="G32" s="770"/>
      <c r="H32" s="771"/>
      <c r="I32" s="769"/>
      <c r="J32" s="770"/>
      <c r="K32" s="772">
        <v>1.06</v>
      </c>
      <c r="L32" s="771">
        <v>4</v>
      </c>
      <c r="M32" s="771">
        <v>33</v>
      </c>
      <c r="N32" s="773">
        <v>11</v>
      </c>
      <c r="O32" s="771" t="s">
        <v>3115</v>
      </c>
      <c r="P32" s="784" t="s">
        <v>3166</v>
      </c>
      <c r="Q32" s="774">
        <f t="shared" si="0"/>
        <v>-1</v>
      </c>
      <c r="R32" s="831">
        <f t="shared" si="0"/>
        <v>-1.28</v>
      </c>
      <c r="S32" s="774">
        <f t="shared" si="1"/>
        <v>0</v>
      </c>
      <c r="T32" s="831">
        <f t="shared" si="2"/>
        <v>0</v>
      </c>
      <c r="U32" s="838" t="s">
        <v>502</v>
      </c>
      <c r="V32" s="785" t="s">
        <v>502</v>
      </c>
      <c r="W32" s="785" t="s">
        <v>502</v>
      </c>
      <c r="X32" s="836" t="s">
        <v>502</v>
      </c>
      <c r="Y32" s="834"/>
    </row>
    <row r="33" spans="1:25" ht="14.4" customHeight="1" x14ac:dyDescent="0.3">
      <c r="A33" s="802" t="s">
        <v>3167</v>
      </c>
      <c r="B33" s="785"/>
      <c r="C33" s="786"/>
      <c r="D33" s="787"/>
      <c r="E33" s="783"/>
      <c r="F33" s="769"/>
      <c r="G33" s="770"/>
      <c r="H33" s="775">
        <v>1</v>
      </c>
      <c r="I33" s="776">
        <v>7.41</v>
      </c>
      <c r="J33" s="777">
        <v>6</v>
      </c>
      <c r="K33" s="772">
        <v>7.41</v>
      </c>
      <c r="L33" s="771">
        <v>5</v>
      </c>
      <c r="M33" s="771">
        <v>45</v>
      </c>
      <c r="N33" s="773">
        <v>15</v>
      </c>
      <c r="O33" s="771" t="s">
        <v>3115</v>
      </c>
      <c r="P33" s="784" t="s">
        <v>3168</v>
      </c>
      <c r="Q33" s="774">
        <f t="shared" si="0"/>
        <v>1</v>
      </c>
      <c r="R33" s="831">
        <f t="shared" si="0"/>
        <v>7.41</v>
      </c>
      <c r="S33" s="774">
        <f t="shared" si="1"/>
        <v>1</v>
      </c>
      <c r="T33" s="831">
        <f t="shared" si="2"/>
        <v>7.41</v>
      </c>
      <c r="U33" s="838">
        <v>15</v>
      </c>
      <c r="V33" s="785">
        <v>6</v>
      </c>
      <c r="W33" s="785">
        <v>-9</v>
      </c>
      <c r="X33" s="836">
        <v>0.4</v>
      </c>
      <c r="Y33" s="834"/>
    </row>
    <row r="34" spans="1:25" ht="14.4" customHeight="1" x14ac:dyDescent="0.3">
      <c r="A34" s="802" t="s">
        <v>3169</v>
      </c>
      <c r="B34" s="785"/>
      <c r="C34" s="786"/>
      <c r="D34" s="787"/>
      <c r="E34" s="783"/>
      <c r="F34" s="769"/>
      <c r="G34" s="770"/>
      <c r="H34" s="775">
        <v>1</v>
      </c>
      <c r="I34" s="776">
        <v>2.61</v>
      </c>
      <c r="J34" s="777">
        <v>3</v>
      </c>
      <c r="K34" s="772">
        <v>3.11</v>
      </c>
      <c r="L34" s="771">
        <v>4</v>
      </c>
      <c r="M34" s="771">
        <v>39</v>
      </c>
      <c r="N34" s="773">
        <v>13</v>
      </c>
      <c r="O34" s="771" t="s">
        <v>3115</v>
      </c>
      <c r="P34" s="784" t="s">
        <v>3170</v>
      </c>
      <c r="Q34" s="774">
        <f t="shared" si="0"/>
        <v>1</v>
      </c>
      <c r="R34" s="831">
        <f t="shared" si="0"/>
        <v>2.61</v>
      </c>
      <c r="S34" s="774">
        <f t="shared" si="1"/>
        <v>1</v>
      </c>
      <c r="T34" s="831">
        <f t="shared" si="2"/>
        <v>2.61</v>
      </c>
      <c r="U34" s="838">
        <v>13</v>
      </c>
      <c r="V34" s="785">
        <v>3</v>
      </c>
      <c r="W34" s="785">
        <v>-10</v>
      </c>
      <c r="X34" s="836">
        <v>0.23076923076923078</v>
      </c>
      <c r="Y34" s="834"/>
    </row>
    <row r="35" spans="1:25" ht="14.4" customHeight="1" x14ac:dyDescent="0.3">
      <c r="A35" s="802" t="s">
        <v>3171</v>
      </c>
      <c r="B35" s="785">
        <v>1</v>
      </c>
      <c r="C35" s="786">
        <v>1.41</v>
      </c>
      <c r="D35" s="787">
        <v>2</v>
      </c>
      <c r="E35" s="783"/>
      <c r="F35" s="769"/>
      <c r="G35" s="770"/>
      <c r="H35" s="775"/>
      <c r="I35" s="776"/>
      <c r="J35" s="777"/>
      <c r="K35" s="772">
        <v>2.38</v>
      </c>
      <c r="L35" s="771">
        <v>4</v>
      </c>
      <c r="M35" s="771">
        <v>33</v>
      </c>
      <c r="N35" s="773">
        <v>11</v>
      </c>
      <c r="O35" s="771" t="s">
        <v>3115</v>
      </c>
      <c r="P35" s="784" t="s">
        <v>3172</v>
      </c>
      <c r="Q35" s="774">
        <f t="shared" si="0"/>
        <v>-1</v>
      </c>
      <c r="R35" s="831">
        <f t="shared" si="0"/>
        <v>-1.41</v>
      </c>
      <c r="S35" s="774">
        <f t="shared" si="1"/>
        <v>0</v>
      </c>
      <c r="T35" s="831">
        <f t="shared" si="2"/>
        <v>0</v>
      </c>
      <c r="U35" s="838" t="s">
        <v>502</v>
      </c>
      <c r="V35" s="785" t="s">
        <v>502</v>
      </c>
      <c r="W35" s="785" t="s">
        <v>502</v>
      </c>
      <c r="X35" s="836" t="s">
        <v>502</v>
      </c>
      <c r="Y35" s="834"/>
    </row>
    <row r="36" spans="1:25" ht="14.4" customHeight="1" x14ac:dyDescent="0.3">
      <c r="A36" s="803" t="s">
        <v>3173</v>
      </c>
      <c r="B36" s="789"/>
      <c r="C36" s="790"/>
      <c r="D36" s="788"/>
      <c r="E36" s="791"/>
      <c r="F36" s="792"/>
      <c r="G36" s="778"/>
      <c r="H36" s="793">
        <v>1</v>
      </c>
      <c r="I36" s="794">
        <v>2.76</v>
      </c>
      <c r="J36" s="779">
        <v>7</v>
      </c>
      <c r="K36" s="795">
        <v>2.76</v>
      </c>
      <c r="L36" s="796">
        <v>4</v>
      </c>
      <c r="M36" s="796">
        <v>39</v>
      </c>
      <c r="N36" s="797">
        <v>13</v>
      </c>
      <c r="O36" s="796" t="s">
        <v>3115</v>
      </c>
      <c r="P36" s="798" t="s">
        <v>3172</v>
      </c>
      <c r="Q36" s="799">
        <f t="shared" si="0"/>
        <v>1</v>
      </c>
      <c r="R36" s="832">
        <f t="shared" si="0"/>
        <v>2.76</v>
      </c>
      <c r="S36" s="799">
        <f t="shared" si="1"/>
        <v>1</v>
      </c>
      <c r="T36" s="832">
        <f t="shared" si="2"/>
        <v>2.76</v>
      </c>
      <c r="U36" s="839">
        <v>13</v>
      </c>
      <c r="V36" s="789">
        <v>7</v>
      </c>
      <c r="W36" s="789">
        <v>-6</v>
      </c>
      <c r="X36" s="837">
        <v>0.53846153846153844</v>
      </c>
      <c r="Y36" s="835"/>
    </row>
    <row r="37" spans="1:25" ht="14.4" customHeight="1" x14ac:dyDescent="0.3">
      <c r="A37" s="803" t="s">
        <v>3174</v>
      </c>
      <c r="B37" s="789"/>
      <c r="C37" s="790"/>
      <c r="D37" s="788"/>
      <c r="E37" s="791"/>
      <c r="F37" s="792"/>
      <c r="G37" s="778"/>
      <c r="H37" s="793">
        <v>1</v>
      </c>
      <c r="I37" s="794">
        <v>3.18</v>
      </c>
      <c r="J37" s="779">
        <v>5</v>
      </c>
      <c r="K37" s="795">
        <v>3.7</v>
      </c>
      <c r="L37" s="796">
        <v>6</v>
      </c>
      <c r="M37" s="796">
        <v>51</v>
      </c>
      <c r="N37" s="797">
        <v>17</v>
      </c>
      <c r="O37" s="796" t="s">
        <v>3115</v>
      </c>
      <c r="P37" s="798" t="s">
        <v>3172</v>
      </c>
      <c r="Q37" s="799">
        <f t="shared" si="0"/>
        <v>1</v>
      </c>
      <c r="R37" s="832">
        <f t="shared" si="0"/>
        <v>3.18</v>
      </c>
      <c r="S37" s="799">
        <f t="shared" si="1"/>
        <v>1</v>
      </c>
      <c r="T37" s="832">
        <f t="shared" si="2"/>
        <v>3.18</v>
      </c>
      <c r="U37" s="839">
        <v>17</v>
      </c>
      <c r="V37" s="789">
        <v>5</v>
      </c>
      <c r="W37" s="789">
        <v>-12</v>
      </c>
      <c r="X37" s="837">
        <v>0.29411764705882354</v>
      </c>
      <c r="Y37" s="835"/>
    </row>
    <row r="38" spans="1:25" ht="14.4" customHeight="1" x14ac:dyDescent="0.3">
      <c r="A38" s="802" t="s">
        <v>3175</v>
      </c>
      <c r="B38" s="766">
        <v>1</v>
      </c>
      <c r="C38" s="767">
        <v>1.37</v>
      </c>
      <c r="D38" s="768">
        <v>3</v>
      </c>
      <c r="E38" s="783"/>
      <c r="F38" s="769"/>
      <c r="G38" s="770"/>
      <c r="H38" s="771"/>
      <c r="I38" s="769"/>
      <c r="J38" s="770"/>
      <c r="K38" s="772">
        <v>1.37</v>
      </c>
      <c r="L38" s="771">
        <v>2</v>
      </c>
      <c r="M38" s="771">
        <v>21</v>
      </c>
      <c r="N38" s="773">
        <v>7</v>
      </c>
      <c r="O38" s="771" t="s">
        <v>3115</v>
      </c>
      <c r="P38" s="784" t="s">
        <v>3176</v>
      </c>
      <c r="Q38" s="774">
        <f t="shared" si="0"/>
        <v>-1</v>
      </c>
      <c r="R38" s="831">
        <f t="shared" si="0"/>
        <v>-1.37</v>
      </c>
      <c r="S38" s="774">
        <f t="shared" si="1"/>
        <v>0</v>
      </c>
      <c r="T38" s="831">
        <f t="shared" si="2"/>
        <v>0</v>
      </c>
      <c r="U38" s="838" t="s">
        <v>502</v>
      </c>
      <c r="V38" s="785" t="s">
        <v>502</v>
      </c>
      <c r="W38" s="785" t="s">
        <v>502</v>
      </c>
      <c r="X38" s="836" t="s">
        <v>502</v>
      </c>
      <c r="Y38" s="834"/>
    </row>
    <row r="39" spans="1:25" ht="14.4" customHeight="1" x14ac:dyDescent="0.3">
      <c r="A39" s="802" t="s">
        <v>3177</v>
      </c>
      <c r="B39" s="785"/>
      <c r="C39" s="786"/>
      <c r="D39" s="787"/>
      <c r="E39" s="783"/>
      <c r="F39" s="769"/>
      <c r="G39" s="770"/>
      <c r="H39" s="775">
        <v>1</v>
      </c>
      <c r="I39" s="776">
        <v>0.3</v>
      </c>
      <c r="J39" s="777">
        <v>2</v>
      </c>
      <c r="K39" s="772">
        <v>0.3</v>
      </c>
      <c r="L39" s="771">
        <v>1</v>
      </c>
      <c r="M39" s="771">
        <v>12</v>
      </c>
      <c r="N39" s="773">
        <v>4</v>
      </c>
      <c r="O39" s="771" t="s">
        <v>3115</v>
      </c>
      <c r="P39" s="784" t="s">
        <v>3178</v>
      </c>
      <c r="Q39" s="774">
        <f t="shared" si="0"/>
        <v>1</v>
      </c>
      <c r="R39" s="831">
        <f t="shared" si="0"/>
        <v>0.3</v>
      </c>
      <c r="S39" s="774">
        <f t="shared" si="1"/>
        <v>1</v>
      </c>
      <c r="T39" s="831">
        <f t="shared" si="2"/>
        <v>0.3</v>
      </c>
      <c r="U39" s="838">
        <v>4</v>
      </c>
      <c r="V39" s="785">
        <v>2</v>
      </c>
      <c r="W39" s="785">
        <v>-2</v>
      </c>
      <c r="X39" s="836">
        <v>0.5</v>
      </c>
      <c r="Y39" s="834"/>
    </row>
    <row r="40" spans="1:25" ht="14.4" customHeight="1" x14ac:dyDescent="0.3">
      <c r="A40" s="802" t="s">
        <v>3179</v>
      </c>
      <c r="B40" s="785"/>
      <c r="C40" s="786"/>
      <c r="D40" s="787"/>
      <c r="E40" s="783"/>
      <c r="F40" s="769"/>
      <c r="G40" s="770"/>
      <c r="H40" s="775">
        <v>1</v>
      </c>
      <c r="I40" s="776">
        <v>1.48</v>
      </c>
      <c r="J40" s="781">
        <v>7</v>
      </c>
      <c r="K40" s="772">
        <v>1.3</v>
      </c>
      <c r="L40" s="771">
        <v>2</v>
      </c>
      <c r="M40" s="771">
        <v>18</v>
      </c>
      <c r="N40" s="773">
        <v>6</v>
      </c>
      <c r="O40" s="771" t="s">
        <v>3115</v>
      </c>
      <c r="P40" s="784" t="s">
        <v>3180</v>
      </c>
      <c r="Q40" s="774">
        <f t="shared" si="0"/>
        <v>1</v>
      </c>
      <c r="R40" s="831">
        <f t="shared" si="0"/>
        <v>1.48</v>
      </c>
      <c r="S40" s="774">
        <f t="shared" si="1"/>
        <v>1</v>
      </c>
      <c r="T40" s="831">
        <f t="shared" si="2"/>
        <v>1.48</v>
      </c>
      <c r="U40" s="838">
        <v>6</v>
      </c>
      <c r="V40" s="785">
        <v>7</v>
      </c>
      <c r="W40" s="785">
        <v>1</v>
      </c>
      <c r="X40" s="836">
        <v>1.1666666666666667</v>
      </c>
      <c r="Y40" s="834">
        <v>1</v>
      </c>
    </row>
    <row r="41" spans="1:25" ht="14.4" customHeight="1" x14ac:dyDescent="0.3">
      <c r="A41" s="802" t="s">
        <v>3181</v>
      </c>
      <c r="B41" s="785"/>
      <c r="C41" s="786"/>
      <c r="D41" s="787"/>
      <c r="E41" s="775">
        <v>1</v>
      </c>
      <c r="F41" s="776">
        <v>2.96</v>
      </c>
      <c r="G41" s="777">
        <v>10</v>
      </c>
      <c r="H41" s="771"/>
      <c r="I41" s="769"/>
      <c r="J41" s="770"/>
      <c r="K41" s="772">
        <v>2.96</v>
      </c>
      <c r="L41" s="771">
        <v>4</v>
      </c>
      <c r="M41" s="771">
        <v>33</v>
      </c>
      <c r="N41" s="773">
        <v>11</v>
      </c>
      <c r="O41" s="771" t="s">
        <v>3115</v>
      </c>
      <c r="P41" s="784" t="s">
        <v>3182</v>
      </c>
      <c r="Q41" s="774">
        <f t="shared" si="0"/>
        <v>0</v>
      </c>
      <c r="R41" s="831">
        <f t="shared" si="0"/>
        <v>0</v>
      </c>
      <c r="S41" s="774">
        <f t="shared" si="1"/>
        <v>-1</v>
      </c>
      <c r="T41" s="831">
        <f t="shared" si="2"/>
        <v>-2.96</v>
      </c>
      <c r="U41" s="838" t="s">
        <v>502</v>
      </c>
      <c r="V41" s="785" t="s">
        <v>502</v>
      </c>
      <c r="W41" s="785" t="s">
        <v>502</v>
      </c>
      <c r="X41" s="836" t="s">
        <v>502</v>
      </c>
      <c r="Y41" s="834"/>
    </row>
    <row r="42" spans="1:25" ht="14.4" customHeight="1" x14ac:dyDescent="0.3">
      <c r="A42" s="802" t="s">
        <v>3183</v>
      </c>
      <c r="B42" s="766">
        <v>1</v>
      </c>
      <c r="C42" s="767">
        <v>1.91</v>
      </c>
      <c r="D42" s="768">
        <v>6</v>
      </c>
      <c r="E42" s="783"/>
      <c r="F42" s="769"/>
      <c r="G42" s="770"/>
      <c r="H42" s="771"/>
      <c r="I42" s="769"/>
      <c r="J42" s="770"/>
      <c r="K42" s="772">
        <v>1.91</v>
      </c>
      <c r="L42" s="771">
        <v>3</v>
      </c>
      <c r="M42" s="771">
        <v>30</v>
      </c>
      <c r="N42" s="773">
        <v>10</v>
      </c>
      <c r="O42" s="771" t="s">
        <v>3115</v>
      </c>
      <c r="P42" s="784" t="s">
        <v>3184</v>
      </c>
      <c r="Q42" s="774">
        <f t="shared" si="0"/>
        <v>-1</v>
      </c>
      <c r="R42" s="831">
        <f t="shared" si="0"/>
        <v>-1.91</v>
      </c>
      <c r="S42" s="774">
        <f t="shared" si="1"/>
        <v>0</v>
      </c>
      <c r="T42" s="831">
        <f t="shared" si="2"/>
        <v>0</v>
      </c>
      <c r="U42" s="838" t="s">
        <v>502</v>
      </c>
      <c r="V42" s="785" t="s">
        <v>502</v>
      </c>
      <c r="W42" s="785" t="s">
        <v>502</v>
      </c>
      <c r="X42" s="836" t="s">
        <v>502</v>
      </c>
      <c r="Y42" s="834"/>
    </row>
    <row r="43" spans="1:25" ht="14.4" customHeight="1" x14ac:dyDescent="0.3">
      <c r="A43" s="802" t="s">
        <v>3185</v>
      </c>
      <c r="B43" s="766">
        <v>1</v>
      </c>
      <c r="C43" s="767">
        <v>0.94</v>
      </c>
      <c r="D43" s="768">
        <v>2</v>
      </c>
      <c r="E43" s="783"/>
      <c r="F43" s="769"/>
      <c r="G43" s="770"/>
      <c r="H43" s="771"/>
      <c r="I43" s="769"/>
      <c r="J43" s="770"/>
      <c r="K43" s="772">
        <v>1.35</v>
      </c>
      <c r="L43" s="771">
        <v>3</v>
      </c>
      <c r="M43" s="771">
        <v>27</v>
      </c>
      <c r="N43" s="773">
        <v>9</v>
      </c>
      <c r="O43" s="771" t="s">
        <v>3115</v>
      </c>
      <c r="P43" s="784" t="s">
        <v>3186</v>
      </c>
      <c r="Q43" s="774">
        <f t="shared" si="0"/>
        <v>-1</v>
      </c>
      <c r="R43" s="831">
        <f t="shared" si="0"/>
        <v>-0.94</v>
      </c>
      <c r="S43" s="774">
        <f t="shared" si="1"/>
        <v>0</v>
      </c>
      <c r="T43" s="831">
        <f t="shared" si="2"/>
        <v>0</v>
      </c>
      <c r="U43" s="838" t="s">
        <v>502</v>
      </c>
      <c r="V43" s="785" t="s">
        <v>502</v>
      </c>
      <c r="W43" s="785" t="s">
        <v>502</v>
      </c>
      <c r="X43" s="836" t="s">
        <v>502</v>
      </c>
      <c r="Y43" s="834"/>
    </row>
    <row r="44" spans="1:25" ht="14.4" customHeight="1" x14ac:dyDescent="0.3">
      <c r="A44" s="802" t="s">
        <v>3187</v>
      </c>
      <c r="B44" s="785"/>
      <c r="C44" s="786"/>
      <c r="D44" s="787"/>
      <c r="E44" s="783"/>
      <c r="F44" s="769"/>
      <c r="G44" s="770"/>
      <c r="H44" s="775">
        <v>1</v>
      </c>
      <c r="I44" s="776">
        <v>0.46</v>
      </c>
      <c r="J44" s="777">
        <v>3</v>
      </c>
      <c r="K44" s="772">
        <v>0.46</v>
      </c>
      <c r="L44" s="771">
        <v>2</v>
      </c>
      <c r="M44" s="771">
        <v>18</v>
      </c>
      <c r="N44" s="773">
        <v>6</v>
      </c>
      <c r="O44" s="771" t="s">
        <v>3115</v>
      </c>
      <c r="P44" s="784" t="s">
        <v>3188</v>
      </c>
      <c r="Q44" s="774">
        <f t="shared" si="0"/>
        <v>1</v>
      </c>
      <c r="R44" s="831">
        <f t="shared" si="0"/>
        <v>0.46</v>
      </c>
      <c r="S44" s="774">
        <f t="shared" si="1"/>
        <v>1</v>
      </c>
      <c r="T44" s="831">
        <f t="shared" si="2"/>
        <v>0.46</v>
      </c>
      <c r="U44" s="838">
        <v>6</v>
      </c>
      <c r="V44" s="785">
        <v>3</v>
      </c>
      <c r="W44" s="785">
        <v>-3</v>
      </c>
      <c r="X44" s="836">
        <v>0.5</v>
      </c>
      <c r="Y44" s="834"/>
    </row>
    <row r="45" spans="1:25" ht="14.4" customHeight="1" x14ac:dyDescent="0.3">
      <c r="A45" s="803" t="s">
        <v>3189</v>
      </c>
      <c r="B45" s="789">
        <v>1</v>
      </c>
      <c r="C45" s="790">
        <v>1.1599999999999999</v>
      </c>
      <c r="D45" s="788">
        <v>6</v>
      </c>
      <c r="E45" s="791"/>
      <c r="F45" s="792"/>
      <c r="G45" s="778"/>
      <c r="H45" s="793"/>
      <c r="I45" s="794"/>
      <c r="J45" s="779"/>
      <c r="K45" s="795">
        <v>1</v>
      </c>
      <c r="L45" s="796">
        <v>3</v>
      </c>
      <c r="M45" s="796">
        <v>30</v>
      </c>
      <c r="N45" s="797">
        <v>10</v>
      </c>
      <c r="O45" s="796" t="s">
        <v>3115</v>
      </c>
      <c r="P45" s="798" t="s">
        <v>3188</v>
      </c>
      <c r="Q45" s="799">
        <f t="shared" si="0"/>
        <v>-1</v>
      </c>
      <c r="R45" s="832">
        <f t="shared" si="0"/>
        <v>-1.1599999999999999</v>
      </c>
      <c r="S45" s="799">
        <f t="shared" si="1"/>
        <v>0</v>
      </c>
      <c r="T45" s="832">
        <f t="shared" si="2"/>
        <v>0</v>
      </c>
      <c r="U45" s="839" t="s">
        <v>502</v>
      </c>
      <c r="V45" s="789" t="s">
        <v>502</v>
      </c>
      <c r="W45" s="789" t="s">
        <v>502</v>
      </c>
      <c r="X45" s="837" t="s">
        <v>502</v>
      </c>
      <c r="Y45" s="835"/>
    </row>
    <row r="46" spans="1:25" ht="14.4" customHeight="1" x14ac:dyDescent="0.3">
      <c r="A46" s="802" t="s">
        <v>3190</v>
      </c>
      <c r="B46" s="785"/>
      <c r="C46" s="786"/>
      <c r="D46" s="787"/>
      <c r="E46" s="783"/>
      <c r="F46" s="769"/>
      <c r="G46" s="770"/>
      <c r="H46" s="775">
        <v>1</v>
      </c>
      <c r="I46" s="776">
        <v>0.53</v>
      </c>
      <c r="J46" s="777">
        <v>2</v>
      </c>
      <c r="K46" s="772">
        <v>0.77</v>
      </c>
      <c r="L46" s="771">
        <v>3</v>
      </c>
      <c r="M46" s="771">
        <v>30</v>
      </c>
      <c r="N46" s="773">
        <v>10</v>
      </c>
      <c r="O46" s="771" t="s">
        <v>3115</v>
      </c>
      <c r="P46" s="784" t="s">
        <v>3191</v>
      </c>
      <c r="Q46" s="774">
        <f t="shared" si="0"/>
        <v>1</v>
      </c>
      <c r="R46" s="831">
        <f t="shared" si="0"/>
        <v>0.53</v>
      </c>
      <c r="S46" s="774">
        <f t="shared" si="1"/>
        <v>1</v>
      </c>
      <c r="T46" s="831">
        <f t="shared" si="2"/>
        <v>0.53</v>
      </c>
      <c r="U46" s="838">
        <v>10</v>
      </c>
      <c r="V46" s="785">
        <v>2</v>
      </c>
      <c r="W46" s="785">
        <v>-8</v>
      </c>
      <c r="X46" s="836">
        <v>0.2</v>
      </c>
      <c r="Y46" s="834"/>
    </row>
    <row r="47" spans="1:25" ht="14.4" customHeight="1" x14ac:dyDescent="0.3">
      <c r="A47" s="802" t="s">
        <v>3192</v>
      </c>
      <c r="B47" s="785"/>
      <c r="C47" s="786"/>
      <c r="D47" s="787"/>
      <c r="E47" s="783"/>
      <c r="F47" s="769"/>
      <c r="G47" s="770"/>
      <c r="H47" s="775">
        <v>1</v>
      </c>
      <c r="I47" s="776">
        <v>1.18</v>
      </c>
      <c r="J47" s="777">
        <v>5</v>
      </c>
      <c r="K47" s="772">
        <v>1.18</v>
      </c>
      <c r="L47" s="771">
        <v>2</v>
      </c>
      <c r="M47" s="771">
        <v>18</v>
      </c>
      <c r="N47" s="773">
        <v>6</v>
      </c>
      <c r="O47" s="771" t="s">
        <v>3115</v>
      </c>
      <c r="P47" s="784" t="s">
        <v>3193</v>
      </c>
      <c r="Q47" s="774">
        <f t="shared" si="0"/>
        <v>1</v>
      </c>
      <c r="R47" s="831">
        <f t="shared" si="0"/>
        <v>1.18</v>
      </c>
      <c r="S47" s="774">
        <f t="shared" si="1"/>
        <v>1</v>
      </c>
      <c r="T47" s="831">
        <f t="shared" si="2"/>
        <v>1.18</v>
      </c>
      <c r="U47" s="838">
        <v>6</v>
      </c>
      <c r="V47" s="785">
        <v>5</v>
      </c>
      <c r="W47" s="785">
        <v>-1</v>
      </c>
      <c r="X47" s="836">
        <v>0.83333333333333337</v>
      </c>
      <c r="Y47" s="834"/>
    </row>
    <row r="48" spans="1:25" ht="14.4" customHeight="1" x14ac:dyDescent="0.3">
      <c r="A48" s="802" t="s">
        <v>3194</v>
      </c>
      <c r="B48" s="766">
        <v>1</v>
      </c>
      <c r="C48" s="767">
        <v>3.04</v>
      </c>
      <c r="D48" s="768">
        <v>7</v>
      </c>
      <c r="E48" s="783"/>
      <c r="F48" s="769"/>
      <c r="G48" s="770"/>
      <c r="H48" s="771"/>
      <c r="I48" s="769"/>
      <c r="J48" s="770"/>
      <c r="K48" s="772">
        <v>2.17</v>
      </c>
      <c r="L48" s="771">
        <v>4</v>
      </c>
      <c r="M48" s="771">
        <v>39</v>
      </c>
      <c r="N48" s="773">
        <v>13</v>
      </c>
      <c r="O48" s="771" t="s">
        <v>3115</v>
      </c>
      <c r="P48" s="784" t="s">
        <v>3195</v>
      </c>
      <c r="Q48" s="774">
        <f t="shared" si="0"/>
        <v>-1</v>
      </c>
      <c r="R48" s="831">
        <f t="shared" si="0"/>
        <v>-3.04</v>
      </c>
      <c r="S48" s="774">
        <f t="shared" si="1"/>
        <v>0</v>
      </c>
      <c r="T48" s="831">
        <f t="shared" si="2"/>
        <v>0</v>
      </c>
      <c r="U48" s="838" t="s">
        <v>502</v>
      </c>
      <c r="V48" s="785" t="s">
        <v>502</v>
      </c>
      <c r="W48" s="785" t="s">
        <v>502</v>
      </c>
      <c r="X48" s="836" t="s">
        <v>502</v>
      </c>
      <c r="Y48" s="834"/>
    </row>
    <row r="49" spans="1:25" ht="14.4" customHeight="1" x14ac:dyDescent="0.3">
      <c r="A49" s="802" t="s">
        <v>3196</v>
      </c>
      <c r="B49" s="785"/>
      <c r="C49" s="786"/>
      <c r="D49" s="787"/>
      <c r="E49" s="783"/>
      <c r="F49" s="769"/>
      <c r="G49" s="770"/>
      <c r="H49" s="775">
        <v>1</v>
      </c>
      <c r="I49" s="776">
        <v>3.05</v>
      </c>
      <c r="J49" s="777">
        <v>14</v>
      </c>
      <c r="K49" s="772">
        <v>3</v>
      </c>
      <c r="L49" s="771">
        <v>6</v>
      </c>
      <c r="M49" s="771">
        <v>54</v>
      </c>
      <c r="N49" s="773">
        <v>18</v>
      </c>
      <c r="O49" s="771" t="s">
        <v>3115</v>
      </c>
      <c r="P49" s="784" t="s">
        <v>3197</v>
      </c>
      <c r="Q49" s="774">
        <f t="shared" si="0"/>
        <v>1</v>
      </c>
      <c r="R49" s="831">
        <f t="shared" si="0"/>
        <v>3.05</v>
      </c>
      <c r="S49" s="774">
        <f t="shared" si="1"/>
        <v>1</v>
      </c>
      <c r="T49" s="831">
        <f t="shared" si="2"/>
        <v>3.05</v>
      </c>
      <c r="U49" s="838">
        <v>18</v>
      </c>
      <c r="V49" s="785">
        <v>14</v>
      </c>
      <c r="W49" s="785">
        <v>-4</v>
      </c>
      <c r="X49" s="836">
        <v>0.77777777777777779</v>
      </c>
      <c r="Y49" s="834"/>
    </row>
    <row r="50" spans="1:25" ht="14.4" customHeight="1" x14ac:dyDescent="0.3">
      <c r="A50" s="803" t="s">
        <v>3198</v>
      </c>
      <c r="B50" s="789"/>
      <c r="C50" s="790"/>
      <c r="D50" s="788"/>
      <c r="E50" s="791">
        <v>1</v>
      </c>
      <c r="F50" s="792">
        <v>9.81</v>
      </c>
      <c r="G50" s="778">
        <v>22</v>
      </c>
      <c r="H50" s="793">
        <v>1</v>
      </c>
      <c r="I50" s="794">
        <v>3.61</v>
      </c>
      <c r="J50" s="779">
        <v>4</v>
      </c>
      <c r="K50" s="795">
        <v>5.89</v>
      </c>
      <c r="L50" s="796">
        <v>7</v>
      </c>
      <c r="M50" s="796">
        <v>66</v>
      </c>
      <c r="N50" s="797">
        <v>22</v>
      </c>
      <c r="O50" s="796" t="s">
        <v>3115</v>
      </c>
      <c r="P50" s="798" t="s">
        <v>3199</v>
      </c>
      <c r="Q50" s="799">
        <f t="shared" si="0"/>
        <v>1</v>
      </c>
      <c r="R50" s="832">
        <f t="shared" si="0"/>
        <v>3.61</v>
      </c>
      <c r="S50" s="799">
        <f t="shared" si="1"/>
        <v>0</v>
      </c>
      <c r="T50" s="832">
        <f t="shared" si="2"/>
        <v>-6.2000000000000011</v>
      </c>
      <c r="U50" s="839">
        <v>22</v>
      </c>
      <c r="V50" s="789">
        <v>4</v>
      </c>
      <c r="W50" s="789">
        <v>-18</v>
      </c>
      <c r="X50" s="837">
        <v>0.18181818181818182</v>
      </c>
      <c r="Y50" s="835"/>
    </row>
    <row r="51" spans="1:25" ht="14.4" customHeight="1" x14ac:dyDescent="0.3">
      <c r="A51" s="802" t="s">
        <v>3200</v>
      </c>
      <c r="B51" s="785"/>
      <c r="C51" s="786"/>
      <c r="D51" s="787"/>
      <c r="E51" s="783"/>
      <c r="F51" s="769"/>
      <c r="G51" s="770"/>
      <c r="H51" s="775">
        <v>1</v>
      </c>
      <c r="I51" s="776">
        <v>1.52</v>
      </c>
      <c r="J51" s="777">
        <v>4</v>
      </c>
      <c r="K51" s="772">
        <v>1.1100000000000001</v>
      </c>
      <c r="L51" s="771">
        <v>4</v>
      </c>
      <c r="M51" s="771">
        <v>33</v>
      </c>
      <c r="N51" s="773">
        <v>11</v>
      </c>
      <c r="O51" s="771" t="s">
        <v>3115</v>
      </c>
      <c r="P51" s="784" t="s">
        <v>3201</v>
      </c>
      <c r="Q51" s="774">
        <f t="shared" si="0"/>
        <v>1</v>
      </c>
      <c r="R51" s="831">
        <f t="shared" si="0"/>
        <v>1.52</v>
      </c>
      <c r="S51" s="774">
        <f t="shared" si="1"/>
        <v>1</v>
      </c>
      <c r="T51" s="831">
        <f t="shared" si="2"/>
        <v>1.52</v>
      </c>
      <c r="U51" s="838">
        <v>11</v>
      </c>
      <c r="V51" s="785">
        <v>4</v>
      </c>
      <c r="W51" s="785">
        <v>-7</v>
      </c>
      <c r="X51" s="836">
        <v>0.36363636363636365</v>
      </c>
      <c r="Y51" s="834"/>
    </row>
    <row r="52" spans="1:25" ht="14.4" customHeight="1" x14ac:dyDescent="0.3">
      <c r="A52" s="803" t="s">
        <v>3202</v>
      </c>
      <c r="B52" s="789"/>
      <c r="C52" s="790"/>
      <c r="D52" s="788"/>
      <c r="E52" s="791">
        <v>1</v>
      </c>
      <c r="F52" s="792">
        <v>1.1000000000000001</v>
      </c>
      <c r="G52" s="778">
        <v>2</v>
      </c>
      <c r="H52" s="793"/>
      <c r="I52" s="794"/>
      <c r="J52" s="779"/>
      <c r="K52" s="795">
        <v>2.02</v>
      </c>
      <c r="L52" s="796">
        <v>4</v>
      </c>
      <c r="M52" s="796">
        <v>39</v>
      </c>
      <c r="N52" s="797">
        <v>13</v>
      </c>
      <c r="O52" s="796" t="s">
        <v>3115</v>
      </c>
      <c r="P52" s="798" t="s">
        <v>3203</v>
      </c>
      <c r="Q52" s="799">
        <f t="shared" si="0"/>
        <v>0</v>
      </c>
      <c r="R52" s="832">
        <f t="shared" si="0"/>
        <v>0</v>
      </c>
      <c r="S52" s="799">
        <f t="shared" si="1"/>
        <v>-1</v>
      </c>
      <c r="T52" s="832">
        <f t="shared" si="2"/>
        <v>-1.1000000000000001</v>
      </c>
      <c r="U52" s="839" t="s">
        <v>502</v>
      </c>
      <c r="V52" s="789" t="s">
        <v>502</v>
      </c>
      <c r="W52" s="789" t="s">
        <v>502</v>
      </c>
      <c r="X52" s="837" t="s">
        <v>502</v>
      </c>
      <c r="Y52" s="835"/>
    </row>
    <row r="53" spans="1:25" ht="14.4" customHeight="1" x14ac:dyDescent="0.3">
      <c r="A53" s="802" t="s">
        <v>3204</v>
      </c>
      <c r="B53" s="785"/>
      <c r="C53" s="786"/>
      <c r="D53" s="787"/>
      <c r="E53" s="783"/>
      <c r="F53" s="769"/>
      <c r="G53" s="770"/>
      <c r="H53" s="775">
        <v>1</v>
      </c>
      <c r="I53" s="776">
        <v>3.32</v>
      </c>
      <c r="J53" s="777">
        <v>6</v>
      </c>
      <c r="K53" s="772">
        <v>2.36</v>
      </c>
      <c r="L53" s="771">
        <v>4</v>
      </c>
      <c r="M53" s="771">
        <v>39</v>
      </c>
      <c r="N53" s="773">
        <v>13</v>
      </c>
      <c r="O53" s="771" t="s">
        <v>3115</v>
      </c>
      <c r="P53" s="784" t="s">
        <v>3205</v>
      </c>
      <c r="Q53" s="774">
        <f t="shared" si="0"/>
        <v>1</v>
      </c>
      <c r="R53" s="831">
        <f t="shared" si="0"/>
        <v>3.32</v>
      </c>
      <c r="S53" s="774">
        <f t="shared" si="1"/>
        <v>1</v>
      </c>
      <c r="T53" s="831">
        <f t="shared" si="2"/>
        <v>3.32</v>
      </c>
      <c r="U53" s="838">
        <v>13</v>
      </c>
      <c r="V53" s="785">
        <v>6</v>
      </c>
      <c r="W53" s="785">
        <v>-7</v>
      </c>
      <c r="X53" s="836">
        <v>0.46153846153846156</v>
      </c>
      <c r="Y53" s="834"/>
    </row>
    <row r="54" spans="1:25" ht="14.4" customHeight="1" x14ac:dyDescent="0.3">
      <c r="A54" s="803" t="s">
        <v>3206</v>
      </c>
      <c r="B54" s="789"/>
      <c r="C54" s="790"/>
      <c r="D54" s="788"/>
      <c r="E54" s="791"/>
      <c r="F54" s="792"/>
      <c r="G54" s="778"/>
      <c r="H54" s="793">
        <v>1</v>
      </c>
      <c r="I54" s="794">
        <v>4.8499999999999996</v>
      </c>
      <c r="J54" s="782">
        <v>25</v>
      </c>
      <c r="K54" s="795">
        <v>4.8499999999999996</v>
      </c>
      <c r="L54" s="796">
        <v>5</v>
      </c>
      <c r="M54" s="796">
        <v>48</v>
      </c>
      <c r="N54" s="797">
        <v>16</v>
      </c>
      <c r="O54" s="796" t="s">
        <v>3115</v>
      </c>
      <c r="P54" s="798" t="s">
        <v>3207</v>
      </c>
      <c r="Q54" s="799">
        <f t="shared" si="0"/>
        <v>1</v>
      </c>
      <c r="R54" s="832">
        <f t="shared" si="0"/>
        <v>4.8499999999999996</v>
      </c>
      <c r="S54" s="799">
        <f t="shared" si="1"/>
        <v>1</v>
      </c>
      <c r="T54" s="832">
        <f t="shared" si="2"/>
        <v>4.8499999999999996</v>
      </c>
      <c r="U54" s="839">
        <v>16</v>
      </c>
      <c r="V54" s="789">
        <v>25</v>
      </c>
      <c r="W54" s="789">
        <v>9</v>
      </c>
      <c r="X54" s="837">
        <v>1.5625</v>
      </c>
      <c r="Y54" s="835">
        <v>9</v>
      </c>
    </row>
    <row r="55" spans="1:25" ht="14.4" customHeight="1" x14ac:dyDescent="0.3">
      <c r="A55" s="802" t="s">
        <v>3208</v>
      </c>
      <c r="B55" s="766">
        <v>1</v>
      </c>
      <c r="C55" s="767">
        <v>0.7</v>
      </c>
      <c r="D55" s="768">
        <v>3</v>
      </c>
      <c r="E55" s="783"/>
      <c r="F55" s="769"/>
      <c r="G55" s="770"/>
      <c r="H55" s="771"/>
      <c r="I55" s="769"/>
      <c r="J55" s="770"/>
      <c r="K55" s="772">
        <v>0.7</v>
      </c>
      <c r="L55" s="771">
        <v>2</v>
      </c>
      <c r="M55" s="771">
        <v>15</v>
      </c>
      <c r="N55" s="773">
        <v>5</v>
      </c>
      <c r="O55" s="771" t="s">
        <v>3115</v>
      </c>
      <c r="P55" s="784" t="s">
        <v>3209</v>
      </c>
      <c r="Q55" s="774">
        <f t="shared" si="0"/>
        <v>-1</v>
      </c>
      <c r="R55" s="831">
        <f t="shared" si="0"/>
        <v>-0.7</v>
      </c>
      <c r="S55" s="774">
        <f t="shared" si="1"/>
        <v>0</v>
      </c>
      <c r="T55" s="831">
        <f t="shared" si="2"/>
        <v>0</v>
      </c>
      <c r="U55" s="838" t="s">
        <v>502</v>
      </c>
      <c r="V55" s="785" t="s">
        <v>502</v>
      </c>
      <c r="W55" s="785" t="s">
        <v>502</v>
      </c>
      <c r="X55" s="836" t="s">
        <v>502</v>
      </c>
      <c r="Y55" s="834"/>
    </row>
    <row r="56" spans="1:25" ht="14.4" customHeight="1" x14ac:dyDescent="0.3">
      <c r="A56" s="803" t="s">
        <v>3210</v>
      </c>
      <c r="B56" s="800">
        <v>1</v>
      </c>
      <c r="C56" s="801">
        <v>1.88</v>
      </c>
      <c r="D56" s="780">
        <v>1</v>
      </c>
      <c r="E56" s="791"/>
      <c r="F56" s="792"/>
      <c r="G56" s="778"/>
      <c r="H56" s="796">
        <v>1</v>
      </c>
      <c r="I56" s="792">
        <v>3.18</v>
      </c>
      <c r="J56" s="778">
        <v>10</v>
      </c>
      <c r="K56" s="795">
        <v>3.18</v>
      </c>
      <c r="L56" s="796">
        <v>4</v>
      </c>
      <c r="M56" s="796">
        <v>33</v>
      </c>
      <c r="N56" s="797">
        <v>11</v>
      </c>
      <c r="O56" s="796" t="s">
        <v>3115</v>
      </c>
      <c r="P56" s="798" t="s">
        <v>3211</v>
      </c>
      <c r="Q56" s="799">
        <f t="shared" si="0"/>
        <v>0</v>
      </c>
      <c r="R56" s="832">
        <f t="shared" si="0"/>
        <v>1.3000000000000003</v>
      </c>
      <c r="S56" s="799">
        <f t="shared" si="1"/>
        <v>1</v>
      </c>
      <c r="T56" s="832">
        <f t="shared" si="2"/>
        <v>3.18</v>
      </c>
      <c r="U56" s="839">
        <v>11</v>
      </c>
      <c r="V56" s="789">
        <v>10</v>
      </c>
      <c r="W56" s="789">
        <v>-1</v>
      </c>
      <c r="X56" s="837">
        <v>0.90909090909090906</v>
      </c>
      <c r="Y56" s="835"/>
    </row>
    <row r="57" spans="1:25" ht="14.4" customHeight="1" x14ac:dyDescent="0.3">
      <c r="A57" s="802" t="s">
        <v>3212</v>
      </c>
      <c r="B57" s="766">
        <v>1</v>
      </c>
      <c r="C57" s="767">
        <v>0.32</v>
      </c>
      <c r="D57" s="768">
        <v>1</v>
      </c>
      <c r="E57" s="783"/>
      <c r="F57" s="769"/>
      <c r="G57" s="770"/>
      <c r="H57" s="771"/>
      <c r="I57" s="769"/>
      <c r="J57" s="770"/>
      <c r="K57" s="772">
        <v>0.85</v>
      </c>
      <c r="L57" s="771">
        <v>3</v>
      </c>
      <c r="M57" s="771">
        <v>24</v>
      </c>
      <c r="N57" s="773">
        <v>8</v>
      </c>
      <c r="O57" s="771" t="s">
        <v>3115</v>
      </c>
      <c r="P57" s="784" t="s">
        <v>3213</v>
      </c>
      <c r="Q57" s="774">
        <f t="shared" si="0"/>
        <v>-1</v>
      </c>
      <c r="R57" s="831">
        <f t="shared" si="0"/>
        <v>-0.32</v>
      </c>
      <c r="S57" s="774">
        <f t="shared" si="1"/>
        <v>0</v>
      </c>
      <c r="T57" s="831">
        <f t="shared" si="2"/>
        <v>0</v>
      </c>
      <c r="U57" s="838" t="s">
        <v>502</v>
      </c>
      <c r="V57" s="785" t="s">
        <v>502</v>
      </c>
      <c r="W57" s="785" t="s">
        <v>502</v>
      </c>
      <c r="X57" s="836" t="s">
        <v>502</v>
      </c>
      <c r="Y57" s="834"/>
    </row>
    <row r="58" spans="1:25" ht="14.4" customHeight="1" x14ac:dyDescent="0.3">
      <c r="A58" s="802" t="s">
        <v>3214</v>
      </c>
      <c r="B58" s="785"/>
      <c r="C58" s="786"/>
      <c r="D58" s="787"/>
      <c r="E58" s="775">
        <v>1</v>
      </c>
      <c r="F58" s="776">
        <v>37.340000000000003</v>
      </c>
      <c r="G58" s="777">
        <v>38</v>
      </c>
      <c r="H58" s="771"/>
      <c r="I58" s="769"/>
      <c r="J58" s="770"/>
      <c r="K58" s="772">
        <v>37.340000000000003</v>
      </c>
      <c r="L58" s="771">
        <v>22</v>
      </c>
      <c r="M58" s="771">
        <v>132</v>
      </c>
      <c r="N58" s="773">
        <v>44</v>
      </c>
      <c r="O58" s="771" t="s">
        <v>3115</v>
      </c>
      <c r="P58" s="784" t="s">
        <v>3215</v>
      </c>
      <c r="Q58" s="774">
        <f t="shared" si="0"/>
        <v>0</v>
      </c>
      <c r="R58" s="831">
        <f t="shared" si="0"/>
        <v>0</v>
      </c>
      <c r="S58" s="774">
        <f t="shared" si="1"/>
        <v>-1</v>
      </c>
      <c r="T58" s="831">
        <f t="shared" si="2"/>
        <v>-37.340000000000003</v>
      </c>
      <c r="U58" s="838" t="s">
        <v>502</v>
      </c>
      <c r="V58" s="785" t="s">
        <v>502</v>
      </c>
      <c r="W58" s="785" t="s">
        <v>502</v>
      </c>
      <c r="X58" s="836" t="s">
        <v>502</v>
      </c>
      <c r="Y58" s="834"/>
    </row>
    <row r="59" spans="1:25" ht="14.4" customHeight="1" x14ac:dyDescent="0.3">
      <c r="A59" s="802" t="s">
        <v>3216</v>
      </c>
      <c r="B59" s="785"/>
      <c r="C59" s="786"/>
      <c r="D59" s="787"/>
      <c r="E59" s="783"/>
      <c r="F59" s="769"/>
      <c r="G59" s="770"/>
      <c r="H59" s="775">
        <v>1</v>
      </c>
      <c r="I59" s="776">
        <v>23.68</v>
      </c>
      <c r="J59" s="777">
        <v>25</v>
      </c>
      <c r="K59" s="772">
        <v>23.68</v>
      </c>
      <c r="L59" s="771">
        <v>11</v>
      </c>
      <c r="M59" s="771">
        <v>87</v>
      </c>
      <c r="N59" s="773">
        <v>29</v>
      </c>
      <c r="O59" s="771" t="s">
        <v>3115</v>
      </c>
      <c r="P59" s="784" t="s">
        <v>3217</v>
      </c>
      <c r="Q59" s="774">
        <f t="shared" si="0"/>
        <v>1</v>
      </c>
      <c r="R59" s="831">
        <f t="shared" si="0"/>
        <v>23.68</v>
      </c>
      <c r="S59" s="774">
        <f t="shared" si="1"/>
        <v>1</v>
      </c>
      <c r="T59" s="831">
        <f t="shared" si="2"/>
        <v>23.68</v>
      </c>
      <c r="U59" s="838">
        <v>29</v>
      </c>
      <c r="V59" s="785">
        <v>25</v>
      </c>
      <c r="W59" s="785">
        <v>-4</v>
      </c>
      <c r="X59" s="836">
        <v>0.86206896551724133</v>
      </c>
      <c r="Y59" s="834"/>
    </row>
    <row r="60" spans="1:25" ht="14.4" customHeight="1" x14ac:dyDescent="0.3">
      <c r="A60" s="802" t="s">
        <v>3218</v>
      </c>
      <c r="B60" s="785"/>
      <c r="C60" s="786"/>
      <c r="D60" s="787"/>
      <c r="E60" s="775">
        <v>1</v>
      </c>
      <c r="F60" s="776">
        <v>16.940000000000001</v>
      </c>
      <c r="G60" s="777">
        <v>13</v>
      </c>
      <c r="H60" s="771"/>
      <c r="I60" s="769"/>
      <c r="J60" s="770"/>
      <c r="K60" s="772">
        <v>16.940000000000001</v>
      </c>
      <c r="L60" s="771">
        <v>5</v>
      </c>
      <c r="M60" s="771">
        <v>72</v>
      </c>
      <c r="N60" s="773">
        <v>24</v>
      </c>
      <c r="O60" s="771" t="s">
        <v>3115</v>
      </c>
      <c r="P60" s="784" t="s">
        <v>3219</v>
      </c>
      <c r="Q60" s="774">
        <f t="shared" si="0"/>
        <v>0</v>
      </c>
      <c r="R60" s="831">
        <f t="shared" si="0"/>
        <v>0</v>
      </c>
      <c r="S60" s="774">
        <f t="shared" si="1"/>
        <v>-1</v>
      </c>
      <c r="T60" s="831">
        <f t="shared" si="2"/>
        <v>-16.940000000000001</v>
      </c>
      <c r="U60" s="838" t="s">
        <v>502</v>
      </c>
      <c r="V60" s="785" t="s">
        <v>502</v>
      </c>
      <c r="W60" s="785" t="s">
        <v>502</v>
      </c>
      <c r="X60" s="836" t="s">
        <v>502</v>
      </c>
      <c r="Y60" s="834"/>
    </row>
    <row r="61" spans="1:25" ht="14.4" customHeight="1" x14ac:dyDescent="0.3">
      <c r="A61" s="802" t="s">
        <v>3220</v>
      </c>
      <c r="B61" s="766">
        <v>1</v>
      </c>
      <c r="C61" s="767">
        <v>3.18</v>
      </c>
      <c r="D61" s="768">
        <v>3</v>
      </c>
      <c r="E61" s="783"/>
      <c r="F61" s="769"/>
      <c r="G61" s="770"/>
      <c r="H61" s="771"/>
      <c r="I61" s="769"/>
      <c r="J61" s="770"/>
      <c r="K61" s="772">
        <v>3.18</v>
      </c>
      <c r="L61" s="771">
        <v>1</v>
      </c>
      <c r="M61" s="771">
        <v>5</v>
      </c>
      <c r="N61" s="773">
        <v>2</v>
      </c>
      <c r="O61" s="771" t="s">
        <v>3115</v>
      </c>
      <c r="P61" s="784" t="s">
        <v>3221</v>
      </c>
      <c r="Q61" s="774">
        <f t="shared" si="0"/>
        <v>-1</v>
      </c>
      <c r="R61" s="831">
        <f t="shared" si="0"/>
        <v>-3.18</v>
      </c>
      <c r="S61" s="774">
        <f t="shared" si="1"/>
        <v>0</v>
      </c>
      <c r="T61" s="831">
        <f t="shared" si="2"/>
        <v>0</v>
      </c>
      <c r="U61" s="838" t="s">
        <v>502</v>
      </c>
      <c r="V61" s="785" t="s">
        <v>502</v>
      </c>
      <c r="W61" s="785" t="s">
        <v>502</v>
      </c>
      <c r="X61" s="836" t="s">
        <v>502</v>
      </c>
      <c r="Y61" s="834"/>
    </row>
    <row r="62" spans="1:25" ht="14.4" customHeight="1" x14ac:dyDescent="0.3">
      <c r="A62" s="802" t="s">
        <v>3222</v>
      </c>
      <c r="B62" s="785"/>
      <c r="C62" s="786"/>
      <c r="D62" s="787"/>
      <c r="E62" s="775">
        <v>1</v>
      </c>
      <c r="F62" s="776">
        <v>2.2599999999999998</v>
      </c>
      <c r="G62" s="777">
        <v>4</v>
      </c>
      <c r="H62" s="771">
        <v>1</v>
      </c>
      <c r="I62" s="769">
        <v>2.2599999999999998</v>
      </c>
      <c r="J62" s="781">
        <v>18</v>
      </c>
      <c r="K62" s="772">
        <v>2.2599999999999998</v>
      </c>
      <c r="L62" s="771">
        <v>4</v>
      </c>
      <c r="M62" s="771">
        <v>39</v>
      </c>
      <c r="N62" s="773">
        <v>13</v>
      </c>
      <c r="O62" s="771" t="s">
        <v>3115</v>
      </c>
      <c r="P62" s="784" t="s">
        <v>3223</v>
      </c>
      <c r="Q62" s="774">
        <f t="shared" si="0"/>
        <v>1</v>
      </c>
      <c r="R62" s="831">
        <f t="shared" si="0"/>
        <v>2.2599999999999998</v>
      </c>
      <c r="S62" s="774">
        <f t="shared" si="1"/>
        <v>0</v>
      </c>
      <c r="T62" s="831">
        <f t="shared" si="2"/>
        <v>0</v>
      </c>
      <c r="U62" s="838">
        <v>13</v>
      </c>
      <c r="V62" s="785">
        <v>18</v>
      </c>
      <c r="W62" s="785">
        <v>5</v>
      </c>
      <c r="X62" s="836">
        <v>1.3846153846153846</v>
      </c>
      <c r="Y62" s="834">
        <v>5</v>
      </c>
    </row>
    <row r="63" spans="1:25" ht="14.4" customHeight="1" thickBot="1" x14ac:dyDescent="0.35">
      <c r="A63" s="816" t="s">
        <v>3224</v>
      </c>
      <c r="B63" s="817"/>
      <c r="C63" s="818"/>
      <c r="D63" s="819"/>
      <c r="E63" s="820">
        <v>1</v>
      </c>
      <c r="F63" s="821">
        <v>4.42</v>
      </c>
      <c r="G63" s="822">
        <v>22</v>
      </c>
      <c r="H63" s="823"/>
      <c r="I63" s="824"/>
      <c r="J63" s="825"/>
      <c r="K63" s="826">
        <v>4.42</v>
      </c>
      <c r="L63" s="823">
        <v>6</v>
      </c>
      <c r="M63" s="823">
        <v>57</v>
      </c>
      <c r="N63" s="827">
        <v>19</v>
      </c>
      <c r="O63" s="823" t="s">
        <v>3115</v>
      </c>
      <c r="P63" s="828" t="s">
        <v>3225</v>
      </c>
      <c r="Q63" s="829">
        <f t="shared" si="0"/>
        <v>0</v>
      </c>
      <c r="R63" s="833">
        <f t="shared" si="0"/>
        <v>0</v>
      </c>
      <c r="S63" s="829">
        <f t="shared" si="1"/>
        <v>-1</v>
      </c>
      <c r="T63" s="833">
        <f t="shared" si="2"/>
        <v>-4.42</v>
      </c>
      <c r="U63" s="844" t="s">
        <v>502</v>
      </c>
      <c r="V63" s="817" t="s">
        <v>502</v>
      </c>
      <c r="W63" s="817" t="s">
        <v>502</v>
      </c>
      <c r="X63" s="845" t="s">
        <v>502</v>
      </c>
      <c r="Y63" s="846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64:Q1048576">
    <cfRule type="cellIs" dxfId="14" priority="11" stopIfTrue="1" operator="lessThan">
      <formula>0</formula>
    </cfRule>
  </conditionalFormatting>
  <conditionalFormatting sqref="W64:W1048576">
    <cfRule type="cellIs" dxfId="13" priority="10" stopIfTrue="1" operator="greaterThan">
      <formula>0</formula>
    </cfRule>
  </conditionalFormatting>
  <conditionalFormatting sqref="X64:X1048576">
    <cfRule type="cellIs" dxfId="12" priority="9" stopIfTrue="1" operator="greaterThan">
      <formula>1</formula>
    </cfRule>
  </conditionalFormatting>
  <conditionalFormatting sqref="X64:X1048576">
    <cfRule type="cellIs" dxfId="11" priority="6" stopIfTrue="1" operator="greaterThan">
      <formula>1</formula>
    </cfRule>
  </conditionalFormatting>
  <conditionalFormatting sqref="W64:W1048576">
    <cfRule type="cellIs" dxfId="10" priority="7" stopIfTrue="1" operator="greaterThan">
      <formula>0</formula>
    </cfRule>
  </conditionalFormatting>
  <conditionalFormatting sqref="Q64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63">
    <cfRule type="cellIs" dxfId="7" priority="4" stopIfTrue="1" operator="lessThan">
      <formula>0</formula>
    </cfRule>
  </conditionalFormatting>
  <conditionalFormatting sqref="X5:X63">
    <cfRule type="cellIs" dxfId="6" priority="2" stopIfTrue="1" operator="greaterThan">
      <formula>1</formula>
    </cfRule>
  </conditionalFormatting>
  <conditionalFormatting sqref="W5:W63">
    <cfRule type="cellIs" dxfId="5" priority="3" stopIfTrue="1" operator="greaterThan">
      <formula>0</formula>
    </cfRule>
  </conditionalFormatting>
  <conditionalFormatting sqref="S5:S63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1" customWidth="1" collapsed="1"/>
    <col min="2" max="2" width="7.77734375" style="199" hidden="1" customWidth="1" outlineLevel="1"/>
    <col min="3" max="3" width="7.21875" style="231" hidden="1" customWidth="1"/>
    <col min="4" max="4" width="7.77734375" style="199" customWidth="1"/>
    <col min="5" max="5" width="7.2187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7.21875" style="231" hidden="1" customWidth="1"/>
    <col min="10" max="10" width="7.77734375" style="199" customWidth="1"/>
    <col min="11" max="11" width="7.21875" style="231" hidden="1" customWidth="1"/>
    <col min="12" max="12" width="7.77734375" style="199" customWidth="1"/>
    <col min="13" max="13" width="7.77734375" style="313" customWidth="1"/>
    <col min="14" max="16384" width="8.88671875" style="231"/>
  </cols>
  <sheetData>
    <row r="1" spans="1:13" ht="18.600000000000001" customHeight="1" thickBot="1" x14ac:dyDescent="0.4">
      <c r="A1" s="494" t="s">
        <v>140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" customHeight="1" thickBot="1" x14ac:dyDescent="0.35">
      <c r="A3" s="319" t="s">
        <v>141</v>
      </c>
      <c r="B3" s="320">
        <f>SUBTOTAL(9,B6:B1048576)</f>
        <v>5132208</v>
      </c>
      <c r="C3" s="321">
        <f t="shared" ref="C3:L3" si="0">SUBTOTAL(9,C6:C1048576)</f>
        <v>26.005269145978449</v>
      </c>
      <c r="D3" s="321">
        <f t="shared" si="0"/>
        <v>4823173</v>
      </c>
      <c r="E3" s="321">
        <f t="shared" si="0"/>
        <v>9</v>
      </c>
      <c r="F3" s="321">
        <f t="shared" si="0"/>
        <v>4503972</v>
      </c>
      <c r="G3" s="324">
        <f>IF(D3&lt;&gt;0,F3/D3,"")</f>
        <v>0.93381929281823395</v>
      </c>
      <c r="H3" s="320">
        <f t="shared" si="0"/>
        <v>907392.40000000037</v>
      </c>
      <c r="I3" s="321">
        <f t="shared" si="0"/>
        <v>1.0019902825342539</v>
      </c>
      <c r="J3" s="321">
        <f t="shared" si="0"/>
        <v>905590.01999999967</v>
      </c>
      <c r="K3" s="321">
        <f t="shared" si="0"/>
        <v>1</v>
      </c>
      <c r="L3" s="321">
        <f t="shared" si="0"/>
        <v>666768.2899999998</v>
      </c>
      <c r="M3" s="322">
        <f>IF(J3&lt;&gt;0,L3/J3,"")</f>
        <v>0.73628051908080883</v>
      </c>
    </row>
    <row r="4" spans="1:13" ht="14.4" customHeight="1" x14ac:dyDescent="0.3">
      <c r="A4" s="639" t="s">
        <v>104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</row>
    <row r="5" spans="1:13" s="311" customFormat="1" ht="14.4" customHeight="1" thickBot="1" x14ac:dyDescent="0.35">
      <c r="A5" s="847"/>
      <c r="B5" s="848">
        <v>2015</v>
      </c>
      <c r="C5" s="849"/>
      <c r="D5" s="849">
        <v>2017</v>
      </c>
      <c r="E5" s="849"/>
      <c r="F5" s="849">
        <v>2018</v>
      </c>
      <c r="G5" s="753" t="s">
        <v>2</v>
      </c>
      <c r="H5" s="848">
        <v>2015</v>
      </c>
      <c r="I5" s="849"/>
      <c r="J5" s="849">
        <v>2017</v>
      </c>
      <c r="K5" s="849"/>
      <c r="L5" s="849">
        <v>2018</v>
      </c>
      <c r="M5" s="753" t="s">
        <v>2</v>
      </c>
    </row>
    <row r="6" spans="1:13" ht="14.4" customHeight="1" x14ac:dyDescent="0.3">
      <c r="A6" s="728" t="s">
        <v>3227</v>
      </c>
      <c r="B6" s="754">
        <v>7484</v>
      </c>
      <c r="C6" s="691">
        <v>15.399176954732511</v>
      </c>
      <c r="D6" s="754">
        <v>486</v>
      </c>
      <c r="E6" s="691">
        <v>1</v>
      </c>
      <c r="F6" s="754">
        <v>4430</v>
      </c>
      <c r="G6" s="716">
        <v>9.1152263374485596</v>
      </c>
      <c r="H6" s="754"/>
      <c r="I6" s="691"/>
      <c r="J6" s="754"/>
      <c r="K6" s="691"/>
      <c r="L6" s="754"/>
      <c r="M6" s="740"/>
    </row>
    <row r="7" spans="1:13" ht="14.4" customHeight="1" x14ac:dyDescent="0.3">
      <c r="A7" s="729" t="s">
        <v>3228</v>
      </c>
      <c r="B7" s="850"/>
      <c r="C7" s="698"/>
      <c r="D7" s="850"/>
      <c r="E7" s="698"/>
      <c r="F7" s="850">
        <v>148</v>
      </c>
      <c r="G7" s="724"/>
      <c r="H7" s="850"/>
      <c r="I7" s="698"/>
      <c r="J7" s="850"/>
      <c r="K7" s="698"/>
      <c r="L7" s="850"/>
      <c r="M7" s="851"/>
    </row>
    <row r="8" spans="1:13" ht="14.4" customHeight="1" x14ac:dyDescent="0.3">
      <c r="A8" s="729" t="s">
        <v>3229</v>
      </c>
      <c r="B8" s="850">
        <v>234410</v>
      </c>
      <c r="C8" s="698">
        <v>0.70699545780828699</v>
      </c>
      <c r="D8" s="850">
        <v>331558</v>
      </c>
      <c r="E8" s="698">
        <v>1</v>
      </c>
      <c r="F8" s="850">
        <v>342243</v>
      </c>
      <c r="G8" s="724">
        <v>1.0322266390797388</v>
      </c>
      <c r="H8" s="850"/>
      <c r="I8" s="698"/>
      <c r="J8" s="850"/>
      <c r="K8" s="698"/>
      <c r="L8" s="850"/>
      <c r="M8" s="851"/>
    </row>
    <row r="9" spans="1:13" ht="14.4" customHeight="1" x14ac:dyDescent="0.3">
      <c r="A9" s="729" t="s">
        <v>3230</v>
      </c>
      <c r="B9" s="850">
        <v>1307407</v>
      </c>
      <c r="C9" s="698">
        <v>0.8292067716287731</v>
      </c>
      <c r="D9" s="850">
        <v>1576696</v>
      </c>
      <c r="E9" s="698">
        <v>1</v>
      </c>
      <c r="F9" s="850">
        <v>1600089</v>
      </c>
      <c r="G9" s="724">
        <v>1.0148367218538006</v>
      </c>
      <c r="H9" s="850"/>
      <c r="I9" s="698"/>
      <c r="J9" s="850"/>
      <c r="K9" s="698"/>
      <c r="L9" s="850"/>
      <c r="M9" s="851"/>
    </row>
    <row r="10" spans="1:13" ht="14.4" customHeight="1" x14ac:dyDescent="0.3">
      <c r="A10" s="729" t="s">
        <v>3231</v>
      </c>
      <c r="B10" s="850">
        <v>1445571</v>
      </c>
      <c r="C10" s="698">
        <v>1.3802677712085796</v>
      </c>
      <c r="D10" s="850">
        <v>1047312</v>
      </c>
      <c r="E10" s="698">
        <v>1</v>
      </c>
      <c r="F10" s="850">
        <v>893341</v>
      </c>
      <c r="G10" s="724">
        <v>0.85298459293887585</v>
      </c>
      <c r="H10" s="850">
        <v>907392.40000000037</v>
      </c>
      <c r="I10" s="698">
        <v>1.0019902825342539</v>
      </c>
      <c r="J10" s="850">
        <v>905590.01999999967</v>
      </c>
      <c r="K10" s="698">
        <v>1</v>
      </c>
      <c r="L10" s="850">
        <v>666768.2899999998</v>
      </c>
      <c r="M10" s="851">
        <v>0.73628051908080883</v>
      </c>
    </row>
    <row r="11" spans="1:13" ht="14.4" customHeight="1" x14ac:dyDescent="0.3">
      <c r="A11" s="729" t="s">
        <v>3232</v>
      </c>
      <c r="B11" s="850">
        <v>385293</v>
      </c>
      <c r="C11" s="698">
        <v>0.86522422582021508</v>
      </c>
      <c r="D11" s="850">
        <v>445310</v>
      </c>
      <c r="E11" s="698">
        <v>1</v>
      </c>
      <c r="F11" s="850">
        <v>525296</v>
      </c>
      <c r="G11" s="724">
        <v>1.1796186925961689</v>
      </c>
      <c r="H11" s="850"/>
      <c r="I11" s="698"/>
      <c r="J11" s="850"/>
      <c r="K11" s="698"/>
      <c r="L11" s="850"/>
      <c r="M11" s="851"/>
    </row>
    <row r="12" spans="1:13" ht="14.4" customHeight="1" x14ac:dyDescent="0.3">
      <c r="A12" s="729" t="s">
        <v>3233</v>
      </c>
      <c r="B12" s="850">
        <v>1223241</v>
      </c>
      <c r="C12" s="698">
        <v>1.5822340934666477</v>
      </c>
      <c r="D12" s="850">
        <v>773110</v>
      </c>
      <c r="E12" s="698">
        <v>1</v>
      </c>
      <c r="F12" s="850">
        <v>435492</v>
      </c>
      <c r="G12" s="724">
        <v>0.56329888372935288</v>
      </c>
      <c r="H12" s="850"/>
      <c r="I12" s="698"/>
      <c r="J12" s="850"/>
      <c r="K12" s="698"/>
      <c r="L12" s="850"/>
      <c r="M12" s="851"/>
    </row>
    <row r="13" spans="1:13" ht="14.4" customHeight="1" x14ac:dyDescent="0.3">
      <c r="A13" s="729" t="s">
        <v>3234</v>
      </c>
      <c r="B13" s="850">
        <v>462471</v>
      </c>
      <c r="C13" s="698">
        <v>0.84520841862097196</v>
      </c>
      <c r="D13" s="850">
        <v>547168</v>
      </c>
      <c r="E13" s="698">
        <v>1</v>
      </c>
      <c r="F13" s="850">
        <v>639939</v>
      </c>
      <c r="G13" s="724">
        <v>1.1695475612608925</v>
      </c>
      <c r="H13" s="850"/>
      <c r="I13" s="698"/>
      <c r="J13" s="850"/>
      <c r="K13" s="698"/>
      <c r="L13" s="850"/>
      <c r="M13" s="851"/>
    </row>
    <row r="14" spans="1:13" ht="14.4" customHeight="1" x14ac:dyDescent="0.3">
      <c r="A14" s="729" t="s">
        <v>3235</v>
      </c>
      <c r="B14" s="850">
        <v>37906</v>
      </c>
      <c r="C14" s="698">
        <v>4.2244511311712918</v>
      </c>
      <c r="D14" s="850">
        <v>8973</v>
      </c>
      <c r="E14" s="698">
        <v>1</v>
      </c>
      <c r="F14" s="850">
        <v>37925</v>
      </c>
      <c r="G14" s="724">
        <v>4.2265685946729077</v>
      </c>
      <c r="H14" s="850"/>
      <c r="I14" s="698"/>
      <c r="J14" s="850"/>
      <c r="K14" s="698"/>
      <c r="L14" s="850"/>
      <c r="M14" s="851"/>
    </row>
    <row r="15" spans="1:13" ht="14.4" customHeight="1" x14ac:dyDescent="0.3">
      <c r="A15" s="729" t="s">
        <v>3236</v>
      </c>
      <c r="B15" s="850">
        <v>15967</v>
      </c>
      <c r="C15" s="698">
        <v>0.17250432152117545</v>
      </c>
      <c r="D15" s="850">
        <v>92560</v>
      </c>
      <c r="E15" s="698">
        <v>1</v>
      </c>
      <c r="F15" s="850">
        <v>25069</v>
      </c>
      <c r="G15" s="724">
        <v>0.27084053586862578</v>
      </c>
      <c r="H15" s="850"/>
      <c r="I15" s="698"/>
      <c r="J15" s="850"/>
      <c r="K15" s="698"/>
      <c r="L15" s="850"/>
      <c r="M15" s="851"/>
    </row>
    <row r="16" spans="1:13" ht="14.4" customHeight="1" thickBot="1" x14ac:dyDescent="0.35">
      <c r="A16" s="756" t="s">
        <v>1529</v>
      </c>
      <c r="B16" s="755">
        <v>12458</v>
      </c>
      <c r="C16" s="705"/>
      <c r="D16" s="755"/>
      <c r="E16" s="705"/>
      <c r="F16" s="755"/>
      <c r="G16" s="717"/>
      <c r="H16" s="755"/>
      <c r="I16" s="705"/>
      <c r="J16" s="755"/>
      <c r="K16" s="705"/>
      <c r="L16" s="755"/>
      <c r="M16" s="74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45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94" t="s">
        <v>4022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" customHeight="1" thickBot="1" x14ac:dyDescent="0.35">
      <c r="E3" s="97" t="s">
        <v>141</v>
      </c>
      <c r="F3" s="191">
        <f t="shared" ref="F3:O3" si="0">SUBTOTAL(9,F6:F1048576)</f>
        <v>37418.36</v>
      </c>
      <c r="G3" s="195">
        <f t="shared" si="0"/>
        <v>6039600.4000000004</v>
      </c>
      <c r="H3" s="196"/>
      <c r="I3" s="196"/>
      <c r="J3" s="191">
        <f t="shared" si="0"/>
        <v>40296.57</v>
      </c>
      <c r="K3" s="195">
        <f t="shared" si="0"/>
        <v>5728763.0200000014</v>
      </c>
      <c r="L3" s="196"/>
      <c r="M3" s="196"/>
      <c r="N3" s="191">
        <f t="shared" si="0"/>
        <v>37904.550000000003</v>
      </c>
      <c r="O3" s="195">
        <f t="shared" si="0"/>
        <v>5170740.29</v>
      </c>
      <c r="P3" s="162">
        <f>IF(K3=0,"",O3/K3)</f>
        <v>0.90259280615171944</v>
      </c>
      <c r="Q3" s="193">
        <f>IF(N3=0,"",O3/N3)</f>
        <v>136.41476524586096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76</v>
      </c>
      <c r="E4" s="585" t="s">
        <v>11</v>
      </c>
      <c r="F4" s="586">
        <v>2015</v>
      </c>
      <c r="G4" s="587"/>
      <c r="H4" s="194"/>
      <c r="I4" s="194"/>
      <c r="J4" s="586">
        <v>2017</v>
      </c>
      <c r="K4" s="587"/>
      <c r="L4" s="194"/>
      <c r="M4" s="194"/>
      <c r="N4" s="586">
        <v>2018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7"/>
      <c r="B5" s="758"/>
      <c r="C5" s="757"/>
      <c r="D5" s="759"/>
      <c r="E5" s="760"/>
      <c r="F5" s="761" t="s">
        <v>77</v>
      </c>
      <c r="G5" s="762" t="s">
        <v>14</v>
      </c>
      <c r="H5" s="763"/>
      <c r="I5" s="763"/>
      <c r="J5" s="761" t="s">
        <v>77</v>
      </c>
      <c r="K5" s="762" t="s">
        <v>14</v>
      </c>
      <c r="L5" s="763"/>
      <c r="M5" s="763"/>
      <c r="N5" s="761" t="s">
        <v>77</v>
      </c>
      <c r="O5" s="762" t="s">
        <v>14</v>
      </c>
      <c r="P5" s="764"/>
      <c r="Q5" s="765"/>
    </row>
    <row r="6" spans="1:17" ht="14.4" customHeight="1" x14ac:dyDescent="0.3">
      <c r="A6" s="690" t="s">
        <v>3237</v>
      </c>
      <c r="B6" s="691" t="s">
        <v>3106</v>
      </c>
      <c r="C6" s="691" t="s">
        <v>2179</v>
      </c>
      <c r="D6" s="691" t="s">
        <v>3238</v>
      </c>
      <c r="E6" s="691" t="s">
        <v>3239</v>
      </c>
      <c r="F6" s="695">
        <v>1</v>
      </c>
      <c r="G6" s="695">
        <v>1136</v>
      </c>
      <c r="H6" s="695"/>
      <c r="I6" s="695">
        <v>1136</v>
      </c>
      <c r="J6" s="695"/>
      <c r="K6" s="695"/>
      <c r="L6" s="695"/>
      <c r="M6" s="695"/>
      <c r="N6" s="695">
        <v>2</v>
      </c>
      <c r="O6" s="695">
        <v>2274</v>
      </c>
      <c r="P6" s="716"/>
      <c r="Q6" s="696">
        <v>1137</v>
      </c>
    </row>
    <row r="7" spans="1:17" ht="14.4" customHeight="1" x14ac:dyDescent="0.3">
      <c r="A7" s="697" t="s">
        <v>3237</v>
      </c>
      <c r="B7" s="698" t="s">
        <v>3106</v>
      </c>
      <c r="C7" s="698" t="s">
        <v>2179</v>
      </c>
      <c r="D7" s="698" t="s">
        <v>3238</v>
      </c>
      <c r="E7" s="698" t="s">
        <v>3240</v>
      </c>
      <c r="F7" s="702"/>
      <c r="G7" s="702"/>
      <c r="H7" s="702"/>
      <c r="I7" s="702"/>
      <c r="J7" s="702"/>
      <c r="K7" s="702"/>
      <c r="L7" s="702"/>
      <c r="M7" s="702"/>
      <c r="N7" s="702">
        <v>1</v>
      </c>
      <c r="O7" s="702">
        <v>1137</v>
      </c>
      <c r="P7" s="724"/>
      <c r="Q7" s="703">
        <v>1137</v>
      </c>
    </row>
    <row r="8" spans="1:17" ht="14.4" customHeight="1" x14ac:dyDescent="0.3">
      <c r="A8" s="697" t="s">
        <v>3237</v>
      </c>
      <c r="B8" s="698" t="s">
        <v>3106</v>
      </c>
      <c r="C8" s="698" t="s">
        <v>2179</v>
      </c>
      <c r="D8" s="698" t="s">
        <v>3241</v>
      </c>
      <c r="E8" s="698" t="s">
        <v>3242</v>
      </c>
      <c r="F8" s="702">
        <v>1</v>
      </c>
      <c r="G8" s="702">
        <v>265</v>
      </c>
      <c r="H8" s="702"/>
      <c r="I8" s="702">
        <v>265</v>
      </c>
      <c r="J8" s="702"/>
      <c r="K8" s="702"/>
      <c r="L8" s="702"/>
      <c r="M8" s="702"/>
      <c r="N8" s="702">
        <v>1</v>
      </c>
      <c r="O8" s="702">
        <v>266</v>
      </c>
      <c r="P8" s="724"/>
      <c r="Q8" s="703">
        <v>266</v>
      </c>
    </row>
    <row r="9" spans="1:17" ht="14.4" customHeight="1" x14ac:dyDescent="0.3">
      <c r="A9" s="697" t="s">
        <v>3237</v>
      </c>
      <c r="B9" s="698" t="s">
        <v>3106</v>
      </c>
      <c r="C9" s="698" t="s">
        <v>2179</v>
      </c>
      <c r="D9" s="698" t="s">
        <v>3241</v>
      </c>
      <c r="E9" s="698" t="s">
        <v>3243</v>
      </c>
      <c r="F9" s="702"/>
      <c r="G9" s="702"/>
      <c r="H9" s="702"/>
      <c r="I9" s="702"/>
      <c r="J9" s="702"/>
      <c r="K9" s="702"/>
      <c r="L9" s="702"/>
      <c r="M9" s="702"/>
      <c r="N9" s="702">
        <v>1</v>
      </c>
      <c r="O9" s="702">
        <v>266</v>
      </c>
      <c r="P9" s="724"/>
      <c r="Q9" s="703">
        <v>266</v>
      </c>
    </row>
    <row r="10" spans="1:17" ht="14.4" customHeight="1" x14ac:dyDescent="0.3">
      <c r="A10" s="697" t="s">
        <v>3237</v>
      </c>
      <c r="B10" s="698" t="s">
        <v>3106</v>
      </c>
      <c r="C10" s="698" t="s">
        <v>2179</v>
      </c>
      <c r="D10" s="698" t="s">
        <v>3111</v>
      </c>
      <c r="E10" s="698" t="s">
        <v>3112</v>
      </c>
      <c r="F10" s="702">
        <v>1</v>
      </c>
      <c r="G10" s="702">
        <v>5597</v>
      </c>
      <c r="H10" s="702"/>
      <c r="I10" s="702">
        <v>5597</v>
      </c>
      <c r="J10" s="702"/>
      <c r="K10" s="702"/>
      <c r="L10" s="702"/>
      <c r="M10" s="702"/>
      <c r="N10" s="702"/>
      <c r="O10" s="702"/>
      <c r="P10" s="724"/>
      <c r="Q10" s="703"/>
    </row>
    <row r="11" spans="1:17" ht="14.4" customHeight="1" x14ac:dyDescent="0.3">
      <c r="A11" s="697" t="s">
        <v>3237</v>
      </c>
      <c r="B11" s="698" t="s">
        <v>3106</v>
      </c>
      <c r="C11" s="698" t="s">
        <v>2179</v>
      </c>
      <c r="D11" s="698" t="s">
        <v>3244</v>
      </c>
      <c r="E11" s="698" t="s">
        <v>3245</v>
      </c>
      <c r="F11" s="702">
        <v>1</v>
      </c>
      <c r="G11" s="702">
        <v>486</v>
      </c>
      <c r="H11" s="702">
        <v>1</v>
      </c>
      <c r="I11" s="702">
        <v>486</v>
      </c>
      <c r="J11" s="702">
        <v>1</v>
      </c>
      <c r="K11" s="702">
        <v>486</v>
      </c>
      <c r="L11" s="702">
        <v>1</v>
      </c>
      <c r="M11" s="702">
        <v>486</v>
      </c>
      <c r="N11" s="702">
        <v>1</v>
      </c>
      <c r="O11" s="702">
        <v>487</v>
      </c>
      <c r="P11" s="724">
        <v>1.0020576131687242</v>
      </c>
      <c r="Q11" s="703">
        <v>487</v>
      </c>
    </row>
    <row r="12" spans="1:17" ht="14.4" customHeight="1" x14ac:dyDescent="0.3">
      <c r="A12" s="697" t="s">
        <v>3246</v>
      </c>
      <c r="B12" s="698" t="s">
        <v>3247</v>
      </c>
      <c r="C12" s="698" t="s">
        <v>2179</v>
      </c>
      <c r="D12" s="698" t="s">
        <v>3248</v>
      </c>
      <c r="E12" s="698" t="s">
        <v>3249</v>
      </c>
      <c r="F12" s="702"/>
      <c r="G12" s="702"/>
      <c r="H12" s="702"/>
      <c r="I12" s="702"/>
      <c r="J12" s="702"/>
      <c r="K12" s="702"/>
      <c r="L12" s="702"/>
      <c r="M12" s="702"/>
      <c r="N12" s="702">
        <v>1</v>
      </c>
      <c r="O12" s="702">
        <v>148</v>
      </c>
      <c r="P12" s="724"/>
      <c r="Q12" s="703">
        <v>148</v>
      </c>
    </row>
    <row r="13" spans="1:17" ht="14.4" customHeight="1" x14ac:dyDescent="0.3">
      <c r="A13" s="697" t="s">
        <v>3250</v>
      </c>
      <c r="B13" s="698" t="s">
        <v>3251</v>
      </c>
      <c r="C13" s="698" t="s">
        <v>2179</v>
      </c>
      <c r="D13" s="698" t="s">
        <v>3252</v>
      </c>
      <c r="E13" s="698" t="s">
        <v>3253</v>
      </c>
      <c r="F13" s="702"/>
      <c r="G13" s="702"/>
      <c r="H13" s="702"/>
      <c r="I13" s="702"/>
      <c r="J13" s="702"/>
      <c r="K13" s="702"/>
      <c r="L13" s="702"/>
      <c r="M13" s="702"/>
      <c r="N13" s="702">
        <v>2</v>
      </c>
      <c r="O13" s="702">
        <v>444</v>
      </c>
      <c r="P13" s="724"/>
      <c r="Q13" s="703">
        <v>222</v>
      </c>
    </row>
    <row r="14" spans="1:17" ht="14.4" customHeight="1" x14ac:dyDescent="0.3">
      <c r="A14" s="697" t="s">
        <v>3250</v>
      </c>
      <c r="B14" s="698" t="s">
        <v>3251</v>
      </c>
      <c r="C14" s="698" t="s">
        <v>2179</v>
      </c>
      <c r="D14" s="698" t="s">
        <v>3254</v>
      </c>
      <c r="E14" s="698" t="s">
        <v>3255</v>
      </c>
      <c r="F14" s="702"/>
      <c r="G14" s="702"/>
      <c r="H14" s="702"/>
      <c r="I14" s="702"/>
      <c r="J14" s="702"/>
      <c r="K14" s="702"/>
      <c r="L14" s="702"/>
      <c r="M14" s="702"/>
      <c r="N14" s="702">
        <v>2</v>
      </c>
      <c r="O14" s="702">
        <v>1018</v>
      </c>
      <c r="P14" s="724"/>
      <c r="Q14" s="703">
        <v>509</v>
      </c>
    </row>
    <row r="15" spans="1:17" ht="14.4" customHeight="1" x14ac:dyDescent="0.3">
      <c r="A15" s="697" t="s">
        <v>3250</v>
      </c>
      <c r="B15" s="698" t="s">
        <v>3251</v>
      </c>
      <c r="C15" s="698" t="s">
        <v>2179</v>
      </c>
      <c r="D15" s="698" t="s">
        <v>3256</v>
      </c>
      <c r="E15" s="698" t="s">
        <v>3257</v>
      </c>
      <c r="F15" s="702">
        <v>95</v>
      </c>
      <c r="G15" s="702">
        <v>33630</v>
      </c>
      <c r="H15" s="702">
        <v>1.0555555555555556</v>
      </c>
      <c r="I15" s="702">
        <v>354</v>
      </c>
      <c r="J15" s="702">
        <v>90</v>
      </c>
      <c r="K15" s="702">
        <v>31860</v>
      </c>
      <c r="L15" s="702">
        <v>1</v>
      </c>
      <c r="M15" s="702">
        <v>354</v>
      </c>
      <c r="N15" s="702">
        <v>98</v>
      </c>
      <c r="O15" s="702">
        <v>34692</v>
      </c>
      <c r="P15" s="724">
        <v>1.0888888888888888</v>
      </c>
      <c r="Q15" s="703">
        <v>354</v>
      </c>
    </row>
    <row r="16" spans="1:17" ht="14.4" customHeight="1" x14ac:dyDescent="0.3">
      <c r="A16" s="697" t="s">
        <v>3250</v>
      </c>
      <c r="B16" s="698" t="s">
        <v>3251</v>
      </c>
      <c r="C16" s="698" t="s">
        <v>2179</v>
      </c>
      <c r="D16" s="698" t="s">
        <v>3258</v>
      </c>
      <c r="E16" s="698" t="s">
        <v>3259</v>
      </c>
      <c r="F16" s="702">
        <v>145</v>
      </c>
      <c r="G16" s="702">
        <v>9425</v>
      </c>
      <c r="H16" s="702">
        <v>0.98639455782312924</v>
      </c>
      <c r="I16" s="702">
        <v>65</v>
      </c>
      <c r="J16" s="702">
        <v>147</v>
      </c>
      <c r="K16" s="702">
        <v>9555</v>
      </c>
      <c r="L16" s="702">
        <v>1</v>
      </c>
      <c r="M16" s="702">
        <v>65</v>
      </c>
      <c r="N16" s="702">
        <v>130</v>
      </c>
      <c r="O16" s="702">
        <v>8450</v>
      </c>
      <c r="P16" s="724">
        <v>0.88435374149659862</v>
      </c>
      <c r="Q16" s="703">
        <v>65</v>
      </c>
    </row>
    <row r="17" spans="1:17" ht="14.4" customHeight="1" x14ac:dyDescent="0.3">
      <c r="A17" s="697" t="s">
        <v>3250</v>
      </c>
      <c r="B17" s="698" t="s">
        <v>3251</v>
      </c>
      <c r="C17" s="698" t="s">
        <v>2179</v>
      </c>
      <c r="D17" s="698" t="s">
        <v>3260</v>
      </c>
      <c r="E17" s="698" t="s">
        <v>3261</v>
      </c>
      <c r="F17" s="702">
        <v>1</v>
      </c>
      <c r="G17" s="702">
        <v>592</v>
      </c>
      <c r="H17" s="702">
        <v>0.5</v>
      </c>
      <c r="I17" s="702">
        <v>592</v>
      </c>
      <c r="J17" s="702">
        <v>2</v>
      </c>
      <c r="K17" s="702">
        <v>1184</v>
      </c>
      <c r="L17" s="702">
        <v>1</v>
      </c>
      <c r="M17" s="702">
        <v>592</v>
      </c>
      <c r="N17" s="702"/>
      <c r="O17" s="702"/>
      <c r="P17" s="724"/>
      <c r="Q17" s="703"/>
    </row>
    <row r="18" spans="1:17" ht="14.4" customHeight="1" x14ac:dyDescent="0.3">
      <c r="A18" s="697" t="s">
        <v>3250</v>
      </c>
      <c r="B18" s="698" t="s">
        <v>3251</v>
      </c>
      <c r="C18" s="698" t="s">
        <v>2179</v>
      </c>
      <c r="D18" s="698" t="s">
        <v>3260</v>
      </c>
      <c r="E18" s="698" t="s">
        <v>3262</v>
      </c>
      <c r="F18" s="702"/>
      <c r="G18" s="702"/>
      <c r="H18" s="702"/>
      <c r="I18" s="702"/>
      <c r="J18" s="702">
        <v>13</v>
      </c>
      <c r="K18" s="702">
        <v>7696</v>
      </c>
      <c r="L18" s="702">
        <v>1</v>
      </c>
      <c r="M18" s="702">
        <v>592</v>
      </c>
      <c r="N18" s="702"/>
      <c r="O18" s="702"/>
      <c r="P18" s="724"/>
      <c r="Q18" s="703"/>
    </row>
    <row r="19" spans="1:17" ht="14.4" customHeight="1" x14ac:dyDescent="0.3">
      <c r="A19" s="697" t="s">
        <v>3250</v>
      </c>
      <c r="B19" s="698" t="s">
        <v>3251</v>
      </c>
      <c r="C19" s="698" t="s">
        <v>2179</v>
      </c>
      <c r="D19" s="698" t="s">
        <v>3263</v>
      </c>
      <c r="E19" s="698" t="s">
        <v>3264</v>
      </c>
      <c r="F19" s="702">
        <v>1</v>
      </c>
      <c r="G19" s="702">
        <v>153</v>
      </c>
      <c r="H19" s="702">
        <v>0.5</v>
      </c>
      <c r="I19" s="702">
        <v>153</v>
      </c>
      <c r="J19" s="702">
        <v>2</v>
      </c>
      <c r="K19" s="702">
        <v>306</v>
      </c>
      <c r="L19" s="702">
        <v>1</v>
      </c>
      <c r="M19" s="702">
        <v>153</v>
      </c>
      <c r="N19" s="702">
        <v>4</v>
      </c>
      <c r="O19" s="702">
        <v>612</v>
      </c>
      <c r="P19" s="724">
        <v>2</v>
      </c>
      <c r="Q19" s="703">
        <v>153</v>
      </c>
    </row>
    <row r="20" spans="1:17" ht="14.4" customHeight="1" x14ac:dyDescent="0.3">
      <c r="A20" s="697" t="s">
        <v>3250</v>
      </c>
      <c r="B20" s="698" t="s">
        <v>3251</v>
      </c>
      <c r="C20" s="698" t="s">
        <v>2179</v>
      </c>
      <c r="D20" s="698" t="s">
        <v>3265</v>
      </c>
      <c r="E20" s="698" t="s">
        <v>3266</v>
      </c>
      <c r="F20" s="702">
        <v>15</v>
      </c>
      <c r="G20" s="702">
        <v>360</v>
      </c>
      <c r="H20" s="702">
        <v>1</v>
      </c>
      <c r="I20" s="702">
        <v>24</v>
      </c>
      <c r="J20" s="702">
        <v>15</v>
      </c>
      <c r="K20" s="702">
        <v>360</v>
      </c>
      <c r="L20" s="702">
        <v>1</v>
      </c>
      <c r="M20" s="702">
        <v>24</v>
      </c>
      <c r="N20" s="702">
        <v>21</v>
      </c>
      <c r="O20" s="702">
        <v>504</v>
      </c>
      <c r="P20" s="724">
        <v>1.4</v>
      </c>
      <c r="Q20" s="703">
        <v>24</v>
      </c>
    </row>
    <row r="21" spans="1:17" ht="14.4" customHeight="1" x14ac:dyDescent="0.3">
      <c r="A21" s="697" t="s">
        <v>3250</v>
      </c>
      <c r="B21" s="698" t="s">
        <v>3251</v>
      </c>
      <c r="C21" s="698" t="s">
        <v>2179</v>
      </c>
      <c r="D21" s="698" t="s">
        <v>3265</v>
      </c>
      <c r="E21" s="698" t="s">
        <v>3267</v>
      </c>
      <c r="F21" s="702"/>
      <c r="G21" s="702"/>
      <c r="H21" s="702"/>
      <c r="I21" s="702"/>
      <c r="J21" s="702">
        <v>3</v>
      </c>
      <c r="K21" s="702">
        <v>72</v>
      </c>
      <c r="L21" s="702">
        <v>1</v>
      </c>
      <c r="M21" s="702">
        <v>24</v>
      </c>
      <c r="N21" s="702">
        <v>1</v>
      </c>
      <c r="O21" s="702">
        <v>24</v>
      </c>
      <c r="P21" s="724">
        <v>0.33333333333333331</v>
      </c>
      <c r="Q21" s="703">
        <v>24</v>
      </c>
    </row>
    <row r="22" spans="1:17" ht="14.4" customHeight="1" x14ac:dyDescent="0.3">
      <c r="A22" s="697" t="s">
        <v>3250</v>
      </c>
      <c r="B22" s="698" t="s">
        <v>3251</v>
      </c>
      <c r="C22" s="698" t="s">
        <v>2179</v>
      </c>
      <c r="D22" s="698" t="s">
        <v>3268</v>
      </c>
      <c r="E22" s="698" t="s">
        <v>3269</v>
      </c>
      <c r="F22" s="702">
        <v>2</v>
      </c>
      <c r="G22" s="702">
        <v>110</v>
      </c>
      <c r="H22" s="702"/>
      <c r="I22" s="702">
        <v>55</v>
      </c>
      <c r="J22" s="702"/>
      <c r="K22" s="702"/>
      <c r="L22" s="702"/>
      <c r="M22" s="702"/>
      <c r="N22" s="702">
        <v>2</v>
      </c>
      <c r="O22" s="702">
        <v>110</v>
      </c>
      <c r="P22" s="724"/>
      <c r="Q22" s="703">
        <v>55</v>
      </c>
    </row>
    <row r="23" spans="1:17" ht="14.4" customHeight="1" x14ac:dyDescent="0.3">
      <c r="A23" s="697" t="s">
        <v>3250</v>
      </c>
      <c r="B23" s="698" t="s">
        <v>3251</v>
      </c>
      <c r="C23" s="698" t="s">
        <v>2179</v>
      </c>
      <c r="D23" s="698" t="s">
        <v>3268</v>
      </c>
      <c r="E23" s="698" t="s">
        <v>3270</v>
      </c>
      <c r="F23" s="702">
        <v>24</v>
      </c>
      <c r="G23" s="702">
        <v>1320</v>
      </c>
      <c r="H23" s="702">
        <v>0.45283018867924529</v>
      </c>
      <c r="I23" s="702">
        <v>55</v>
      </c>
      <c r="J23" s="702">
        <v>53</v>
      </c>
      <c r="K23" s="702">
        <v>2915</v>
      </c>
      <c r="L23" s="702">
        <v>1</v>
      </c>
      <c r="M23" s="702">
        <v>55</v>
      </c>
      <c r="N23" s="702">
        <v>51</v>
      </c>
      <c r="O23" s="702">
        <v>2805</v>
      </c>
      <c r="P23" s="724">
        <v>0.96226415094339623</v>
      </c>
      <c r="Q23" s="703">
        <v>55</v>
      </c>
    </row>
    <row r="24" spans="1:17" ht="14.4" customHeight="1" x14ac:dyDescent="0.3">
      <c r="A24" s="697" t="s">
        <v>3250</v>
      </c>
      <c r="B24" s="698" t="s">
        <v>3251</v>
      </c>
      <c r="C24" s="698" t="s">
        <v>2179</v>
      </c>
      <c r="D24" s="698" t="s">
        <v>3271</v>
      </c>
      <c r="E24" s="698" t="s">
        <v>3272</v>
      </c>
      <c r="F24" s="702">
        <v>1334</v>
      </c>
      <c r="G24" s="702">
        <v>102718</v>
      </c>
      <c r="H24" s="702">
        <v>0.88874083944037308</v>
      </c>
      <c r="I24" s="702">
        <v>77</v>
      </c>
      <c r="J24" s="702">
        <v>1501</v>
      </c>
      <c r="K24" s="702">
        <v>115577</v>
      </c>
      <c r="L24" s="702">
        <v>1</v>
      </c>
      <c r="M24" s="702">
        <v>77</v>
      </c>
      <c r="N24" s="702">
        <v>1487</v>
      </c>
      <c r="O24" s="702">
        <v>114499</v>
      </c>
      <c r="P24" s="724">
        <v>0.99067288474350435</v>
      </c>
      <c r="Q24" s="703">
        <v>77</v>
      </c>
    </row>
    <row r="25" spans="1:17" ht="14.4" customHeight="1" x14ac:dyDescent="0.3">
      <c r="A25" s="697" t="s">
        <v>3250</v>
      </c>
      <c r="B25" s="698" t="s">
        <v>3251</v>
      </c>
      <c r="C25" s="698" t="s">
        <v>2179</v>
      </c>
      <c r="D25" s="698" t="s">
        <v>3273</v>
      </c>
      <c r="E25" s="698" t="s">
        <v>3274</v>
      </c>
      <c r="F25" s="702">
        <v>40</v>
      </c>
      <c r="G25" s="702">
        <v>960</v>
      </c>
      <c r="H25" s="702">
        <v>0.88888888888888884</v>
      </c>
      <c r="I25" s="702">
        <v>24</v>
      </c>
      <c r="J25" s="702">
        <v>45</v>
      </c>
      <c r="K25" s="702">
        <v>1080</v>
      </c>
      <c r="L25" s="702">
        <v>1</v>
      </c>
      <c r="M25" s="702">
        <v>24</v>
      </c>
      <c r="N25" s="702">
        <v>55</v>
      </c>
      <c r="O25" s="702">
        <v>1320</v>
      </c>
      <c r="P25" s="724">
        <v>1.2222222222222223</v>
      </c>
      <c r="Q25" s="703">
        <v>24</v>
      </c>
    </row>
    <row r="26" spans="1:17" ht="14.4" customHeight="1" x14ac:dyDescent="0.3">
      <c r="A26" s="697" t="s">
        <v>3250</v>
      </c>
      <c r="B26" s="698" t="s">
        <v>3251</v>
      </c>
      <c r="C26" s="698" t="s">
        <v>2179</v>
      </c>
      <c r="D26" s="698" t="s">
        <v>3275</v>
      </c>
      <c r="E26" s="698" t="s">
        <v>3276</v>
      </c>
      <c r="F26" s="702">
        <v>9</v>
      </c>
      <c r="G26" s="702">
        <v>594</v>
      </c>
      <c r="H26" s="702">
        <v>0.75</v>
      </c>
      <c r="I26" s="702">
        <v>66</v>
      </c>
      <c r="J26" s="702">
        <v>12</v>
      </c>
      <c r="K26" s="702">
        <v>792</v>
      </c>
      <c r="L26" s="702">
        <v>1</v>
      </c>
      <c r="M26" s="702">
        <v>66</v>
      </c>
      <c r="N26" s="702">
        <v>8</v>
      </c>
      <c r="O26" s="702">
        <v>528</v>
      </c>
      <c r="P26" s="724">
        <v>0.66666666666666663</v>
      </c>
      <c r="Q26" s="703">
        <v>66</v>
      </c>
    </row>
    <row r="27" spans="1:17" ht="14.4" customHeight="1" x14ac:dyDescent="0.3">
      <c r="A27" s="697" t="s">
        <v>3250</v>
      </c>
      <c r="B27" s="698" t="s">
        <v>3251</v>
      </c>
      <c r="C27" s="698" t="s">
        <v>2179</v>
      </c>
      <c r="D27" s="698" t="s">
        <v>3277</v>
      </c>
      <c r="E27" s="698" t="s">
        <v>3278</v>
      </c>
      <c r="F27" s="702"/>
      <c r="G27" s="702"/>
      <c r="H27" s="702"/>
      <c r="I27" s="702"/>
      <c r="J27" s="702"/>
      <c r="K27" s="702"/>
      <c r="L27" s="702"/>
      <c r="M27" s="702"/>
      <c r="N27" s="702">
        <v>70</v>
      </c>
      <c r="O27" s="702">
        <v>24500</v>
      </c>
      <c r="P27" s="724"/>
      <c r="Q27" s="703">
        <v>350</v>
      </c>
    </row>
    <row r="28" spans="1:17" ht="14.4" customHeight="1" x14ac:dyDescent="0.3">
      <c r="A28" s="697" t="s">
        <v>3250</v>
      </c>
      <c r="B28" s="698" t="s">
        <v>3251</v>
      </c>
      <c r="C28" s="698" t="s">
        <v>2179</v>
      </c>
      <c r="D28" s="698" t="s">
        <v>3279</v>
      </c>
      <c r="E28" s="698" t="s">
        <v>3280</v>
      </c>
      <c r="F28" s="702">
        <v>24</v>
      </c>
      <c r="G28" s="702">
        <v>600</v>
      </c>
      <c r="H28" s="702">
        <v>0.96</v>
      </c>
      <c r="I28" s="702">
        <v>25</v>
      </c>
      <c r="J28" s="702">
        <v>25</v>
      </c>
      <c r="K28" s="702">
        <v>625</v>
      </c>
      <c r="L28" s="702">
        <v>1</v>
      </c>
      <c r="M28" s="702">
        <v>25</v>
      </c>
      <c r="N28" s="702">
        <v>30</v>
      </c>
      <c r="O28" s="702">
        <v>750</v>
      </c>
      <c r="P28" s="724">
        <v>1.2</v>
      </c>
      <c r="Q28" s="703">
        <v>25</v>
      </c>
    </row>
    <row r="29" spans="1:17" ht="14.4" customHeight="1" x14ac:dyDescent="0.3">
      <c r="A29" s="697" t="s">
        <v>3250</v>
      </c>
      <c r="B29" s="698" t="s">
        <v>3251</v>
      </c>
      <c r="C29" s="698" t="s">
        <v>2179</v>
      </c>
      <c r="D29" s="698" t="s">
        <v>3281</v>
      </c>
      <c r="E29" s="698" t="s">
        <v>3282</v>
      </c>
      <c r="F29" s="702">
        <v>91</v>
      </c>
      <c r="G29" s="702">
        <v>16471</v>
      </c>
      <c r="H29" s="702">
        <v>0.38559322033898308</v>
      </c>
      <c r="I29" s="702">
        <v>181</v>
      </c>
      <c r="J29" s="702">
        <v>236</v>
      </c>
      <c r="K29" s="702">
        <v>42716</v>
      </c>
      <c r="L29" s="702">
        <v>1</v>
      </c>
      <c r="M29" s="702">
        <v>181</v>
      </c>
      <c r="N29" s="702">
        <v>225</v>
      </c>
      <c r="O29" s="702">
        <v>40725</v>
      </c>
      <c r="P29" s="724">
        <v>0.95338983050847459</v>
      </c>
      <c r="Q29" s="703">
        <v>181</v>
      </c>
    </row>
    <row r="30" spans="1:17" ht="14.4" customHeight="1" x14ac:dyDescent="0.3">
      <c r="A30" s="697" t="s">
        <v>3250</v>
      </c>
      <c r="B30" s="698" t="s">
        <v>3251</v>
      </c>
      <c r="C30" s="698" t="s">
        <v>2179</v>
      </c>
      <c r="D30" s="698" t="s">
        <v>3281</v>
      </c>
      <c r="E30" s="698" t="s">
        <v>3283</v>
      </c>
      <c r="F30" s="702">
        <v>5</v>
      </c>
      <c r="G30" s="702">
        <v>905</v>
      </c>
      <c r="H30" s="702"/>
      <c r="I30" s="702">
        <v>181</v>
      </c>
      <c r="J30" s="702"/>
      <c r="K30" s="702"/>
      <c r="L30" s="702"/>
      <c r="M30" s="702"/>
      <c r="N30" s="702"/>
      <c r="O30" s="702"/>
      <c r="P30" s="724"/>
      <c r="Q30" s="703"/>
    </row>
    <row r="31" spans="1:17" ht="14.4" customHeight="1" x14ac:dyDescent="0.3">
      <c r="A31" s="697" t="s">
        <v>3250</v>
      </c>
      <c r="B31" s="698" t="s">
        <v>3251</v>
      </c>
      <c r="C31" s="698" t="s">
        <v>2179</v>
      </c>
      <c r="D31" s="698" t="s">
        <v>3284</v>
      </c>
      <c r="E31" s="698" t="s">
        <v>3285</v>
      </c>
      <c r="F31" s="702">
        <v>63</v>
      </c>
      <c r="G31" s="702">
        <v>16002</v>
      </c>
      <c r="H31" s="702">
        <v>0.92647058823529416</v>
      </c>
      <c r="I31" s="702">
        <v>254</v>
      </c>
      <c r="J31" s="702">
        <v>68</v>
      </c>
      <c r="K31" s="702">
        <v>17272</v>
      </c>
      <c r="L31" s="702">
        <v>1</v>
      </c>
      <c r="M31" s="702">
        <v>254</v>
      </c>
      <c r="N31" s="702">
        <v>56</v>
      </c>
      <c r="O31" s="702">
        <v>14224</v>
      </c>
      <c r="P31" s="724">
        <v>0.82352941176470584</v>
      </c>
      <c r="Q31" s="703">
        <v>254</v>
      </c>
    </row>
    <row r="32" spans="1:17" ht="14.4" customHeight="1" x14ac:dyDescent="0.3">
      <c r="A32" s="697" t="s">
        <v>3250</v>
      </c>
      <c r="B32" s="698" t="s">
        <v>3251</v>
      </c>
      <c r="C32" s="698" t="s">
        <v>2179</v>
      </c>
      <c r="D32" s="698" t="s">
        <v>3284</v>
      </c>
      <c r="E32" s="698" t="s">
        <v>3286</v>
      </c>
      <c r="F32" s="702">
        <v>3</v>
      </c>
      <c r="G32" s="702">
        <v>762</v>
      </c>
      <c r="H32" s="702"/>
      <c r="I32" s="702">
        <v>254</v>
      </c>
      <c r="J32" s="702"/>
      <c r="K32" s="702"/>
      <c r="L32" s="702"/>
      <c r="M32" s="702"/>
      <c r="N32" s="702">
        <v>13</v>
      </c>
      <c r="O32" s="702">
        <v>3302</v>
      </c>
      <c r="P32" s="724"/>
      <c r="Q32" s="703">
        <v>254</v>
      </c>
    </row>
    <row r="33" spans="1:17" ht="14.4" customHeight="1" x14ac:dyDescent="0.3">
      <c r="A33" s="697" t="s">
        <v>3250</v>
      </c>
      <c r="B33" s="698" t="s">
        <v>3251</v>
      </c>
      <c r="C33" s="698" t="s">
        <v>2179</v>
      </c>
      <c r="D33" s="698" t="s">
        <v>3287</v>
      </c>
      <c r="E33" s="698" t="s">
        <v>3288</v>
      </c>
      <c r="F33" s="702">
        <v>225</v>
      </c>
      <c r="G33" s="702">
        <v>48825</v>
      </c>
      <c r="H33" s="702">
        <v>0.57989690721649489</v>
      </c>
      <c r="I33" s="702">
        <v>217</v>
      </c>
      <c r="J33" s="702">
        <v>388</v>
      </c>
      <c r="K33" s="702">
        <v>84196</v>
      </c>
      <c r="L33" s="702">
        <v>1</v>
      </c>
      <c r="M33" s="702">
        <v>217</v>
      </c>
      <c r="N33" s="702">
        <v>350</v>
      </c>
      <c r="O33" s="702">
        <v>75950</v>
      </c>
      <c r="P33" s="724">
        <v>0.90206185567010311</v>
      </c>
      <c r="Q33" s="703">
        <v>217</v>
      </c>
    </row>
    <row r="34" spans="1:17" ht="14.4" customHeight="1" x14ac:dyDescent="0.3">
      <c r="A34" s="697" t="s">
        <v>3250</v>
      </c>
      <c r="B34" s="698" t="s">
        <v>3251</v>
      </c>
      <c r="C34" s="698" t="s">
        <v>2179</v>
      </c>
      <c r="D34" s="698" t="s">
        <v>3289</v>
      </c>
      <c r="E34" s="698" t="s">
        <v>3290</v>
      </c>
      <c r="F34" s="702">
        <v>1</v>
      </c>
      <c r="G34" s="702">
        <v>37</v>
      </c>
      <c r="H34" s="702">
        <v>1</v>
      </c>
      <c r="I34" s="702">
        <v>37</v>
      </c>
      <c r="J34" s="702">
        <v>1</v>
      </c>
      <c r="K34" s="702">
        <v>37</v>
      </c>
      <c r="L34" s="702">
        <v>1</v>
      </c>
      <c r="M34" s="702">
        <v>37</v>
      </c>
      <c r="N34" s="702">
        <v>1</v>
      </c>
      <c r="O34" s="702">
        <v>37</v>
      </c>
      <c r="P34" s="724">
        <v>1</v>
      </c>
      <c r="Q34" s="703">
        <v>37</v>
      </c>
    </row>
    <row r="35" spans="1:17" ht="14.4" customHeight="1" x14ac:dyDescent="0.3">
      <c r="A35" s="697" t="s">
        <v>3250</v>
      </c>
      <c r="B35" s="698" t="s">
        <v>3251</v>
      </c>
      <c r="C35" s="698" t="s">
        <v>2179</v>
      </c>
      <c r="D35" s="698" t="s">
        <v>3291</v>
      </c>
      <c r="E35" s="698" t="s">
        <v>3292</v>
      </c>
      <c r="F35" s="702">
        <v>2</v>
      </c>
      <c r="G35" s="702">
        <v>746</v>
      </c>
      <c r="H35" s="702"/>
      <c r="I35" s="702">
        <v>373</v>
      </c>
      <c r="J35" s="702"/>
      <c r="K35" s="702"/>
      <c r="L35" s="702"/>
      <c r="M35" s="702"/>
      <c r="N35" s="702"/>
      <c r="O35" s="702"/>
      <c r="P35" s="724"/>
      <c r="Q35" s="703"/>
    </row>
    <row r="36" spans="1:17" ht="14.4" customHeight="1" x14ac:dyDescent="0.3">
      <c r="A36" s="697" t="s">
        <v>3250</v>
      </c>
      <c r="B36" s="698" t="s">
        <v>3251</v>
      </c>
      <c r="C36" s="698" t="s">
        <v>2179</v>
      </c>
      <c r="D36" s="698" t="s">
        <v>3293</v>
      </c>
      <c r="E36" s="698" t="s">
        <v>3294</v>
      </c>
      <c r="F36" s="702">
        <v>4</v>
      </c>
      <c r="G36" s="702">
        <v>200</v>
      </c>
      <c r="H36" s="702">
        <v>0.36363636363636365</v>
      </c>
      <c r="I36" s="702">
        <v>50</v>
      </c>
      <c r="J36" s="702">
        <v>11</v>
      </c>
      <c r="K36" s="702">
        <v>550</v>
      </c>
      <c r="L36" s="702">
        <v>1</v>
      </c>
      <c r="M36" s="702">
        <v>50</v>
      </c>
      <c r="N36" s="702">
        <v>8</v>
      </c>
      <c r="O36" s="702">
        <v>400</v>
      </c>
      <c r="P36" s="724">
        <v>0.72727272727272729</v>
      </c>
      <c r="Q36" s="703">
        <v>50</v>
      </c>
    </row>
    <row r="37" spans="1:17" ht="14.4" customHeight="1" x14ac:dyDescent="0.3">
      <c r="A37" s="697" t="s">
        <v>3250</v>
      </c>
      <c r="B37" s="698" t="s">
        <v>3251</v>
      </c>
      <c r="C37" s="698" t="s">
        <v>2179</v>
      </c>
      <c r="D37" s="698" t="s">
        <v>3295</v>
      </c>
      <c r="E37" s="698" t="s">
        <v>3296</v>
      </c>
      <c r="F37" s="702"/>
      <c r="G37" s="702"/>
      <c r="H37" s="702"/>
      <c r="I37" s="702"/>
      <c r="J37" s="702">
        <v>2</v>
      </c>
      <c r="K37" s="702">
        <v>658</v>
      </c>
      <c r="L37" s="702">
        <v>1</v>
      </c>
      <c r="M37" s="702">
        <v>329</v>
      </c>
      <c r="N37" s="702"/>
      <c r="O37" s="702"/>
      <c r="P37" s="724"/>
      <c r="Q37" s="703"/>
    </row>
    <row r="38" spans="1:17" ht="14.4" customHeight="1" x14ac:dyDescent="0.3">
      <c r="A38" s="697" t="s">
        <v>3250</v>
      </c>
      <c r="B38" s="698" t="s">
        <v>3251</v>
      </c>
      <c r="C38" s="698" t="s">
        <v>2179</v>
      </c>
      <c r="D38" s="698" t="s">
        <v>3297</v>
      </c>
      <c r="E38" s="698" t="s">
        <v>3298</v>
      </c>
      <c r="F38" s="702"/>
      <c r="G38" s="702"/>
      <c r="H38" s="702"/>
      <c r="I38" s="702"/>
      <c r="J38" s="702">
        <v>2</v>
      </c>
      <c r="K38" s="702">
        <v>464</v>
      </c>
      <c r="L38" s="702">
        <v>1</v>
      </c>
      <c r="M38" s="702">
        <v>232</v>
      </c>
      <c r="N38" s="702"/>
      <c r="O38" s="702"/>
      <c r="P38" s="724"/>
      <c r="Q38" s="703"/>
    </row>
    <row r="39" spans="1:17" ht="14.4" customHeight="1" x14ac:dyDescent="0.3">
      <c r="A39" s="697" t="s">
        <v>3250</v>
      </c>
      <c r="B39" s="698" t="s">
        <v>3251</v>
      </c>
      <c r="C39" s="698" t="s">
        <v>2179</v>
      </c>
      <c r="D39" s="698" t="s">
        <v>3297</v>
      </c>
      <c r="E39" s="698" t="s">
        <v>3299</v>
      </c>
      <c r="F39" s="702"/>
      <c r="G39" s="702"/>
      <c r="H39" s="702"/>
      <c r="I39" s="702"/>
      <c r="J39" s="702">
        <v>1</v>
      </c>
      <c r="K39" s="702">
        <v>232</v>
      </c>
      <c r="L39" s="702">
        <v>1</v>
      </c>
      <c r="M39" s="702">
        <v>232</v>
      </c>
      <c r="N39" s="702"/>
      <c r="O39" s="702"/>
      <c r="P39" s="724"/>
      <c r="Q39" s="703"/>
    </row>
    <row r="40" spans="1:17" ht="14.4" customHeight="1" x14ac:dyDescent="0.3">
      <c r="A40" s="697" t="s">
        <v>3250</v>
      </c>
      <c r="B40" s="698" t="s">
        <v>3251</v>
      </c>
      <c r="C40" s="698" t="s">
        <v>2179</v>
      </c>
      <c r="D40" s="698" t="s">
        <v>3300</v>
      </c>
      <c r="E40" s="698" t="s">
        <v>3301</v>
      </c>
      <c r="F40" s="702"/>
      <c r="G40" s="702"/>
      <c r="H40" s="702"/>
      <c r="I40" s="702"/>
      <c r="J40" s="702">
        <v>1</v>
      </c>
      <c r="K40" s="702">
        <v>233</v>
      </c>
      <c r="L40" s="702">
        <v>1</v>
      </c>
      <c r="M40" s="702">
        <v>233</v>
      </c>
      <c r="N40" s="702">
        <v>2</v>
      </c>
      <c r="O40" s="702">
        <v>466</v>
      </c>
      <c r="P40" s="724">
        <v>2</v>
      </c>
      <c r="Q40" s="703">
        <v>233</v>
      </c>
    </row>
    <row r="41" spans="1:17" ht="14.4" customHeight="1" x14ac:dyDescent="0.3">
      <c r="A41" s="697" t="s">
        <v>3250</v>
      </c>
      <c r="B41" s="698" t="s">
        <v>3251</v>
      </c>
      <c r="C41" s="698" t="s">
        <v>2179</v>
      </c>
      <c r="D41" s="698" t="s">
        <v>3302</v>
      </c>
      <c r="E41" s="698" t="s">
        <v>3303</v>
      </c>
      <c r="F41" s="702"/>
      <c r="G41" s="702"/>
      <c r="H41" s="702"/>
      <c r="I41" s="702"/>
      <c r="J41" s="702"/>
      <c r="K41" s="702"/>
      <c r="L41" s="702"/>
      <c r="M41" s="702"/>
      <c r="N41" s="702">
        <v>6</v>
      </c>
      <c r="O41" s="702">
        <v>2460</v>
      </c>
      <c r="P41" s="724"/>
      <c r="Q41" s="703">
        <v>410</v>
      </c>
    </row>
    <row r="42" spans="1:17" ht="14.4" customHeight="1" x14ac:dyDescent="0.3">
      <c r="A42" s="697" t="s">
        <v>3250</v>
      </c>
      <c r="B42" s="698" t="s">
        <v>3251</v>
      </c>
      <c r="C42" s="698" t="s">
        <v>2179</v>
      </c>
      <c r="D42" s="698" t="s">
        <v>3304</v>
      </c>
      <c r="E42" s="698" t="s">
        <v>3305</v>
      </c>
      <c r="F42" s="702"/>
      <c r="G42" s="702"/>
      <c r="H42" s="702"/>
      <c r="I42" s="702"/>
      <c r="J42" s="702"/>
      <c r="K42" s="702"/>
      <c r="L42" s="702"/>
      <c r="M42" s="702"/>
      <c r="N42" s="702">
        <v>1</v>
      </c>
      <c r="O42" s="702">
        <v>652</v>
      </c>
      <c r="P42" s="724"/>
      <c r="Q42" s="703">
        <v>652</v>
      </c>
    </row>
    <row r="43" spans="1:17" ht="14.4" customHeight="1" x14ac:dyDescent="0.3">
      <c r="A43" s="697" t="s">
        <v>3250</v>
      </c>
      <c r="B43" s="698" t="s">
        <v>3251</v>
      </c>
      <c r="C43" s="698" t="s">
        <v>2179</v>
      </c>
      <c r="D43" s="698" t="s">
        <v>3306</v>
      </c>
      <c r="E43" s="698" t="s">
        <v>3307</v>
      </c>
      <c r="F43" s="702"/>
      <c r="G43" s="702"/>
      <c r="H43" s="702"/>
      <c r="I43" s="702"/>
      <c r="J43" s="702"/>
      <c r="K43" s="702"/>
      <c r="L43" s="702"/>
      <c r="M43" s="702"/>
      <c r="N43" s="702">
        <v>6</v>
      </c>
      <c r="O43" s="702">
        <v>3540</v>
      </c>
      <c r="P43" s="724"/>
      <c r="Q43" s="703">
        <v>590</v>
      </c>
    </row>
    <row r="44" spans="1:17" ht="14.4" customHeight="1" x14ac:dyDescent="0.3">
      <c r="A44" s="697" t="s">
        <v>3250</v>
      </c>
      <c r="B44" s="698" t="s">
        <v>3251</v>
      </c>
      <c r="C44" s="698" t="s">
        <v>2179</v>
      </c>
      <c r="D44" s="698" t="s">
        <v>3308</v>
      </c>
      <c r="E44" s="698" t="s">
        <v>3309</v>
      </c>
      <c r="F44" s="702"/>
      <c r="G44" s="702"/>
      <c r="H44" s="702"/>
      <c r="I44" s="702"/>
      <c r="J44" s="702">
        <v>2</v>
      </c>
      <c r="K44" s="702">
        <v>774</v>
      </c>
      <c r="L44" s="702">
        <v>1</v>
      </c>
      <c r="M44" s="702">
        <v>387</v>
      </c>
      <c r="N44" s="702">
        <v>5</v>
      </c>
      <c r="O44" s="702">
        <v>1935</v>
      </c>
      <c r="P44" s="724">
        <v>2.5</v>
      </c>
      <c r="Q44" s="703">
        <v>387</v>
      </c>
    </row>
    <row r="45" spans="1:17" ht="14.4" customHeight="1" x14ac:dyDescent="0.3">
      <c r="A45" s="697" t="s">
        <v>3250</v>
      </c>
      <c r="B45" s="698" t="s">
        <v>3251</v>
      </c>
      <c r="C45" s="698" t="s">
        <v>2179</v>
      </c>
      <c r="D45" s="698" t="s">
        <v>3310</v>
      </c>
      <c r="E45" s="698" t="s">
        <v>3311</v>
      </c>
      <c r="F45" s="702"/>
      <c r="G45" s="702"/>
      <c r="H45" s="702"/>
      <c r="I45" s="702"/>
      <c r="J45" s="702">
        <v>2</v>
      </c>
      <c r="K45" s="702">
        <v>448</v>
      </c>
      <c r="L45" s="702">
        <v>1</v>
      </c>
      <c r="M45" s="702">
        <v>224</v>
      </c>
      <c r="N45" s="702"/>
      <c r="O45" s="702"/>
      <c r="P45" s="724"/>
      <c r="Q45" s="703"/>
    </row>
    <row r="46" spans="1:17" ht="14.4" customHeight="1" x14ac:dyDescent="0.3">
      <c r="A46" s="697" t="s">
        <v>3250</v>
      </c>
      <c r="B46" s="698" t="s">
        <v>3251</v>
      </c>
      <c r="C46" s="698" t="s">
        <v>2179</v>
      </c>
      <c r="D46" s="698" t="s">
        <v>3312</v>
      </c>
      <c r="E46" s="698" t="s">
        <v>3313</v>
      </c>
      <c r="F46" s="702"/>
      <c r="G46" s="702"/>
      <c r="H46" s="702"/>
      <c r="I46" s="702"/>
      <c r="J46" s="702"/>
      <c r="K46" s="702"/>
      <c r="L46" s="702"/>
      <c r="M46" s="702"/>
      <c r="N46" s="702">
        <v>4</v>
      </c>
      <c r="O46" s="702">
        <v>976</v>
      </c>
      <c r="P46" s="724"/>
      <c r="Q46" s="703">
        <v>244</v>
      </c>
    </row>
    <row r="47" spans="1:17" ht="14.4" customHeight="1" x14ac:dyDescent="0.3">
      <c r="A47" s="697" t="s">
        <v>3250</v>
      </c>
      <c r="B47" s="698" t="s">
        <v>3251</v>
      </c>
      <c r="C47" s="698" t="s">
        <v>2179</v>
      </c>
      <c r="D47" s="698" t="s">
        <v>3312</v>
      </c>
      <c r="E47" s="698" t="s">
        <v>3314</v>
      </c>
      <c r="F47" s="702"/>
      <c r="G47" s="702"/>
      <c r="H47" s="702"/>
      <c r="I47" s="702"/>
      <c r="J47" s="702">
        <v>49</v>
      </c>
      <c r="K47" s="702">
        <v>11956</v>
      </c>
      <c r="L47" s="702">
        <v>1</v>
      </c>
      <c r="M47" s="702">
        <v>244</v>
      </c>
      <c r="N47" s="702">
        <v>30</v>
      </c>
      <c r="O47" s="702">
        <v>7320</v>
      </c>
      <c r="P47" s="724">
        <v>0.61224489795918369</v>
      </c>
      <c r="Q47" s="703">
        <v>244</v>
      </c>
    </row>
    <row r="48" spans="1:17" ht="14.4" customHeight="1" x14ac:dyDescent="0.3">
      <c r="A48" s="697" t="s">
        <v>3315</v>
      </c>
      <c r="B48" s="698" t="s">
        <v>3316</v>
      </c>
      <c r="C48" s="698" t="s">
        <v>2179</v>
      </c>
      <c r="D48" s="698" t="s">
        <v>3317</v>
      </c>
      <c r="E48" s="698" t="s">
        <v>3318</v>
      </c>
      <c r="F48" s="702">
        <v>194</v>
      </c>
      <c r="G48" s="702">
        <v>5238</v>
      </c>
      <c r="H48" s="702">
        <v>0.83261802575107291</v>
      </c>
      <c r="I48" s="702">
        <v>27</v>
      </c>
      <c r="J48" s="702">
        <v>233</v>
      </c>
      <c r="K48" s="702">
        <v>6291</v>
      </c>
      <c r="L48" s="702">
        <v>1</v>
      </c>
      <c r="M48" s="702">
        <v>27</v>
      </c>
      <c r="N48" s="702">
        <v>224</v>
      </c>
      <c r="O48" s="702">
        <v>6048</v>
      </c>
      <c r="P48" s="724">
        <v>0.96137339055793991</v>
      </c>
      <c r="Q48" s="703">
        <v>27</v>
      </c>
    </row>
    <row r="49" spans="1:17" ht="14.4" customHeight="1" x14ac:dyDescent="0.3">
      <c r="A49" s="697" t="s">
        <v>3315</v>
      </c>
      <c r="B49" s="698" t="s">
        <v>3316</v>
      </c>
      <c r="C49" s="698" t="s">
        <v>2179</v>
      </c>
      <c r="D49" s="698" t="s">
        <v>3319</v>
      </c>
      <c r="E49" s="698" t="s">
        <v>3320</v>
      </c>
      <c r="F49" s="702">
        <v>3</v>
      </c>
      <c r="G49" s="702">
        <v>162</v>
      </c>
      <c r="H49" s="702"/>
      <c r="I49" s="702">
        <v>54</v>
      </c>
      <c r="J49" s="702"/>
      <c r="K49" s="702"/>
      <c r="L49" s="702"/>
      <c r="M49" s="702"/>
      <c r="N49" s="702"/>
      <c r="O49" s="702"/>
      <c r="P49" s="724"/>
      <c r="Q49" s="703"/>
    </row>
    <row r="50" spans="1:17" ht="14.4" customHeight="1" x14ac:dyDescent="0.3">
      <c r="A50" s="697" t="s">
        <v>3315</v>
      </c>
      <c r="B50" s="698" t="s">
        <v>3316</v>
      </c>
      <c r="C50" s="698" t="s">
        <v>2179</v>
      </c>
      <c r="D50" s="698" t="s">
        <v>3319</v>
      </c>
      <c r="E50" s="698" t="s">
        <v>3321</v>
      </c>
      <c r="F50" s="702">
        <v>228</v>
      </c>
      <c r="G50" s="702">
        <v>12312</v>
      </c>
      <c r="H50" s="702">
        <v>0.77551020408163263</v>
      </c>
      <c r="I50" s="702">
        <v>54</v>
      </c>
      <c r="J50" s="702">
        <v>294</v>
      </c>
      <c r="K50" s="702">
        <v>15876</v>
      </c>
      <c r="L50" s="702">
        <v>1</v>
      </c>
      <c r="M50" s="702">
        <v>54</v>
      </c>
      <c r="N50" s="702">
        <v>299</v>
      </c>
      <c r="O50" s="702">
        <v>16146</v>
      </c>
      <c r="P50" s="724">
        <v>1.0170068027210883</v>
      </c>
      <c r="Q50" s="703">
        <v>54</v>
      </c>
    </row>
    <row r="51" spans="1:17" ht="14.4" customHeight="1" x14ac:dyDescent="0.3">
      <c r="A51" s="697" t="s">
        <v>3315</v>
      </c>
      <c r="B51" s="698" t="s">
        <v>3316</v>
      </c>
      <c r="C51" s="698" t="s">
        <v>2179</v>
      </c>
      <c r="D51" s="698" t="s">
        <v>3322</v>
      </c>
      <c r="E51" s="698" t="s">
        <v>3323</v>
      </c>
      <c r="F51" s="702">
        <v>675</v>
      </c>
      <c r="G51" s="702">
        <v>16200</v>
      </c>
      <c r="H51" s="702">
        <v>0.97122302158273377</v>
      </c>
      <c r="I51" s="702">
        <v>24</v>
      </c>
      <c r="J51" s="702">
        <v>695</v>
      </c>
      <c r="K51" s="702">
        <v>16680</v>
      </c>
      <c r="L51" s="702">
        <v>1</v>
      </c>
      <c r="M51" s="702">
        <v>24</v>
      </c>
      <c r="N51" s="702">
        <v>700</v>
      </c>
      <c r="O51" s="702">
        <v>16800</v>
      </c>
      <c r="P51" s="724">
        <v>1.0071942446043165</v>
      </c>
      <c r="Q51" s="703">
        <v>24</v>
      </c>
    </row>
    <row r="52" spans="1:17" ht="14.4" customHeight="1" x14ac:dyDescent="0.3">
      <c r="A52" s="697" t="s">
        <v>3315</v>
      </c>
      <c r="B52" s="698" t="s">
        <v>3316</v>
      </c>
      <c r="C52" s="698" t="s">
        <v>2179</v>
      </c>
      <c r="D52" s="698" t="s">
        <v>3324</v>
      </c>
      <c r="E52" s="698" t="s">
        <v>3325</v>
      </c>
      <c r="F52" s="702">
        <v>924</v>
      </c>
      <c r="G52" s="702">
        <v>24948</v>
      </c>
      <c r="H52" s="702">
        <v>0.95257731958762881</v>
      </c>
      <c r="I52" s="702">
        <v>27</v>
      </c>
      <c r="J52" s="702">
        <v>970</v>
      </c>
      <c r="K52" s="702">
        <v>26190</v>
      </c>
      <c r="L52" s="702">
        <v>1</v>
      </c>
      <c r="M52" s="702">
        <v>27</v>
      </c>
      <c r="N52" s="702">
        <v>920</v>
      </c>
      <c r="O52" s="702">
        <v>24840</v>
      </c>
      <c r="P52" s="724">
        <v>0.94845360824742264</v>
      </c>
      <c r="Q52" s="703">
        <v>27</v>
      </c>
    </row>
    <row r="53" spans="1:17" ht="14.4" customHeight="1" x14ac:dyDescent="0.3">
      <c r="A53" s="697" t="s">
        <v>3315</v>
      </c>
      <c r="B53" s="698" t="s">
        <v>3316</v>
      </c>
      <c r="C53" s="698" t="s">
        <v>2179</v>
      </c>
      <c r="D53" s="698" t="s">
        <v>3326</v>
      </c>
      <c r="E53" s="698" t="s">
        <v>3327</v>
      </c>
      <c r="F53" s="702">
        <v>173</v>
      </c>
      <c r="G53" s="702">
        <v>4671</v>
      </c>
      <c r="H53" s="702">
        <v>0.8046511627906977</v>
      </c>
      <c r="I53" s="702">
        <v>27</v>
      </c>
      <c r="J53" s="702">
        <v>215</v>
      </c>
      <c r="K53" s="702">
        <v>5805</v>
      </c>
      <c r="L53" s="702">
        <v>1</v>
      </c>
      <c r="M53" s="702">
        <v>27</v>
      </c>
      <c r="N53" s="702">
        <v>229</v>
      </c>
      <c r="O53" s="702">
        <v>6183</v>
      </c>
      <c r="P53" s="724">
        <v>1.0651162790697675</v>
      </c>
      <c r="Q53" s="703">
        <v>27</v>
      </c>
    </row>
    <row r="54" spans="1:17" ht="14.4" customHeight="1" x14ac:dyDescent="0.3">
      <c r="A54" s="697" t="s">
        <v>3315</v>
      </c>
      <c r="B54" s="698" t="s">
        <v>3316</v>
      </c>
      <c r="C54" s="698" t="s">
        <v>2179</v>
      </c>
      <c r="D54" s="698" t="s">
        <v>3328</v>
      </c>
      <c r="E54" s="698" t="s">
        <v>3329</v>
      </c>
      <c r="F54" s="702">
        <v>3075</v>
      </c>
      <c r="G54" s="702">
        <v>67650</v>
      </c>
      <c r="H54" s="702">
        <v>0.88159403669724767</v>
      </c>
      <c r="I54" s="702">
        <v>22</v>
      </c>
      <c r="J54" s="702">
        <v>3488</v>
      </c>
      <c r="K54" s="702">
        <v>76736</v>
      </c>
      <c r="L54" s="702">
        <v>1</v>
      </c>
      <c r="M54" s="702">
        <v>22</v>
      </c>
      <c r="N54" s="702">
        <v>3242</v>
      </c>
      <c r="O54" s="702">
        <v>71324</v>
      </c>
      <c r="P54" s="724">
        <v>0.9294724770642202</v>
      </c>
      <c r="Q54" s="703">
        <v>22</v>
      </c>
    </row>
    <row r="55" spans="1:17" ht="14.4" customHeight="1" x14ac:dyDescent="0.3">
      <c r="A55" s="697" t="s">
        <v>3315</v>
      </c>
      <c r="B55" s="698" t="s">
        <v>3316</v>
      </c>
      <c r="C55" s="698" t="s">
        <v>2179</v>
      </c>
      <c r="D55" s="698" t="s">
        <v>3330</v>
      </c>
      <c r="E55" s="698" t="s">
        <v>3331</v>
      </c>
      <c r="F55" s="702"/>
      <c r="G55" s="702"/>
      <c r="H55" s="702"/>
      <c r="I55" s="702"/>
      <c r="J55" s="702">
        <v>1</v>
      </c>
      <c r="K55" s="702">
        <v>68</v>
      </c>
      <c r="L55" s="702">
        <v>1</v>
      </c>
      <c r="M55" s="702">
        <v>68</v>
      </c>
      <c r="N55" s="702"/>
      <c r="O55" s="702"/>
      <c r="P55" s="724"/>
      <c r="Q55" s="703"/>
    </row>
    <row r="56" spans="1:17" ht="14.4" customHeight="1" x14ac:dyDescent="0.3">
      <c r="A56" s="697" t="s">
        <v>3315</v>
      </c>
      <c r="B56" s="698" t="s">
        <v>3316</v>
      </c>
      <c r="C56" s="698" t="s">
        <v>2179</v>
      </c>
      <c r="D56" s="698" t="s">
        <v>3330</v>
      </c>
      <c r="E56" s="698" t="s">
        <v>3332</v>
      </c>
      <c r="F56" s="702">
        <v>7</v>
      </c>
      <c r="G56" s="702">
        <v>476</v>
      </c>
      <c r="H56" s="702">
        <v>1.75</v>
      </c>
      <c r="I56" s="702">
        <v>68</v>
      </c>
      <c r="J56" s="702">
        <v>4</v>
      </c>
      <c r="K56" s="702">
        <v>272</v>
      </c>
      <c r="L56" s="702">
        <v>1</v>
      </c>
      <c r="M56" s="702">
        <v>68</v>
      </c>
      <c r="N56" s="702">
        <v>8</v>
      </c>
      <c r="O56" s="702">
        <v>544</v>
      </c>
      <c r="P56" s="724">
        <v>2</v>
      </c>
      <c r="Q56" s="703">
        <v>68</v>
      </c>
    </row>
    <row r="57" spans="1:17" ht="14.4" customHeight="1" x14ac:dyDescent="0.3">
      <c r="A57" s="697" t="s">
        <v>3315</v>
      </c>
      <c r="B57" s="698" t="s">
        <v>3316</v>
      </c>
      <c r="C57" s="698" t="s">
        <v>2179</v>
      </c>
      <c r="D57" s="698" t="s">
        <v>3333</v>
      </c>
      <c r="E57" s="698" t="s">
        <v>3334</v>
      </c>
      <c r="F57" s="702">
        <v>3</v>
      </c>
      <c r="G57" s="702">
        <v>186</v>
      </c>
      <c r="H57" s="702"/>
      <c r="I57" s="702">
        <v>62</v>
      </c>
      <c r="J57" s="702"/>
      <c r="K57" s="702"/>
      <c r="L57" s="702"/>
      <c r="M57" s="702"/>
      <c r="N57" s="702"/>
      <c r="O57" s="702"/>
      <c r="P57" s="724"/>
      <c r="Q57" s="703"/>
    </row>
    <row r="58" spans="1:17" ht="14.4" customHeight="1" x14ac:dyDescent="0.3">
      <c r="A58" s="697" t="s">
        <v>3315</v>
      </c>
      <c r="B58" s="698" t="s">
        <v>3316</v>
      </c>
      <c r="C58" s="698" t="s">
        <v>2179</v>
      </c>
      <c r="D58" s="698" t="s">
        <v>3335</v>
      </c>
      <c r="E58" s="698" t="s">
        <v>3336</v>
      </c>
      <c r="F58" s="702">
        <v>2682</v>
      </c>
      <c r="G58" s="702">
        <v>166284</v>
      </c>
      <c r="H58" s="702">
        <v>0.83891147951204259</v>
      </c>
      <c r="I58" s="702">
        <v>62</v>
      </c>
      <c r="J58" s="702">
        <v>3197</v>
      </c>
      <c r="K58" s="702">
        <v>198214</v>
      </c>
      <c r="L58" s="702">
        <v>1</v>
      </c>
      <c r="M58" s="702">
        <v>62</v>
      </c>
      <c r="N58" s="702">
        <v>2995</v>
      </c>
      <c r="O58" s="702">
        <v>185690</v>
      </c>
      <c r="P58" s="724">
        <v>0.93681576477948081</v>
      </c>
      <c r="Q58" s="703">
        <v>62</v>
      </c>
    </row>
    <row r="59" spans="1:17" ht="14.4" customHeight="1" x14ac:dyDescent="0.3">
      <c r="A59" s="697" t="s">
        <v>3315</v>
      </c>
      <c r="B59" s="698" t="s">
        <v>3316</v>
      </c>
      <c r="C59" s="698" t="s">
        <v>2179</v>
      </c>
      <c r="D59" s="698" t="s">
        <v>3337</v>
      </c>
      <c r="E59" s="698" t="s">
        <v>3338</v>
      </c>
      <c r="F59" s="702"/>
      <c r="G59" s="702"/>
      <c r="H59" s="702"/>
      <c r="I59" s="702"/>
      <c r="J59" s="702">
        <v>1</v>
      </c>
      <c r="K59" s="702">
        <v>394</v>
      </c>
      <c r="L59" s="702">
        <v>1</v>
      </c>
      <c r="M59" s="702">
        <v>394</v>
      </c>
      <c r="N59" s="702"/>
      <c r="O59" s="702"/>
      <c r="P59" s="724"/>
      <c r="Q59" s="703"/>
    </row>
    <row r="60" spans="1:17" ht="14.4" customHeight="1" x14ac:dyDescent="0.3">
      <c r="A60" s="697" t="s">
        <v>3315</v>
      </c>
      <c r="B60" s="698" t="s">
        <v>3316</v>
      </c>
      <c r="C60" s="698" t="s">
        <v>2179</v>
      </c>
      <c r="D60" s="698" t="s">
        <v>3337</v>
      </c>
      <c r="E60" s="698" t="s">
        <v>3339</v>
      </c>
      <c r="F60" s="702"/>
      <c r="G60" s="702"/>
      <c r="H60" s="702"/>
      <c r="I60" s="702"/>
      <c r="J60" s="702">
        <v>2</v>
      </c>
      <c r="K60" s="702">
        <v>788</v>
      </c>
      <c r="L60" s="702">
        <v>1</v>
      </c>
      <c r="M60" s="702">
        <v>394</v>
      </c>
      <c r="N60" s="702">
        <v>1</v>
      </c>
      <c r="O60" s="702">
        <v>394</v>
      </c>
      <c r="P60" s="724">
        <v>0.5</v>
      </c>
      <c r="Q60" s="703">
        <v>394</v>
      </c>
    </row>
    <row r="61" spans="1:17" ht="14.4" customHeight="1" x14ac:dyDescent="0.3">
      <c r="A61" s="697" t="s">
        <v>3315</v>
      </c>
      <c r="B61" s="698" t="s">
        <v>3316</v>
      </c>
      <c r="C61" s="698" t="s">
        <v>2179</v>
      </c>
      <c r="D61" s="698" t="s">
        <v>3340</v>
      </c>
      <c r="E61" s="698" t="s">
        <v>3341</v>
      </c>
      <c r="F61" s="702">
        <v>2</v>
      </c>
      <c r="G61" s="702">
        <v>164</v>
      </c>
      <c r="H61" s="702"/>
      <c r="I61" s="702">
        <v>82</v>
      </c>
      <c r="J61" s="702"/>
      <c r="K61" s="702"/>
      <c r="L61" s="702"/>
      <c r="M61" s="702"/>
      <c r="N61" s="702">
        <v>4</v>
      </c>
      <c r="O61" s="702">
        <v>328</v>
      </c>
      <c r="P61" s="724"/>
      <c r="Q61" s="703">
        <v>82</v>
      </c>
    </row>
    <row r="62" spans="1:17" ht="14.4" customHeight="1" x14ac:dyDescent="0.3">
      <c r="A62" s="697" t="s">
        <v>3315</v>
      </c>
      <c r="B62" s="698" t="s">
        <v>3316</v>
      </c>
      <c r="C62" s="698" t="s">
        <v>2179</v>
      </c>
      <c r="D62" s="698" t="s">
        <v>3340</v>
      </c>
      <c r="E62" s="698" t="s">
        <v>3342</v>
      </c>
      <c r="F62" s="702">
        <v>1</v>
      </c>
      <c r="G62" s="702">
        <v>82</v>
      </c>
      <c r="H62" s="702">
        <v>0.2</v>
      </c>
      <c r="I62" s="702">
        <v>82</v>
      </c>
      <c r="J62" s="702">
        <v>5</v>
      </c>
      <c r="K62" s="702">
        <v>410</v>
      </c>
      <c r="L62" s="702">
        <v>1</v>
      </c>
      <c r="M62" s="702">
        <v>82</v>
      </c>
      <c r="N62" s="702"/>
      <c r="O62" s="702"/>
      <c r="P62" s="724"/>
      <c r="Q62" s="703"/>
    </row>
    <row r="63" spans="1:17" ht="14.4" customHeight="1" x14ac:dyDescent="0.3">
      <c r="A63" s="697" t="s">
        <v>3315</v>
      </c>
      <c r="B63" s="698" t="s">
        <v>3316</v>
      </c>
      <c r="C63" s="698" t="s">
        <v>2179</v>
      </c>
      <c r="D63" s="698" t="s">
        <v>3343</v>
      </c>
      <c r="E63" s="698" t="s">
        <v>3344</v>
      </c>
      <c r="F63" s="702">
        <v>92</v>
      </c>
      <c r="G63" s="702">
        <v>90896</v>
      </c>
      <c r="H63" s="702">
        <v>0.85185185185185186</v>
      </c>
      <c r="I63" s="702">
        <v>988</v>
      </c>
      <c r="J63" s="702">
        <v>108</v>
      </c>
      <c r="K63" s="702">
        <v>106704</v>
      </c>
      <c r="L63" s="702">
        <v>1</v>
      </c>
      <c r="M63" s="702">
        <v>988</v>
      </c>
      <c r="N63" s="702">
        <v>65</v>
      </c>
      <c r="O63" s="702">
        <v>64220</v>
      </c>
      <c r="P63" s="724">
        <v>0.60185185185185186</v>
      </c>
      <c r="Q63" s="703">
        <v>988</v>
      </c>
    </row>
    <row r="64" spans="1:17" ht="14.4" customHeight="1" x14ac:dyDescent="0.3">
      <c r="A64" s="697" t="s">
        <v>3315</v>
      </c>
      <c r="B64" s="698" t="s">
        <v>3316</v>
      </c>
      <c r="C64" s="698" t="s">
        <v>2179</v>
      </c>
      <c r="D64" s="698" t="s">
        <v>3345</v>
      </c>
      <c r="E64" s="698" t="s">
        <v>3346</v>
      </c>
      <c r="F64" s="702"/>
      <c r="G64" s="702"/>
      <c r="H64" s="702"/>
      <c r="I64" s="702"/>
      <c r="J64" s="702">
        <v>1</v>
      </c>
      <c r="K64" s="702">
        <v>191</v>
      </c>
      <c r="L64" s="702">
        <v>1</v>
      </c>
      <c r="M64" s="702">
        <v>191</v>
      </c>
      <c r="N64" s="702">
        <v>1</v>
      </c>
      <c r="O64" s="702">
        <v>191</v>
      </c>
      <c r="P64" s="724">
        <v>1</v>
      </c>
      <c r="Q64" s="703">
        <v>191</v>
      </c>
    </row>
    <row r="65" spans="1:17" ht="14.4" customHeight="1" x14ac:dyDescent="0.3">
      <c r="A65" s="697" t="s">
        <v>3315</v>
      </c>
      <c r="B65" s="698" t="s">
        <v>3316</v>
      </c>
      <c r="C65" s="698" t="s">
        <v>2179</v>
      </c>
      <c r="D65" s="698" t="s">
        <v>3347</v>
      </c>
      <c r="E65" s="698" t="s">
        <v>3348</v>
      </c>
      <c r="F65" s="702">
        <v>4</v>
      </c>
      <c r="G65" s="702">
        <v>328</v>
      </c>
      <c r="H65" s="702">
        <v>0.8</v>
      </c>
      <c r="I65" s="702">
        <v>82</v>
      </c>
      <c r="J65" s="702">
        <v>5</v>
      </c>
      <c r="K65" s="702">
        <v>410</v>
      </c>
      <c r="L65" s="702">
        <v>1</v>
      </c>
      <c r="M65" s="702">
        <v>82</v>
      </c>
      <c r="N65" s="702">
        <v>3</v>
      </c>
      <c r="O65" s="702">
        <v>246</v>
      </c>
      <c r="P65" s="724">
        <v>0.6</v>
      </c>
      <c r="Q65" s="703">
        <v>82</v>
      </c>
    </row>
    <row r="66" spans="1:17" ht="14.4" customHeight="1" x14ac:dyDescent="0.3">
      <c r="A66" s="697" t="s">
        <v>3315</v>
      </c>
      <c r="B66" s="698" t="s">
        <v>3316</v>
      </c>
      <c r="C66" s="698" t="s">
        <v>2179</v>
      </c>
      <c r="D66" s="698" t="s">
        <v>3347</v>
      </c>
      <c r="E66" s="698" t="s">
        <v>3349</v>
      </c>
      <c r="F66" s="702"/>
      <c r="G66" s="702"/>
      <c r="H66" s="702"/>
      <c r="I66" s="702"/>
      <c r="J66" s="702">
        <v>5</v>
      </c>
      <c r="K66" s="702">
        <v>410</v>
      </c>
      <c r="L66" s="702">
        <v>1</v>
      </c>
      <c r="M66" s="702">
        <v>82</v>
      </c>
      <c r="N66" s="702"/>
      <c r="O66" s="702"/>
      <c r="P66" s="724"/>
      <c r="Q66" s="703"/>
    </row>
    <row r="67" spans="1:17" ht="14.4" customHeight="1" x14ac:dyDescent="0.3">
      <c r="A67" s="697" t="s">
        <v>3315</v>
      </c>
      <c r="B67" s="698" t="s">
        <v>3316</v>
      </c>
      <c r="C67" s="698" t="s">
        <v>2179</v>
      </c>
      <c r="D67" s="698" t="s">
        <v>3350</v>
      </c>
      <c r="E67" s="698" t="s">
        <v>3351</v>
      </c>
      <c r="F67" s="702">
        <v>6</v>
      </c>
      <c r="G67" s="702">
        <v>378</v>
      </c>
      <c r="H67" s="702"/>
      <c r="I67" s="702">
        <v>63</v>
      </c>
      <c r="J67" s="702"/>
      <c r="K67" s="702"/>
      <c r="L67" s="702"/>
      <c r="M67" s="702"/>
      <c r="N67" s="702">
        <v>7</v>
      </c>
      <c r="O67" s="702">
        <v>441</v>
      </c>
      <c r="P67" s="724"/>
      <c r="Q67" s="703">
        <v>63</v>
      </c>
    </row>
    <row r="68" spans="1:17" ht="14.4" customHeight="1" x14ac:dyDescent="0.3">
      <c r="A68" s="697" t="s">
        <v>3315</v>
      </c>
      <c r="B68" s="698" t="s">
        <v>3316</v>
      </c>
      <c r="C68" s="698" t="s">
        <v>2179</v>
      </c>
      <c r="D68" s="698" t="s">
        <v>3350</v>
      </c>
      <c r="E68" s="698" t="s">
        <v>3352</v>
      </c>
      <c r="F68" s="702">
        <v>10</v>
      </c>
      <c r="G68" s="702">
        <v>630</v>
      </c>
      <c r="H68" s="702">
        <v>2</v>
      </c>
      <c r="I68" s="702">
        <v>63</v>
      </c>
      <c r="J68" s="702">
        <v>5</v>
      </c>
      <c r="K68" s="702">
        <v>315</v>
      </c>
      <c r="L68" s="702">
        <v>1</v>
      </c>
      <c r="M68" s="702">
        <v>63</v>
      </c>
      <c r="N68" s="702">
        <v>3</v>
      </c>
      <c r="O68" s="702">
        <v>189</v>
      </c>
      <c r="P68" s="724">
        <v>0.6</v>
      </c>
      <c r="Q68" s="703">
        <v>63</v>
      </c>
    </row>
    <row r="69" spans="1:17" ht="14.4" customHeight="1" x14ac:dyDescent="0.3">
      <c r="A69" s="697" t="s">
        <v>3315</v>
      </c>
      <c r="B69" s="698" t="s">
        <v>3316</v>
      </c>
      <c r="C69" s="698" t="s">
        <v>2179</v>
      </c>
      <c r="D69" s="698" t="s">
        <v>3353</v>
      </c>
      <c r="E69" s="698" t="s">
        <v>3354</v>
      </c>
      <c r="F69" s="702">
        <v>436</v>
      </c>
      <c r="G69" s="702">
        <v>7412</v>
      </c>
      <c r="H69" s="702">
        <v>0.84496124031007747</v>
      </c>
      <c r="I69" s="702">
        <v>17</v>
      </c>
      <c r="J69" s="702">
        <v>516</v>
      </c>
      <c r="K69" s="702">
        <v>8772</v>
      </c>
      <c r="L69" s="702">
        <v>1</v>
      </c>
      <c r="M69" s="702">
        <v>17</v>
      </c>
      <c r="N69" s="702">
        <v>511</v>
      </c>
      <c r="O69" s="702">
        <v>8687</v>
      </c>
      <c r="P69" s="724">
        <v>0.99031007751937983</v>
      </c>
      <c r="Q69" s="703">
        <v>17</v>
      </c>
    </row>
    <row r="70" spans="1:17" ht="14.4" customHeight="1" x14ac:dyDescent="0.3">
      <c r="A70" s="697" t="s">
        <v>3315</v>
      </c>
      <c r="B70" s="698" t="s">
        <v>3316</v>
      </c>
      <c r="C70" s="698" t="s">
        <v>2179</v>
      </c>
      <c r="D70" s="698" t="s">
        <v>3355</v>
      </c>
      <c r="E70" s="698" t="s">
        <v>3356</v>
      </c>
      <c r="F70" s="702">
        <v>1</v>
      </c>
      <c r="G70" s="702">
        <v>64</v>
      </c>
      <c r="H70" s="702"/>
      <c r="I70" s="702">
        <v>64</v>
      </c>
      <c r="J70" s="702"/>
      <c r="K70" s="702"/>
      <c r="L70" s="702"/>
      <c r="M70" s="702"/>
      <c r="N70" s="702">
        <v>3</v>
      </c>
      <c r="O70" s="702">
        <v>192</v>
      </c>
      <c r="P70" s="724"/>
      <c r="Q70" s="703">
        <v>64</v>
      </c>
    </row>
    <row r="71" spans="1:17" ht="14.4" customHeight="1" x14ac:dyDescent="0.3">
      <c r="A71" s="697" t="s">
        <v>3315</v>
      </c>
      <c r="B71" s="698" t="s">
        <v>3316</v>
      </c>
      <c r="C71" s="698" t="s">
        <v>2179</v>
      </c>
      <c r="D71" s="698" t="s">
        <v>3357</v>
      </c>
      <c r="E71" s="698" t="s">
        <v>3358</v>
      </c>
      <c r="F71" s="702">
        <v>4</v>
      </c>
      <c r="G71" s="702">
        <v>188</v>
      </c>
      <c r="H71" s="702">
        <v>1</v>
      </c>
      <c r="I71" s="702">
        <v>47</v>
      </c>
      <c r="J71" s="702">
        <v>4</v>
      </c>
      <c r="K71" s="702">
        <v>188</v>
      </c>
      <c r="L71" s="702">
        <v>1</v>
      </c>
      <c r="M71" s="702">
        <v>47</v>
      </c>
      <c r="N71" s="702">
        <v>3</v>
      </c>
      <c r="O71" s="702">
        <v>141</v>
      </c>
      <c r="P71" s="724">
        <v>0.75</v>
      </c>
      <c r="Q71" s="703">
        <v>47</v>
      </c>
    </row>
    <row r="72" spans="1:17" ht="14.4" customHeight="1" x14ac:dyDescent="0.3">
      <c r="A72" s="697" t="s">
        <v>3315</v>
      </c>
      <c r="B72" s="698" t="s">
        <v>3316</v>
      </c>
      <c r="C72" s="698" t="s">
        <v>2179</v>
      </c>
      <c r="D72" s="698" t="s">
        <v>3357</v>
      </c>
      <c r="E72" s="698" t="s">
        <v>3359</v>
      </c>
      <c r="F72" s="702"/>
      <c r="G72" s="702"/>
      <c r="H72" s="702"/>
      <c r="I72" s="702"/>
      <c r="J72" s="702"/>
      <c r="K72" s="702"/>
      <c r="L72" s="702"/>
      <c r="M72" s="702"/>
      <c r="N72" s="702">
        <v>1</v>
      </c>
      <c r="O72" s="702">
        <v>47</v>
      </c>
      <c r="P72" s="724"/>
      <c r="Q72" s="703">
        <v>47</v>
      </c>
    </row>
    <row r="73" spans="1:17" ht="14.4" customHeight="1" x14ac:dyDescent="0.3">
      <c r="A73" s="697" t="s">
        <v>3315</v>
      </c>
      <c r="B73" s="698" t="s">
        <v>3316</v>
      </c>
      <c r="C73" s="698" t="s">
        <v>2179</v>
      </c>
      <c r="D73" s="698" t="s">
        <v>3360</v>
      </c>
      <c r="E73" s="698" t="s">
        <v>3361</v>
      </c>
      <c r="F73" s="702">
        <v>1</v>
      </c>
      <c r="G73" s="702">
        <v>60</v>
      </c>
      <c r="H73" s="702">
        <v>1</v>
      </c>
      <c r="I73" s="702">
        <v>60</v>
      </c>
      <c r="J73" s="702">
        <v>1</v>
      </c>
      <c r="K73" s="702">
        <v>60</v>
      </c>
      <c r="L73" s="702">
        <v>1</v>
      </c>
      <c r="M73" s="702">
        <v>60</v>
      </c>
      <c r="N73" s="702"/>
      <c r="O73" s="702"/>
      <c r="P73" s="724"/>
      <c r="Q73" s="703"/>
    </row>
    <row r="74" spans="1:17" ht="14.4" customHeight="1" x14ac:dyDescent="0.3">
      <c r="A74" s="697" t="s">
        <v>3315</v>
      </c>
      <c r="B74" s="698" t="s">
        <v>3316</v>
      </c>
      <c r="C74" s="698" t="s">
        <v>2179</v>
      </c>
      <c r="D74" s="698" t="s">
        <v>3362</v>
      </c>
      <c r="E74" s="698" t="s">
        <v>3363</v>
      </c>
      <c r="F74" s="702">
        <v>1</v>
      </c>
      <c r="G74" s="702">
        <v>19</v>
      </c>
      <c r="H74" s="702">
        <v>1</v>
      </c>
      <c r="I74" s="702">
        <v>19</v>
      </c>
      <c r="J74" s="702">
        <v>1</v>
      </c>
      <c r="K74" s="702">
        <v>19</v>
      </c>
      <c r="L74" s="702">
        <v>1</v>
      </c>
      <c r="M74" s="702">
        <v>19</v>
      </c>
      <c r="N74" s="702">
        <v>1</v>
      </c>
      <c r="O74" s="702">
        <v>19</v>
      </c>
      <c r="P74" s="724">
        <v>1</v>
      </c>
      <c r="Q74" s="703">
        <v>19</v>
      </c>
    </row>
    <row r="75" spans="1:17" ht="14.4" customHeight="1" x14ac:dyDescent="0.3">
      <c r="A75" s="697" t="s">
        <v>3315</v>
      </c>
      <c r="B75" s="698" t="s">
        <v>3316</v>
      </c>
      <c r="C75" s="698" t="s">
        <v>2179</v>
      </c>
      <c r="D75" s="698" t="s">
        <v>3364</v>
      </c>
      <c r="E75" s="698" t="s">
        <v>3365</v>
      </c>
      <c r="F75" s="702">
        <v>5</v>
      </c>
      <c r="G75" s="702">
        <v>2320</v>
      </c>
      <c r="H75" s="702">
        <v>5</v>
      </c>
      <c r="I75" s="702">
        <v>464</v>
      </c>
      <c r="J75" s="702">
        <v>1</v>
      </c>
      <c r="K75" s="702">
        <v>464</v>
      </c>
      <c r="L75" s="702">
        <v>1</v>
      </c>
      <c r="M75" s="702">
        <v>464</v>
      </c>
      <c r="N75" s="702">
        <v>6</v>
      </c>
      <c r="O75" s="702">
        <v>2784</v>
      </c>
      <c r="P75" s="724">
        <v>6</v>
      </c>
      <c r="Q75" s="703">
        <v>464</v>
      </c>
    </row>
    <row r="76" spans="1:17" ht="14.4" customHeight="1" x14ac:dyDescent="0.3">
      <c r="A76" s="697" t="s">
        <v>3315</v>
      </c>
      <c r="B76" s="698" t="s">
        <v>3316</v>
      </c>
      <c r="C76" s="698" t="s">
        <v>2179</v>
      </c>
      <c r="D76" s="698" t="s">
        <v>3366</v>
      </c>
      <c r="E76" s="698" t="s">
        <v>3367</v>
      </c>
      <c r="F76" s="702">
        <v>1</v>
      </c>
      <c r="G76" s="702">
        <v>313</v>
      </c>
      <c r="H76" s="702"/>
      <c r="I76" s="702">
        <v>313</v>
      </c>
      <c r="J76" s="702"/>
      <c r="K76" s="702"/>
      <c r="L76" s="702"/>
      <c r="M76" s="702"/>
      <c r="N76" s="702"/>
      <c r="O76" s="702"/>
      <c r="P76" s="724"/>
      <c r="Q76" s="703"/>
    </row>
    <row r="77" spans="1:17" ht="14.4" customHeight="1" x14ac:dyDescent="0.3">
      <c r="A77" s="697" t="s">
        <v>3315</v>
      </c>
      <c r="B77" s="698" t="s">
        <v>3316</v>
      </c>
      <c r="C77" s="698" t="s">
        <v>2179</v>
      </c>
      <c r="D77" s="698" t="s">
        <v>3368</v>
      </c>
      <c r="E77" s="698" t="s">
        <v>3369</v>
      </c>
      <c r="F77" s="702">
        <v>48</v>
      </c>
      <c r="G77" s="702">
        <v>40944</v>
      </c>
      <c r="H77" s="702">
        <v>0.68571428571428572</v>
      </c>
      <c r="I77" s="702">
        <v>853</v>
      </c>
      <c r="J77" s="702">
        <v>70</v>
      </c>
      <c r="K77" s="702">
        <v>59710</v>
      </c>
      <c r="L77" s="702">
        <v>1</v>
      </c>
      <c r="M77" s="702">
        <v>853</v>
      </c>
      <c r="N77" s="702">
        <v>60</v>
      </c>
      <c r="O77" s="702">
        <v>51180</v>
      </c>
      <c r="P77" s="724">
        <v>0.8571428571428571</v>
      </c>
      <c r="Q77" s="703">
        <v>853</v>
      </c>
    </row>
    <row r="78" spans="1:17" ht="14.4" customHeight="1" x14ac:dyDescent="0.3">
      <c r="A78" s="697" t="s">
        <v>3315</v>
      </c>
      <c r="B78" s="698" t="s">
        <v>3316</v>
      </c>
      <c r="C78" s="698" t="s">
        <v>2179</v>
      </c>
      <c r="D78" s="698" t="s">
        <v>3370</v>
      </c>
      <c r="E78" s="698" t="s">
        <v>3371</v>
      </c>
      <c r="F78" s="702">
        <v>6</v>
      </c>
      <c r="G78" s="702">
        <v>1122</v>
      </c>
      <c r="H78" s="702">
        <v>0.2857142857142857</v>
      </c>
      <c r="I78" s="702">
        <v>187</v>
      </c>
      <c r="J78" s="702">
        <v>21</v>
      </c>
      <c r="K78" s="702">
        <v>3927</v>
      </c>
      <c r="L78" s="702">
        <v>1</v>
      </c>
      <c r="M78" s="702">
        <v>187</v>
      </c>
      <c r="N78" s="702">
        <v>6</v>
      </c>
      <c r="O78" s="702">
        <v>1122</v>
      </c>
      <c r="P78" s="724">
        <v>0.2857142857142857</v>
      </c>
      <c r="Q78" s="703">
        <v>187</v>
      </c>
    </row>
    <row r="79" spans="1:17" ht="14.4" customHeight="1" x14ac:dyDescent="0.3">
      <c r="A79" s="697" t="s">
        <v>3315</v>
      </c>
      <c r="B79" s="698" t="s">
        <v>3316</v>
      </c>
      <c r="C79" s="698" t="s">
        <v>2179</v>
      </c>
      <c r="D79" s="698" t="s">
        <v>3372</v>
      </c>
      <c r="E79" s="698" t="s">
        <v>3373</v>
      </c>
      <c r="F79" s="702"/>
      <c r="G79" s="702"/>
      <c r="H79" s="702"/>
      <c r="I79" s="702"/>
      <c r="J79" s="702">
        <v>1</v>
      </c>
      <c r="K79" s="702">
        <v>167</v>
      </c>
      <c r="L79" s="702">
        <v>1</v>
      </c>
      <c r="M79" s="702">
        <v>167</v>
      </c>
      <c r="N79" s="702"/>
      <c r="O79" s="702"/>
      <c r="P79" s="724"/>
      <c r="Q79" s="703"/>
    </row>
    <row r="80" spans="1:17" ht="14.4" customHeight="1" x14ac:dyDescent="0.3">
      <c r="A80" s="697" t="s">
        <v>3315</v>
      </c>
      <c r="B80" s="698" t="s">
        <v>3316</v>
      </c>
      <c r="C80" s="698" t="s">
        <v>2179</v>
      </c>
      <c r="D80" s="698" t="s">
        <v>3374</v>
      </c>
      <c r="E80" s="698" t="s">
        <v>3375</v>
      </c>
      <c r="F80" s="702"/>
      <c r="G80" s="702"/>
      <c r="H80" s="702"/>
      <c r="I80" s="702"/>
      <c r="J80" s="702">
        <v>1</v>
      </c>
      <c r="K80" s="702">
        <v>352</v>
      </c>
      <c r="L80" s="702">
        <v>1</v>
      </c>
      <c r="M80" s="702">
        <v>352</v>
      </c>
      <c r="N80" s="702">
        <v>1</v>
      </c>
      <c r="O80" s="702">
        <v>352</v>
      </c>
      <c r="P80" s="724">
        <v>1</v>
      </c>
      <c r="Q80" s="703">
        <v>352</v>
      </c>
    </row>
    <row r="81" spans="1:17" ht="14.4" customHeight="1" x14ac:dyDescent="0.3">
      <c r="A81" s="697" t="s">
        <v>3315</v>
      </c>
      <c r="B81" s="698" t="s">
        <v>3316</v>
      </c>
      <c r="C81" s="698" t="s">
        <v>2179</v>
      </c>
      <c r="D81" s="698" t="s">
        <v>3376</v>
      </c>
      <c r="E81" s="698" t="s">
        <v>3377</v>
      </c>
      <c r="F81" s="702"/>
      <c r="G81" s="702"/>
      <c r="H81" s="702"/>
      <c r="I81" s="702"/>
      <c r="J81" s="702">
        <v>1</v>
      </c>
      <c r="K81" s="702">
        <v>352</v>
      </c>
      <c r="L81" s="702">
        <v>1</v>
      </c>
      <c r="M81" s="702">
        <v>352</v>
      </c>
      <c r="N81" s="702">
        <v>1</v>
      </c>
      <c r="O81" s="702">
        <v>352</v>
      </c>
      <c r="P81" s="724">
        <v>1</v>
      </c>
      <c r="Q81" s="703">
        <v>352</v>
      </c>
    </row>
    <row r="82" spans="1:17" ht="14.4" customHeight="1" x14ac:dyDescent="0.3">
      <c r="A82" s="697" t="s">
        <v>3315</v>
      </c>
      <c r="B82" s="698" t="s">
        <v>3316</v>
      </c>
      <c r="C82" s="698" t="s">
        <v>2179</v>
      </c>
      <c r="D82" s="698" t="s">
        <v>3378</v>
      </c>
      <c r="E82" s="698" t="s">
        <v>3379</v>
      </c>
      <c r="F82" s="702">
        <v>1</v>
      </c>
      <c r="G82" s="702">
        <v>1221</v>
      </c>
      <c r="H82" s="702">
        <v>0.99918166939443531</v>
      </c>
      <c r="I82" s="702">
        <v>1221</v>
      </c>
      <c r="J82" s="702">
        <v>1</v>
      </c>
      <c r="K82" s="702">
        <v>1222</v>
      </c>
      <c r="L82" s="702">
        <v>1</v>
      </c>
      <c r="M82" s="702">
        <v>1222</v>
      </c>
      <c r="N82" s="702">
        <v>1</v>
      </c>
      <c r="O82" s="702">
        <v>1223</v>
      </c>
      <c r="P82" s="724">
        <v>1.0008183306055647</v>
      </c>
      <c r="Q82" s="703">
        <v>1223</v>
      </c>
    </row>
    <row r="83" spans="1:17" ht="14.4" customHeight="1" x14ac:dyDescent="0.3">
      <c r="A83" s="697" t="s">
        <v>3315</v>
      </c>
      <c r="B83" s="698" t="s">
        <v>3316</v>
      </c>
      <c r="C83" s="698" t="s">
        <v>2179</v>
      </c>
      <c r="D83" s="698" t="s">
        <v>3380</v>
      </c>
      <c r="E83" s="698" t="s">
        <v>3381</v>
      </c>
      <c r="F83" s="702">
        <v>259</v>
      </c>
      <c r="G83" s="702">
        <v>203833</v>
      </c>
      <c r="H83" s="702">
        <v>0.704826484460366</v>
      </c>
      <c r="I83" s="702">
        <v>787</v>
      </c>
      <c r="J83" s="702">
        <v>367</v>
      </c>
      <c r="K83" s="702">
        <v>289196</v>
      </c>
      <c r="L83" s="702">
        <v>1</v>
      </c>
      <c r="M83" s="702">
        <v>788</v>
      </c>
      <c r="N83" s="702">
        <v>529</v>
      </c>
      <c r="O83" s="702">
        <v>416852</v>
      </c>
      <c r="P83" s="724">
        <v>1.4414168937329701</v>
      </c>
      <c r="Q83" s="703">
        <v>788</v>
      </c>
    </row>
    <row r="84" spans="1:17" ht="14.4" customHeight="1" x14ac:dyDescent="0.3">
      <c r="A84" s="697" t="s">
        <v>3315</v>
      </c>
      <c r="B84" s="698" t="s">
        <v>3316</v>
      </c>
      <c r="C84" s="698" t="s">
        <v>2179</v>
      </c>
      <c r="D84" s="698" t="s">
        <v>3380</v>
      </c>
      <c r="E84" s="698" t="s">
        <v>3382</v>
      </c>
      <c r="F84" s="702">
        <v>3</v>
      </c>
      <c r="G84" s="702">
        <v>2361</v>
      </c>
      <c r="H84" s="702"/>
      <c r="I84" s="702">
        <v>787</v>
      </c>
      <c r="J84" s="702"/>
      <c r="K84" s="702"/>
      <c r="L84" s="702"/>
      <c r="M84" s="702"/>
      <c r="N84" s="702"/>
      <c r="O84" s="702"/>
      <c r="P84" s="724"/>
      <c r="Q84" s="703"/>
    </row>
    <row r="85" spans="1:17" ht="14.4" customHeight="1" x14ac:dyDescent="0.3">
      <c r="A85" s="697" t="s">
        <v>3315</v>
      </c>
      <c r="B85" s="698" t="s">
        <v>3316</v>
      </c>
      <c r="C85" s="698" t="s">
        <v>2179</v>
      </c>
      <c r="D85" s="698" t="s">
        <v>3383</v>
      </c>
      <c r="E85" s="698" t="s">
        <v>3384</v>
      </c>
      <c r="F85" s="702"/>
      <c r="G85" s="702"/>
      <c r="H85" s="702"/>
      <c r="I85" s="702"/>
      <c r="J85" s="702">
        <v>1</v>
      </c>
      <c r="K85" s="702">
        <v>189</v>
      </c>
      <c r="L85" s="702">
        <v>1</v>
      </c>
      <c r="M85" s="702">
        <v>189</v>
      </c>
      <c r="N85" s="702"/>
      <c r="O85" s="702"/>
      <c r="P85" s="724"/>
      <c r="Q85" s="703"/>
    </row>
    <row r="86" spans="1:17" ht="14.4" customHeight="1" x14ac:dyDescent="0.3">
      <c r="A86" s="697" t="s">
        <v>3315</v>
      </c>
      <c r="B86" s="698" t="s">
        <v>3316</v>
      </c>
      <c r="C86" s="698" t="s">
        <v>2179</v>
      </c>
      <c r="D86" s="698" t="s">
        <v>3385</v>
      </c>
      <c r="E86" s="698" t="s">
        <v>3386</v>
      </c>
      <c r="F86" s="702"/>
      <c r="G86" s="702"/>
      <c r="H86" s="702"/>
      <c r="I86" s="702"/>
      <c r="J86" s="702">
        <v>2</v>
      </c>
      <c r="K86" s="702">
        <v>358</v>
      </c>
      <c r="L86" s="702">
        <v>1</v>
      </c>
      <c r="M86" s="702">
        <v>179</v>
      </c>
      <c r="N86" s="702"/>
      <c r="O86" s="702"/>
      <c r="P86" s="724"/>
      <c r="Q86" s="703"/>
    </row>
    <row r="87" spans="1:17" ht="14.4" customHeight="1" x14ac:dyDescent="0.3">
      <c r="A87" s="697" t="s">
        <v>3315</v>
      </c>
      <c r="B87" s="698" t="s">
        <v>3316</v>
      </c>
      <c r="C87" s="698" t="s">
        <v>2179</v>
      </c>
      <c r="D87" s="698" t="s">
        <v>3387</v>
      </c>
      <c r="E87" s="698" t="s">
        <v>3388</v>
      </c>
      <c r="F87" s="702">
        <v>1</v>
      </c>
      <c r="G87" s="702">
        <v>229</v>
      </c>
      <c r="H87" s="702">
        <v>1</v>
      </c>
      <c r="I87" s="702">
        <v>229</v>
      </c>
      <c r="J87" s="702">
        <v>1</v>
      </c>
      <c r="K87" s="702">
        <v>229</v>
      </c>
      <c r="L87" s="702">
        <v>1</v>
      </c>
      <c r="M87" s="702">
        <v>229</v>
      </c>
      <c r="N87" s="702">
        <v>1</v>
      </c>
      <c r="O87" s="702">
        <v>229</v>
      </c>
      <c r="P87" s="724">
        <v>1</v>
      </c>
      <c r="Q87" s="703">
        <v>229</v>
      </c>
    </row>
    <row r="88" spans="1:17" ht="14.4" customHeight="1" x14ac:dyDescent="0.3">
      <c r="A88" s="697" t="s">
        <v>3315</v>
      </c>
      <c r="B88" s="698" t="s">
        <v>3316</v>
      </c>
      <c r="C88" s="698" t="s">
        <v>2179</v>
      </c>
      <c r="D88" s="698" t="s">
        <v>3389</v>
      </c>
      <c r="E88" s="698" t="s">
        <v>3390</v>
      </c>
      <c r="F88" s="702">
        <v>2</v>
      </c>
      <c r="G88" s="702">
        <v>266</v>
      </c>
      <c r="H88" s="702"/>
      <c r="I88" s="702">
        <v>133</v>
      </c>
      <c r="J88" s="702"/>
      <c r="K88" s="702"/>
      <c r="L88" s="702"/>
      <c r="M88" s="702"/>
      <c r="N88" s="702"/>
      <c r="O88" s="702"/>
      <c r="P88" s="724"/>
      <c r="Q88" s="703"/>
    </row>
    <row r="89" spans="1:17" ht="14.4" customHeight="1" x14ac:dyDescent="0.3">
      <c r="A89" s="697" t="s">
        <v>3315</v>
      </c>
      <c r="B89" s="698" t="s">
        <v>3316</v>
      </c>
      <c r="C89" s="698" t="s">
        <v>2179</v>
      </c>
      <c r="D89" s="698" t="s">
        <v>3389</v>
      </c>
      <c r="E89" s="698" t="s">
        <v>3391</v>
      </c>
      <c r="F89" s="702"/>
      <c r="G89" s="702"/>
      <c r="H89" s="702"/>
      <c r="I89" s="702"/>
      <c r="J89" s="702">
        <v>1</v>
      </c>
      <c r="K89" s="702">
        <v>133</v>
      </c>
      <c r="L89" s="702">
        <v>1</v>
      </c>
      <c r="M89" s="702">
        <v>133</v>
      </c>
      <c r="N89" s="702"/>
      <c r="O89" s="702"/>
      <c r="P89" s="724"/>
      <c r="Q89" s="703"/>
    </row>
    <row r="90" spans="1:17" ht="14.4" customHeight="1" x14ac:dyDescent="0.3">
      <c r="A90" s="697" t="s">
        <v>3315</v>
      </c>
      <c r="B90" s="698" t="s">
        <v>3316</v>
      </c>
      <c r="C90" s="698" t="s">
        <v>2179</v>
      </c>
      <c r="D90" s="698" t="s">
        <v>3392</v>
      </c>
      <c r="E90" s="698" t="s">
        <v>3393</v>
      </c>
      <c r="F90" s="702"/>
      <c r="G90" s="702"/>
      <c r="H90" s="702"/>
      <c r="I90" s="702"/>
      <c r="J90" s="702">
        <v>1</v>
      </c>
      <c r="K90" s="702">
        <v>89</v>
      </c>
      <c r="L90" s="702">
        <v>1</v>
      </c>
      <c r="M90" s="702">
        <v>89</v>
      </c>
      <c r="N90" s="702"/>
      <c r="O90" s="702"/>
      <c r="P90" s="724"/>
      <c r="Q90" s="703"/>
    </row>
    <row r="91" spans="1:17" ht="14.4" customHeight="1" x14ac:dyDescent="0.3">
      <c r="A91" s="697" t="s">
        <v>3315</v>
      </c>
      <c r="B91" s="698" t="s">
        <v>3316</v>
      </c>
      <c r="C91" s="698" t="s">
        <v>2179</v>
      </c>
      <c r="D91" s="698" t="s">
        <v>3392</v>
      </c>
      <c r="E91" s="698" t="s">
        <v>3394</v>
      </c>
      <c r="F91" s="702">
        <v>4</v>
      </c>
      <c r="G91" s="702">
        <v>356</v>
      </c>
      <c r="H91" s="702">
        <v>0.4</v>
      </c>
      <c r="I91" s="702">
        <v>89</v>
      </c>
      <c r="J91" s="702">
        <v>10</v>
      </c>
      <c r="K91" s="702">
        <v>890</v>
      </c>
      <c r="L91" s="702">
        <v>1</v>
      </c>
      <c r="M91" s="702">
        <v>89</v>
      </c>
      <c r="N91" s="702">
        <v>21</v>
      </c>
      <c r="O91" s="702">
        <v>1869</v>
      </c>
      <c r="P91" s="724">
        <v>2.1</v>
      </c>
      <c r="Q91" s="703">
        <v>89</v>
      </c>
    </row>
    <row r="92" spans="1:17" ht="14.4" customHeight="1" x14ac:dyDescent="0.3">
      <c r="A92" s="697" t="s">
        <v>3315</v>
      </c>
      <c r="B92" s="698" t="s">
        <v>3316</v>
      </c>
      <c r="C92" s="698" t="s">
        <v>2179</v>
      </c>
      <c r="D92" s="698" t="s">
        <v>3395</v>
      </c>
      <c r="E92" s="698" t="s">
        <v>3396</v>
      </c>
      <c r="F92" s="702">
        <v>3079</v>
      </c>
      <c r="G92" s="702">
        <v>92370</v>
      </c>
      <c r="H92" s="702">
        <v>0.85361796506792353</v>
      </c>
      <c r="I92" s="702">
        <v>30</v>
      </c>
      <c r="J92" s="702">
        <v>3607</v>
      </c>
      <c r="K92" s="702">
        <v>108210</v>
      </c>
      <c r="L92" s="702">
        <v>1</v>
      </c>
      <c r="M92" s="702">
        <v>30</v>
      </c>
      <c r="N92" s="702">
        <v>3392</v>
      </c>
      <c r="O92" s="702">
        <v>101760</v>
      </c>
      <c r="P92" s="724">
        <v>0.94039367895758252</v>
      </c>
      <c r="Q92" s="703">
        <v>30</v>
      </c>
    </row>
    <row r="93" spans="1:17" ht="14.4" customHeight="1" x14ac:dyDescent="0.3">
      <c r="A93" s="697" t="s">
        <v>3315</v>
      </c>
      <c r="B93" s="698" t="s">
        <v>3316</v>
      </c>
      <c r="C93" s="698" t="s">
        <v>2179</v>
      </c>
      <c r="D93" s="698" t="s">
        <v>3397</v>
      </c>
      <c r="E93" s="698" t="s">
        <v>3398</v>
      </c>
      <c r="F93" s="702">
        <v>1</v>
      </c>
      <c r="G93" s="702">
        <v>50</v>
      </c>
      <c r="H93" s="702">
        <v>1</v>
      </c>
      <c r="I93" s="702">
        <v>50</v>
      </c>
      <c r="J93" s="702">
        <v>1</v>
      </c>
      <c r="K93" s="702">
        <v>50</v>
      </c>
      <c r="L93" s="702">
        <v>1</v>
      </c>
      <c r="M93" s="702">
        <v>50</v>
      </c>
      <c r="N93" s="702"/>
      <c r="O93" s="702"/>
      <c r="P93" s="724"/>
      <c r="Q93" s="703"/>
    </row>
    <row r="94" spans="1:17" ht="14.4" customHeight="1" x14ac:dyDescent="0.3">
      <c r="A94" s="697" t="s">
        <v>3315</v>
      </c>
      <c r="B94" s="698" t="s">
        <v>3316</v>
      </c>
      <c r="C94" s="698" t="s">
        <v>2179</v>
      </c>
      <c r="D94" s="698" t="s">
        <v>3399</v>
      </c>
      <c r="E94" s="698" t="s">
        <v>3400</v>
      </c>
      <c r="F94" s="702">
        <v>361</v>
      </c>
      <c r="G94" s="702">
        <v>4332</v>
      </c>
      <c r="H94" s="702">
        <v>1.0433526011560694</v>
      </c>
      <c r="I94" s="702">
        <v>12</v>
      </c>
      <c r="J94" s="702">
        <v>346</v>
      </c>
      <c r="K94" s="702">
        <v>4152</v>
      </c>
      <c r="L94" s="702">
        <v>1</v>
      </c>
      <c r="M94" s="702">
        <v>12</v>
      </c>
      <c r="N94" s="702">
        <v>341</v>
      </c>
      <c r="O94" s="702">
        <v>4092</v>
      </c>
      <c r="P94" s="724">
        <v>0.98554913294797686</v>
      </c>
      <c r="Q94" s="703">
        <v>12</v>
      </c>
    </row>
    <row r="95" spans="1:17" ht="14.4" customHeight="1" x14ac:dyDescent="0.3">
      <c r="A95" s="697" t="s">
        <v>3315</v>
      </c>
      <c r="B95" s="698" t="s">
        <v>3316</v>
      </c>
      <c r="C95" s="698" t="s">
        <v>2179</v>
      </c>
      <c r="D95" s="698" t="s">
        <v>3401</v>
      </c>
      <c r="E95" s="698" t="s">
        <v>3402</v>
      </c>
      <c r="F95" s="702">
        <v>9</v>
      </c>
      <c r="G95" s="702">
        <v>1647</v>
      </c>
      <c r="H95" s="702">
        <v>1.125</v>
      </c>
      <c r="I95" s="702">
        <v>183</v>
      </c>
      <c r="J95" s="702">
        <v>8</v>
      </c>
      <c r="K95" s="702">
        <v>1464</v>
      </c>
      <c r="L95" s="702">
        <v>1</v>
      </c>
      <c r="M95" s="702">
        <v>183</v>
      </c>
      <c r="N95" s="702">
        <v>5</v>
      </c>
      <c r="O95" s="702">
        <v>915</v>
      </c>
      <c r="P95" s="724">
        <v>0.625</v>
      </c>
      <c r="Q95" s="703">
        <v>183</v>
      </c>
    </row>
    <row r="96" spans="1:17" ht="14.4" customHeight="1" x14ac:dyDescent="0.3">
      <c r="A96" s="697" t="s">
        <v>3315</v>
      </c>
      <c r="B96" s="698" t="s">
        <v>3316</v>
      </c>
      <c r="C96" s="698" t="s">
        <v>2179</v>
      </c>
      <c r="D96" s="698" t="s">
        <v>3401</v>
      </c>
      <c r="E96" s="698" t="s">
        <v>3403</v>
      </c>
      <c r="F96" s="702"/>
      <c r="G96" s="702"/>
      <c r="H96" s="702"/>
      <c r="I96" s="702"/>
      <c r="J96" s="702">
        <v>1</v>
      </c>
      <c r="K96" s="702">
        <v>183</v>
      </c>
      <c r="L96" s="702">
        <v>1</v>
      </c>
      <c r="M96" s="702">
        <v>183</v>
      </c>
      <c r="N96" s="702">
        <v>1</v>
      </c>
      <c r="O96" s="702">
        <v>183</v>
      </c>
      <c r="P96" s="724">
        <v>1</v>
      </c>
      <c r="Q96" s="703">
        <v>183</v>
      </c>
    </row>
    <row r="97" spans="1:17" ht="14.4" customHeight="1" x14ac:dyDescent="0.3">
      <c r="A97" s="697" t="s">
        <v>3315</v>
      </c>
      <c r="B97" s="698" t="s">
        <v>3316</v>
      </c>
      <c r="C97" s="698" t="s">
        <v>2179</v>
      </c>
      <c r="D97" s="698" t="s">
        <v>3404</v>
      </c>
      <c r="E97" s="698" t="s">
        <v>3405</v>
      </c>
      <c r="F97" s="702">
        <v>4</v>
      </c>
      <c r="G97" s="702">
        <v>292</v>
      </c>
      <c r="H97" s="702">
        <v>4</v>
      </c>
      <c r="I97" s="702">
        <v>73</v>
      </c>
      <c r="J97" s="702">
        <v>1</v>
      </c>
      <c r="K97" s="702">
        <v>73</v>
      </c>
      <c r="L97" s="702">
        <v>1</v>
      </c>
      <c r="M97" s="702">
        <v>73</v>
      </c>
      <c r="N97" s="702">
        <v>2</v>
      </c>
      <c r="O97" s="702">
        <v>146</v>
      </c>
      <c r="P97" s="724">
        <v>2</v>
      </c>
      <c r="Q97" s="703">
        <v>73</v>
      </c>
    </row>
    <row r="98" spans="1:17" ht="14.4" customHeight="1" x14ac:dyDescent="0.3">
      <c r="A98" s="697" t="s">
        <v>3315</v>
      </c>
      <c r="B98" s="698" t="s">
        <v>3316</v>
      </c>
      <c r="C98" s="698" t="s">
        <v>2179</v>
      </c>
      <c r="D98" s="698" t="s">
        <v>3404</v>
      </c>
      <c r="E98" s="698" t="s">
        <v>3406</v>
      </c>
      <c r="F98" s="702">
        <v>7</v>
      </c>
      <c r="G98" s="702">
        <v>511</v>
      </c>
      <c r="H98" s="702">
        <v>0.58333333333333337</v>
      </c>
      <c r="I98" s="702">
        <v>73</v>
      </c>
      <c r="J98" s="702">
        <v>12</v>
      </c>
      <c r="K98" s="702">
        <v>876</v>
      </c>
      <c r="L98" s="702">
        <v>1</v>
      </c>
      <c r="M98" s="702">
        <v>73</v>
      </c>
      <c r="N98" s="702">
        <v>10</v>
      </c>
      <c r="O98" s="702">
        <v>730</v>
      </c>
      <c r="P98" s="724">
        <v>0.83333333333333337</v>
      </c>
      <c r="Q98" s="703">
        <v>73</v>
      </c>
    </row>
    <row r="99" spans="1:17" ht="14.4" customHeight="1" x14ac:dyDescent="0.3">
      <c r="A99" s="697" t="s">
        <v>3315</v>
      </c>
      <c r="B99" s="698" t="s">
        <v>3316</v>
      </c>
      <c r="C99" s="698" t="s">
        <v>2179</v>
      </c>
      <c r="D99" s="698" t="s">
        <v>3407</v>
      </c>
      <c r="E99" s="698" t="s">
        <v>3408</v>
      </c>
      <c r="F99" s="702"/>
      <c r="G99" s="702"/>
      <c r="H99" s="702"/>
      <c r="I99" s="702"/>
      <c r="J99" s="702">
        <v>2</v>
      </c>
      <c r="K99" s="702">
        <v>368</v>
      </c>
      <c r="L99" s="702">
        <v>1</v>
      </c>
      <c r="M99" s="702">
        <v>184</v>
      </c>
      <c r="N99" s="702"/>
      <c r="O99" s="702"/>
      <c r="P99" s="724"/>
      <c r="Q99" s="703"/>
    </row>
    <row r="100" spans="1:17" ht="14.4" customHeight="1" x14ac:dyDescent="0.3">
      <c r="A100" s="697" t="s">
        <v>3315</v>
      </c>
      <c r="B100" s="698" t="s">
        <v>3316</v>
      </c>
      <c r="C100" s="698" t="s">
        <v>2179</v>
      </c>
      <c r="D100" s="698" t="s">
        <v>3407</v>
      </c>
      <c r="E100" s="698" t="s">
        <v>3409</v>
      </c>
      <c r="F100" s="702">
        <v>3</v>
      </c>
      <c r="G100" s="702">
        <v>552</v>
      </c>
      <c r="H100" s="702">
        <v>1</v>
      </c>
      <c r="I100" s="702">
        <v>184</v>
      </c>
      <c r="J100" s="702">
        <v>3</v>
      </c>
      <c r="K100" s="702">
        <v>552</v>
      </c>
      <c r="L100" s="702">
        <v>1</v>
      </c>
      <c r="M100" s="702">
        <v>184</v>
      </c>
      <c r="N100" s="702"/>
      <c r="O100" s="702"/>
      <c r="P100" s="724"/>
      <c r="Q100" s="703"/>
    </row>
    <row r="101" spans="1:17" ht="14.4" customHeight="1" x14ac:dyDescent="0.3">
      <c r="A101" s="697" t="s">
        <v>3315</v>
      </c>
      <c r="B101" s="698" t="s">
        <v>3316</v>
      </c>
      <c r="C101" s="698" t="s">
        <v>2179</v>
      </c>
      <c r="D101" s="698" t="s">
        <v>3410</v>
      </c>
      <c r="E101" s="698" t="s">
        <v>3411</v>
      </c>
      <c r="F101" s="702">
        <v>2</v>
      </c>
      <c r="G101" s="702">
        <v>2566</v>
      </c>
      <c r="H101" s="702"/>
      <c r="I101" s="702">
        <v>1283</v>
      </c>
      <c r="J101" s="702"/>
      <c r="K101" s="702"/>
      <c r="L101" s="702"/>
      <c r="M101" s="702"/>
      <c r="N101" s="702"/>
      <c r="O101" s="702"/>
      <c r="P101" s="724"/>
      <c r="Q101" s="703"/>
    </row>
    <row r="102" spans="1:17" ht="14.4" customHeight="1" x14ac:dyDescent="0.3">
      <c r="A102" s="697" t="s">
        <v>3315</v>
      </c>
      <c r="B102" s="698" t="s">
        <v>3316</v>
      </c>
      <c r="C102" s="698" t="s">
        <v>2179</v>
      </c>
      <c r="D102" s="698" t="s">
        <v>3412</v>
      </c>
      <c r="E102" s="698" t="s">
        <v>3413</v>
      </c>
      <c r="F102" s="702">
        <v>1164</v>
      </c>
      <c r="G102" s="702">
        <v>173436</v>
      </c>
      <c r="H102" s="702">
        <v>0.90724863600935313</v>
      </c>
      <c r="I102" s="702">
        <v>149</v>
      </c>
      <c r="J102" s="702">
        <v>1283</v>
      </c>
      <c r="K102" s="702">
        <v>191167</v>
      </c>
      <c r="L102" s="702">
        <v>1</v>
      </c>
      <c r="M102" s="702">
        <v>149</v>
      </c>
      <c r="N102" s="702">
        <v>1308</v>
      </c>
      <c r="O102" s="702">
        <v>194892</v>
      </c>
      <c r="P102" s="724">
        <v>1.019485580670304</v>
      </c>
      <c r="Q102" s="703">
        <v>149</v>
      </c>
    </row>
    <row r="103" spans="1:17" ht="14.4" customHeight="1" x14ac:dyDescent="0.3">
      <c r="A103" s="697" t="s">
        <v>3315</v>
      </c>
      <c r="B103" s="698" t="s">
        <v>3316</v>
      </c>
      <c r="C103" s="698" t="s">
        <v>2179</v>
      </c>
      <c r="D103" s="698" t="s">
        <v>3414</v>
      </c>
      <c r="E103" s="698" t="s">
        <v>3415</v>
      </c>
      <c r="F103" s="702">
        <v>3187</v>
      </c>
      <c r="G103" s="702">
        <v>95610</v>
      </c>
      <c r="H103" s="702">
        <v>0.86579733767997824</v>
      </c>
      <c r="I103" s="702">
        <v>30</v>
      </c>
      <c r="J103" s="702">
        <v>3681</v>
      </c>
      <c r="K103" s="702">
        <v>110430</v>
      </c>
      <c r="L103" s="702">
        <v>1</v>
      </c>
      <c r="M103" s="702">
        <v>30</v>
      </c>
      <c r="N103" s="702">
        <v>3437</v>
      </c>
      <c r="O103" s="702">
        <v>103110</v>
      </c>
      <c r="P103" s="724">
        <v>0.9337136647650095</v>
      </c>
      <c r="Q103" s="703">
        <v>30</v>
      </c>
    </row>
    <row r="104" spans="1:17" ht="14.4" customHeight="1" x14ac:dyDescent="0.3">
      <c r="A104" s="697" t="s">
        <v>3315</v>
      </c>
      <c r="B104" s="698" t="s">
        <v>3316</v>
      </c>
      <c r="C104" s="698" t="s">
        <v>2179</v>
      </c>
      <c r="D104" s="698" t="s">
        <v>3416</v>
      </c>
      <c r="E104" s="698" t="s">
        <v>3417</v>
      </c>
      <c r="F104" s="702">
        <v>156</v>
      </c>
      <c r="G104" s="702">
        <v>4836</v>
      </c>
      <c r="H104" s="702">
        <v>0.8</v>
      </c>
      <c r="I104" s="702">
        <v>31</v>
      </c>
      <c r="J104" s="702">
        <v>195</v>
      </c>
      <c r="K104" s="702">
        <v>6045</v>
      </c>
      <c r="L104" s="702">
        <v>1</v>
      </c>
      <c r="M104" s="702">
        <v>31</v>
      </c>
      <c r="N104" s="702">
        <v>221</v>
      </c>
      <c r="O104" s="702">
        <v>6851</v>
      </c>
      <c r="P104" s="724">
        <v>1.1333333333333333</v>
      </c>
      <c r="Q104" s="703">
        <v>31</v>
      </c>
    </row>
    <row r="105" spans="1:17" ht="14.4" customHeight="1" x14ac:dyDescent="0.3">
      <c r="A105" s="697" t="s">
        <v>3315</v>
      </c>
      <c r="B105" s="698" t="s">
        <v>3316</v>
      </c>
      <c r="C105" s="698" t="s">
        <v>2179</v>
      </c>
      <c r="D105" s="698" t="s">
        <v>3418</v>
      </c>
      <c r="E105" s="698" t="s">
        <v>3419</v>
      </c>
      <c r="F105" s="702">
        <v>188</v>
      </c>
      <c r="G105" s="702">
        <v>5076</v>
      </c>
      <c r="H105" s="702">
        <v>0.84684684684684686</v>
      </c>
      <c r="I105" s="702">
        <v>27</v>
      </c>
      <c r="J105" s="702">
        <v>222</v>
      </c>
      <c r="K105" s="702">
        <v>5994</v>
      </c>
      <c r="L105" s="702">
        <v>1</v>
      </c>
      <c r="M105" s="702">
        <v>27</v>
      </c>
      <c r="N105" s="702">
        <v>213</v>
      </c>
      <c r="O105" s="702">
        <v>5751</v>
      </c>
      <c r="P105" s="724">
        <v>0.95945945945945943</v>
      </c>
      <c r="Q105" s="703">
        <v>27</v>
      </c>
    </row>
    <row r="106" spans="1:17" ht="14.4" customHeight="1" x14ac:dyDescent="0.3">
      <c r="A106" s="697" t="s">
        <v>3315</v>
      </c>
      <c r="B106" s="698" t="s">
        <v>3316</v>
      </c>
      <c r="C106" s="698" t="s">
        <v>2179</v>
      </c>
      <c r="D106" s="698" t="s">
        <v>3420</v>
      </c>
      <c r="E106" s="698" t="s">
        <v>3421</v>
      </c>
      <c r="F106" s="702"/>
      <c r="G106" s="702"/>
      <c r="H106" s="702"/>
      <c r="I106" s="702"/>
      <c r="J106" s="702">
        <v>1</v>
      </c>
      <c r="K106" s="702">
        <v>256</v>
      </c>
      <c r="L106" s="702">
        <v>1</v>
      </c>
      <c r="M106" s="702">
        <v>256</v>
      </c>
      <c r="N106" s="702">
        <v>1</v>
      </c>
      <c r="O106" s="702">
        <v>256</v>
      </c>
      <c r="P106" s="724">
        <v>1</v>
      </c>
      <c r="Q106" s="703">
        <v>256</v>
      </c>
    </row>
    <row r="107" spans="1:17" ht="14.4" customHeight="1" x14ac:dyDescent="0.3">
      <c r="A107" s="697" t="s">
        <v>3315</v>
      </c>
      <c r="B107" s="698" t="s">
        <v>3316</v>
      </c>
      <c r="C107" s="698" t="s">
        <v>2179</v>
      </c>
      <c r="D107" s="698" t="s">
        <v>3420</v>
      </c>
      <c r="E107" s="698" t="s">
        <v>3422</v>
      </c>
      <c r="F107" s="702"/>
      <c r="G107" s="702"/>
      <c r="H107" s="702"/>
      <c r="I107" s="702"/>
      <c r="J107" s="702">
        <v>2</v>
      </c>
      <c r="K107" s="702">
        <v>512</v>
      </c>
      <c r="L107" s="702">
        <v>1</v>
      </c>
      <c r="M107" s="702">
        <v>256</v>
      </c>
      <c r="N107" s="702">
        <v>2</v>
      </c>
      <c r="O107" s="702">
        <v>512</v>
      </c>
      <c r="P107" s="724">
        <v>1</v>
      </c>
      <c r="Q107" s="703">
        <v>256</v>
      </c>
    </row>
    <row r="108" spans="1:17" ht="14.4" customHeight="1" x14ac:dyDescent="0.3">
      <c r="A108" s="697" t="s">
        <v>3315</v>
      </c>
      <c r="B108" s="698" t="s">
        <v>3316</v>
      </c>
      <c r="C108" s="698" t="s">
        <v>2179</v>
      </c>
      <c r="D108" s="698" t="s">
        <v>3423</v>
      </c>
      <c r="E108" s="698" t="s">
        <v>3424</v>
      </c>
      <c r="F108" s="702"/>
      <c r="G108" s="702"/>
      <c r="H108" s="702"/>
      <c r="I108" s="702"/>
      <c r="J108" s="702"/>
      <c r="K108" s="702"/>
      <c r="L108" s="702"/>
      <c r="M108" s="702"/>
      <c r="N108" s="702">
        <v>1</v>
      </c>
      <c r="O108" s="702">
        <v>163</v>
      </c>
      <c r="P108" s="724"/>
      <c r="Q108" s="703">
        <v>163</v>
      </c>
    </row>
    <row r="109" spans="1:17" ht="14.4" customHeight="1" x14ac:dyDescent="0.3">
      <c r="A109" s="697" t="s">
        <v>3315</v>
      </c>
      <c r="B109" s="698" t="s">
        <v>3316</v>
      </c>
      <c r="C109" s="698" t="s">
        <v>2179</v>
      </c>
      <c r="D109" s="698" t="s">
        <v>3425</v>
      </c>
      <c r="E109" s="698" t="s">
        <v>3426</v>
      </c>
      <c r="F109" s="702"/>
      <c r="G109" s="702"/>
      <c r="H109" s="702"/>
      <c r="I109" s="702"/>
      <c r="J109" s="702"/>
      <c r="K109" s="702"/>
      <c r="L109" s="702"/>
      <c r="M109" s="702"/>
      <c r="N109" s="702">
        <v>1</v>
      </c>
      <c r="O109" s="702">
        <v>22</v>
      </c>
      <c r="P109" s="724"/>
      <c r="Q109" s="703">
        <v>22</v>
      </c>
    </row>
    <row r="110" spans="1:17" ht="14.4" customHeight="1" x14ac:dyDescent="0.3">
      <c r="A110" s="697" t="s">
        <v>3315</v>
      </c>
      <c r="B110" s="698" t="s">
        <v>3316</v>
      </c>
      <c r="C110" s="698" t="s">
        <v>2179</v>
      </c>
      <c r="D110" s="698" t="s">
        <v>3425</v>
      </c>
      <c r="E110" s="698" t="s">
        <v>3427</v>
      </c>
      <c r="F110" s="702">
        <v>4</v>
      </c>
      <c r="G110" s="702">
        <v>88</v>
      </c>
      <c r="H110" s="702">
        <v>0.5714285714285714</v>
      </c>
      <c r="I110" s="702">
        <v>22</v>
      </c>
      <c r="J110" s="702">
        <v>7</v>
      </c>
      <c r="K110" s="702">
        <v>154</v>
      </c>
      <c r="L110" s="702">
        <v>1</v>
      </c>
      <c r="M110" s="702">
        <v>22</v>
      </c>
      <c r="N110" s="702">
        <v>2</v>
      </c>
      <c r="O110" s="702">
        <v>44</v>
      </c>
      <c r="P110" s="724">
        <v>0.2857142857142857</v>
      </c>
      <c r="Q110" s="703">
        <v>22</v>
      </c>
    </row>
    <row r="111" spans="1:17" ht="14.4" customHeight="1" x14ac:dyDescent="0.3">
      <c r="A111" s="697" t="s">
        <v>3315</v>
      </c>
      <c r="B111" s="698" t="s">
        <v>3316</v>
      </c>
      <c r="C111" s="698" t="s">
        <v>2179</v>
      </c>
      <c r="D111" s="698" t="s">
        <v>3428</v>
      </c>
      <c r="E111" s="698" t="s">
        <v>3429</v>
      </c>
      <c r="F111" s="702">
        <v>941</v>
      </c>
      <c r="G111" s="702">
        <v>23525</v>
      </c>
      <c r="H111" s="702">
        <v>0.95727365208545268</v>
      </c>
      <c r="I111" s="702">
        <v>25</v>
      </c>
      <c r="J111" s="702">
        <v>983</v>
      </c>
      <c r="K111" s="702">
        <v>24575</v>
      </c>
      <c r="L111" s="702">
        <v>1</v>
      </c>
      <c r="M111" s="702">
        <v>25</v>
      </c>
      <c r="N111" s="702">
        <v>933</v>
      </c>
      <c r="O111" s="702">
        <v>23325</v>
      </c>
      <c r="P111" s="724">
        <v>0.94913530010172942</v>
      </c>
      <c r="Q111" s="703">
        <v>25</v>
      </c>
    </row>
    <row r="112" spans="1:17" ht="14.4" customHeight="1" x14ac:dyDescent="0.3">
      <c r="A112" s="697" t="s">
        <v>3315</v>
      </c>
      <c r="B112" s="698" t="s">
        <v>3316</v>
      </c>
      <c r="C112" s="698" t="s">
        <v>2179</v>
      </c>
      <c r="D112" s="698" t="s">
        <v>3430</v>
      </c>
      <c r="E112" s="698" t="s">
        <v>3431</v>
      </c>
      <c r="F112" s="702">
        <v>13</v>
      </c>
      <c r="G112" s="702">
        <v>429</v>
      </c>
      <c r="H112" s="702">
        <v>0.8666666666666667</v>
      </c>
      <c r="I112" s="702">
        <v>33</v>
      </c>
      <c r="J112" s="702">
        <v>15</v>
      </c>
      <c r="K112" s="702">
        <v>495</v>
      </c>
      <c r="L112" s="702">
        <v>1</v>
      </c>
      <c r="M112" s="702">
        <v>33</v>
      </c>
      <c r="N112" s="702">
        <v>11</v>
      </c>
      <c r="O112" s="702">
        <v>363</v>
      </c>
      <c r="P112" s="724">
        <v>0.73333333333333328</v>
      </c>
      <c r="Q112" s="703">
        <v>33</v>
      </c>
    </row>
    <row r="113" spans="1:17" ht="14.4" customHeight="1" x14ac:dyDescent="0.3">
      <c r="A113" s="697" t="s">
        <v>3315</v>
      </c>
      <c r="B113" s="698" t="s">
        <v>3316</v>
      </c>
      <c r="C113" s="698" t="s">
        <v>2179</v>
      </c>
      <c r="D113" s="698" t="s">
        <v>3432</v>
      </c>
      <c r="E113" s="698" t="s">
        <v>3433</v>
      </c>
      <c r="F113" s="702"/>
      <c r="G113" s="702"/>
      <c r="H113" s="702"/>
      <c r="I113" s="702"/>
      <c r="J113" s="702"/>
      <c r="K113" s="702"/>
      <c r="L113" s="702"/>
      <c r="M113" s="702"/>
      <c r="N113" s="702">
        <v>1</v>
      </c>
      <c r="O113" s="702">
        <v>30</v>
      </c>
      <c r="P113" s="724"/>
      <c r="Q113" s="703">
        <v>30</v>
      </c>
    </row>
    <row r="114" spans="1:17" ht="14.4" customHeight="1" x14ac:dyDescent="0.3">
      <c r="A114" s="697" t="s">
        <v>3315</v>
      </c>
      <c r="B114" s="698" t="s">
        <v>3316</v>
      </c>
      <c r="C114" s="698" t="s">
        <v>2179</v>
      </c>
      <c r="D114" s="698" t="s">
        <v>3432</v>
      </c>
      <c r="E114" s="698" t="s">
        <v>3434</v>
      </c>
      <c r="F114" s="702"/>
      <c r="G114" s="702"/>
      <c r="H114" s="702"/>
      <c r="I114" s="702"/>
      <c r="J114" s="702">
        <v>2</v>
      </c>
      <c r="K114" s="702">
        <v>60</v>
      </c>
      <c r="L114" s="702">
        <v>1</v>
      </c>
      <c r="M114" s="702">
        <v>30</v>
      </c>
      <c r="N114" s="702"/>
      <c r="O114" s="702"/>
      <c r="P114" s="724"/>
      <c r="Q114" s="703"/>
    </row>
    <row r="115" spans="1:17" ht="14.4" customHeight="1" x14ac:dyDescent="0.3">
      <c r="A115" s="697" t="s">
        <v>3315</v>
      </c>
      <c r="B115" s="698" t="s">
        <v>3316</v>
      </c>
      <c r="C115" s="698" t="s">
        <v>2179</v>
      </c>
      <c r="D115" s="698" t="s">
        <v>3435</v>
      </c>
      <c r="E115" s="698" t="s">
        <v>3436</v>
      </c>
      <c r="F115" s="702">
        <v>283</v>
      </c>
      <c r="G115" s="702">
        <v>7358</v>
      </c>
      <c r="H115" s="702">
        <v>0.68028846153846156</v>
      </c>
      <c r="I115" s="702">
        <v>26</v>
      </c>
      <c r="J115" s="702">
        <v>416</v>
      </c>
      <c r="K115" s="702">
        <v>10816</v>
      </c>
      <c r="L115" s="702">
        <v>1</v>
      </c>
      <c r="M115" s="702">
        <v>26</v>
      </c>
      <c r="N115" s="702">
        <v>370</v>
      </c>
      <c r="O115" s="702">
        <v>9620</v>
      </c>
      <c r="P115" s="724">
        <v>0.88942307692307687</v>
      </c>
      <c r="Q115" s="703">
        <v>26</v>
      </c>
    </row>
    <row r="116" spans="1:17" ht="14.4" customHeight="1" x14ac:dyDescent="0.3">
      <c r="A116" s="697" t="s">
        <v>3315</v>
      </c>
      <c r="B116" s="698" t="s">
        <v>3316</v>
      </c>
      <c r="C116" s="698" t="s">
        <v>2179</v>
      </c>
      <c r="D116" s="698" t="s">
        <v>3437</v>
      </c>
      <c r="E116" s="698" t="s">
        <v>3438</v>
      </c>
      <c r="F116" s="702">
        <v>2</v>
      </c>
      <c r="G116" s="702">
        <v>168</v>
      </c>
      <c r="H116" s="702"/>
      <c r="I116" s="702">
        <v>84</v>
      </c>
      <c r="J116" s="702"/>
      <c r="K116" s="702"/>
      <c r="L116" s="702"/>
      <c r="M116" s="702"/>
      <c r="N116" s="702"/>
      <c r="O116" s="702"/>
      <c r="P116" s="724"/>
      <c r="Q116" s="703"/>
    </row>
    <row r="117" spans="1:17" ht="14.4" customHeight="1" x14ac:dyDescent="0.3">
      <c r="A117" s="697" t="s">
        <v>3315</v>
      </c>
      <c r="B117" s="698" t="s">
        <v>3316</v>
      </c>
      <c r="C117" s="698" t="s">
        <v>2179</v>
      </c>
      <c r="D117" s="698" t="s">
        <v>3437</v>
      </c>
      <c r="E117" s="698" t="s">
        <v>3439</v>
      </c>
      <c r="F117" s="702">
        <v>106</v>
      </c>
      <c r="G117" s="702">
        <v>8904</v>
      </c>
      <c r="H117" s="702">
        <v>0.70666666666666667</v>
      </c>
      <c r="I117" s="702">
        <v>84</v>
      </c>
      <c r="J117" s="702">
        <v>150</v>
      </c>
      <c r="K117" s="702">
        <v>12600</v>
      </c>
      <c r="L117" s="702">
        <v>1</v>
      </c>
      <c r="M117" s="702">
        <v>84</v>
      </c>
      <c r="N117" s="702">
        <v>164</v>
      </c>
      <c r="O117" s="702">
        <v>13776</v>
      </c>
      <c r="P117" s="724">
        <v>1.0933333333333333</v>
      </c>
      <c r="Q117" s="703">
        <v>84</v>
      </c>
    </row>
    <row r="118" spans="1:17" ht="14.4" customHeight="1" x14ac:dyDescent="0.3">
      <c r="A118" s="697" t="s">
        <v>3315</v>
      </c>
      <c r="B118" s="698" t="s">
        <v>3316</v>
      </c>
      <c r="C118" s="698" t="s">
        <v>2179</v>
      </c>
      <c r="D118" s="698" t="s">
        <v>3440</v>
      </c>
      <c r="E118" s="698" t="s">
        <v>3441</v>
      </c>
      <c r="F118" s="702"/>
      <c r="G118" s="702"/>
      <c r="H118" s="702"/>
      <c r="I118" s="702"/>
      <c r="J118" s="702">
        <v>1</v>
      </c>
      <c r="K118" s="702">
        <v>176</v>
      </c>
      <c r="L118" s="702">
        <v>1</v>
      </c>
      <c r="M118" s="702">
        <v>176</v>
      </c>
      <c r="N118" s="702"/>
      <c r="O118" s="702"/>
      <c r="P118" s="724"/>
      <c r="Q118" s="703"/>
    </row>
    <row r="119" spans="1:17" ht="14.4" customHeight="1" x14ac:dyDescent="0.3">
      <c r="A119" s="697" t="s">
        <v>3315</v>
      </c>
      <c r="B119" s="698" t="s">
        <v>3316</v>
      </c>
      <c r="C119" s="698" t="s">
        <v>2179</v>
      </c>
      <c r="D119" s="698" t="s">
        <v>3440</v>
      </c>
      <c r="E119" s="698" t="s">
        <v>3442</v>
      </c>
      <c r="F119" s="702">
        <v>11</v>
      </c>
      <c r="G119" s="702">
        <v>1936</v>
      </c>
      <c r="H119" s="702">
        <v>0.91666666666666663</v>
      </c>
      <c r="I119" s="702">
        <v>176</v>
      </c>
      <c r="J119" s="702">
        <v>12</v>
      </c>
      <c r="K119" s="702">
        <v>2112</v>
      </c>
      <c r="L119" s="702">
        <v>1</v>
      </c>
      <c r="M119" s="702">
        <v>176</v>
      </c>
      <c r="N119" s="702">
        <v>8</v>
      </c>
      <c r="O119" s="702">
        <v>1408</v>
      </c>
      <c r="P119" s="724">
        <v>0.66666666666666663</v>
      </c>
      <c r="Q119" s="703">
        <v>176</v>
      </c>
    </row>
    <row r="120" spans="1:17" ht="14.4" customHeight="1" x14ac:dyDescent="0.3">
      <c r="A120" s="697" t="s">
        <v>3315</v>
      </c>
      <c r="B120" s="698" t="s">
        <v>3316</v>
      </c>
      <c r="C120" s="698" t="s">
        <v>2179</v>
      </c>
      <c r="D120" s="698" t="s">
        <v>3443</v>
      </c>
      <c r="E120" s="698" t="s">
        <v>3444</v>
      </c>
      <c r="F120" s="702"/>
      <c r="G120" s="702"/>
      <c r="H120" s="702"/>
      <c r="I120" s="702"/>
      <c r="J120" s="702">
        <v>1</v>
      </c>
      <c r="K120" s="702">
        <v>253</v>
      </c>
      <c r="L120" s="702">
        <v>1</v>
      </c>
      <c r="M120" s="702">
        <v>253</v>
      </c>
      <c r="N120" s="702">
        <v>1</v>
      </c>
      <c r="O120" s="702">
        <v>253</v>
      </c>
      <c r="P120" s="724">
        <v>1</v>
      </c>
      <c r="Q120" s="703">
        <v>253</v>
      </c>
    </row>
    <row r="121" spans="1:17" ht="14.4" customHeight="1" x14ac:dyDescent="0.3">
      <c r="A121" s="697" t="s">
        <v>3315</v>
      </c>
      <c r="B121" s="698" t="s">
        <v>3316</v>
      </c>
      <c r="C121" s="698" t="s">
        <v>2179</v>
      </c>
      <c r="D121" s="698" t="s">
        <v>3445</v>
      </c>
      <c r="E121" s="698" t="s">
        <v>3446</v>
      </c>
      <c r="F121" s="702">
        <v>111</v>
      </c>
      <c r="G121" s="702">
        <v>1665</v>
      </c>
      <c r="H121" s="702">
        <v>0.9652173913043478</v>
      </c>
      <c r="I121" s="702">
        <v>15</v>
      </c>
      <c r="J121" s="702">
        <v>115</v>
      </c>
      <c r="K121" s="702">
        <v>1725</v>
      </c>
      <c r="L121" s="702">
        <v>1</v>
      </c>
      <c r="M121" s="702">
        <v>15</v>
      </c>
      <c r="N121" s="702">
        <v>165</v>
      </c>
      <c r="O121" s="702">
        <v>2475</v>
      </c>
      <c r="P121" s="724">
        <v>1.4347826086956521</v>
      </c>
      <c r="Q121" s="703">
        <v>15</v>
      </c>
    </row>
    <row r="122" spans="1:17" ht="14.4" customHeight="1" x14ac:dyDescent="0.3">
      <c r="A122" s="697" t="s">
        <v>3315</v>
      </c>
      <c r="B122" s="698" t="s">
        <v>3316</v>
      </c>
      <c r="C122" s="698" t="s">
        <v>2179</v>
      </c>
      <c r="D122" s="698" t="s">
        <v>3447</v>
      </c>
      <c r="E122" s="698" t="s">
        <v>3448</v>
      </c>
      <c r="F122" s="702">
        <v>66</v>
      </c>
      <c r="G122" s="702">
        <v>1518</v>
      </c>
      <c r="H122" s="702">
        <v>0.54545454545454541</v>
      </c>
      <c r="I122" s="702">
        <v>23</v>
      </c>
      <c r="J122" s="702">
        <v>121</v>
      </c>
      <c r="K122" s="702">
        <v>2783</v>
      </c>
      <c r="L122" s="702">
        <v>1</v>
      </c>
      <c r="M122" s="702">
        <v>23</v>
      </c>
      <c r="N122" s="702">
        <v>141</v>
      </c>
      <c r="O122" s="702">
        <v>3243</v>
      </c>
      <c r="P122" s="724">
        <v>1.165289256198347</v>
      </c>
      <c r="Q122" s="703">
        <v>23</v>
      </c>
    </row>
    <row r="123" spans="1:17" ht="14.4" customHeight="1" x14ac:dyDescent="0.3">
      <c r="A123" s="697" t="s">
        <v>3315</v>
      </c>
      <c r="B123" s="698" t="s">
        <v>3316</v>
      </c>
      <c r="C123" s="698" t="s">
        <v>2179</v>
      </c>
      <c r="D123" s="698" t="s">
        <v>3449</v>
      </c>
      <c r="E123" s="698" t="s">
        <v>3450</v>
      </c>
      <c r="F123" s="702"/>
      <c r="G123" s="702"/>
      <c r="H123" s="702"/>
      <c r="I123" s="702"/>
      <c r="J123" s="702">
        <v>1</v>
      </c>
      <c r="K123" s="702">
        <v>252</v>
      </c>
      <c r="L123" s="702">
        <v>1</v>
      </c>
      <c r="M123" s="702">
        <v>252</v>
      </c>
      <c r="N123" s="702">
        <v>1</v>
      </c>
      <c r="O123" s="702">
        <v>252</v>
      </c>
      <c r="P123" s="724">
        <v>1</v>
      </c>
      <c r="Q123" s="703">
        <v>252</v>
      </c>
    </row>
    <row r="124" spans="1:17" ht="14.4" customHeight="1" x14ac:dyDescent="0.3">
      <c r="A124" s="697" t="s">
        <v>3315</v>
      </c>
      <c r="B124" s="698" t="s">
        <v>3316</v>
      </c>
      <c r="C124" s="698" t="s">
        <v>2179</v>
      </c>
      <c r="D124" s="698" t="s">
        <v>3451</v>
      </c>
      <c r="E124" s="698" t="s">
        <v>3452</v>
      </c>
      <c r="F124" s="702">
        <v>197</v>
      </c>
      <c r="G124" s="702">
        <v>7289</v>
      </c>
      <c r="H124" s="702">
        <v>0.67235494880546076</v>
      </c>
      <c r="I124" s="702">
        <v>37</v>
      </c>
      <c r="J124" s="702">
        <v>293</v>
      </c>
      <c r="K124" s="702">
        <v>10841</v>
      </c>
      <c r="L124" s="702">
        <v>1</v>
      </c>
      <c r="M124" s="702">
        <v>37</v>
      </c>
      <c r="N124" s="702">
        <v>309</v>
      </c>
      <c r="O124" s="702">
        <v>11433</v>
      </c>
      <c r="P124" s="724">
        <v>1.0546075085324231</v>
      </c>
      <c r="Q124" s="703">
        <v>37</v>
      </c>
    </row>
    <row r="125" spans="1:17" ht="14.4" customHeight="1" x14ac:dyDescent="0.3">
      <c r="A125" s="697" t="s">
        <v>3315</v>
      </c>
      <c r="B125" s="698" t="s">
        <v>3316</v>
      </c>
      <c r="C125" s="698" t="s">
        <v>2179</v>
      </c>
      <c r="D125" s="698" t="s">
        <v>3451</v>
      </c>
      <c r="E125" s="698" t="s">
        <v>3453</v>
      </c>
      <c r="F125" s="702">
        <v>11</v>
      </c>
      <c r="G125" s="702">
        <v>407</v>
      </c>
      <c r="H125" s="702"/>
      <c r="I125" s="702">
        <v>37</v>
      </c>
      <c r="J125" s="702"/>
      <c r="K125" s="702"/>
      <c r="L125" s="702"/>
      <c r="M125" s="702"/>
      <c r="N125" s="702"/>
      <c r="O125" s="702"/>
      <c r="P125" s="724"/>
      <c r="Q125" s="703"/>
    </row>
    <row r="126" spans="1:17" ht="14.4" customHeight="1" x14ac:dyDescent="0.3">
      <c r="A126" s="697" t="s">
        <v>3315</v>
      </c>
      <c r="B126" s="698" t="s">
        <v>3316</v>
      </c>
      <c r="C126" s="698" t="s">
        <v>2179</v>
      </c>
      <c r="D126" s="698" t="s">
        <v>3454</v>
      </c>
      <c r="E126" s="698" t="s">
        <v>3455</v>
      </c>
      <c r="F126" s="702">
        <v>3016</v>
      </c>
      <c r="G126" s="702">
        <v>69368</v>
      </c>
      <c r="H126" s="702">
        <v>0.84957746478873242</v>
      </c>
      <c r="I126" s="702">
        <v>23</v>
      </c>
      <c r="J126" s="702">
        <v>3550</v>
      </c>
      <c r="K126" s="702">
        <v>81650</v>
      </c>
      <c r="L126" s="702">
        <v>1</v>
      </c>
      <c r="M126" s="702">
        <v>23</v>
      </c>
      <c r="N126" s="702">
        <v>3298</v>
      </c>
      <c r="O126" s="702">
        <v>75854</v>
      </c>
      <c r="P126" s="724">
        <v>0.92901408450704226</v>
      </c>
      <c r="Q126" s="703">
        <v>23</v>
      </c>
    </row>
    <row r="127" spans="1:17" ht="14.4" customHeight="1" x14ac:dyDescent="0.3">
      <c r="A127" s="697" t="s">
        <v>3315</v>
      </c>
      <c r="B127" s="698" t="s">
        <v>3316</v>
      </c>
      <c r="C127" s="698" t="s">
        <v>2179</v>
      </c>
      <c r="D127" s="698" t="s">
        <v>3456</v>
      </c>
      <c r="E127" s="698" t="s">
        <v>3457</v>
      </c>
      <c r="F127" s="702"/>
      <c r="G127" s="702"/>
      <c r="H127" s="702"/>
      <c r="I127" s="702"/>
      <c r="J127" s="702">
        <v>1</v>
      </c>
      <c r="K127" s="702">
        <v>171</v>
      </c>
      <c r="L127" s="702">
        <v>1</v>
      </c>
      <c r="M127" s="702">
        <v>171</v>
      </c>
      <c r="N127" s="702">
        <v>1</v>
      </c>
      <c r="O127" s="702">
        <v>171</v>
      </c>
      <c r="P127" s="724">
        <v>1</v>
      </c>
      <c r="Q127" s="703">
        <v>171</v>
      </c>
    </row>
    <row r="128" spans="1:17" ht="14.4" customHeight="1" x14ac:dyDescent="0.3">
      <c r="A128" s="697" t="s">
        <v>3315</v>
      </c>
      <c r="B128" s="698" t="s">
        <v>3316</v>
      </c>
      <c r="C128" s="698" t="s">
        <v>2179</v>
      </c>
      <c r="D128" s="698" t="s">
        <v>3458</v>
      </c>
      <c r="E128" s="698" t="s">
        <v>3459</v>
      </c>
      <c r="F128" s="702"/>
      <c r="G128" s="702"/>
      <c r="H128" s="702"/>
      <c r="I128" s="702"/>
      <c r="J128" s="702">
        <v>3</v>
      </c>
      <c r="K128" s="702">
        <v>993</v>
      </c>
      <c r="L128" s="702">
        <v>1</v>
      </c>
      <c r="M128" s="702">
        <v>331</v>
      </c>
      <c r="N128" s="702"/>
      <c r="O128" s="702"/>
      <c r="P128" s="724"/>
      <c r="Q128" s="703"/>
    </row>
    <row r="129" spans="1:17" ht="14.4" customHeight="1" x14ac:dyDescent="0.3">
      <c r="A129" s="697" t="s">
        <v>3315</v>
      </c>
      <c r="B129" s="698" t="s">
        <v>3316</v>
      </c>
      <c r="C129" s="698" t="s">
        <v>2179</v>
      </c>
      <c r="D129" s="698" t="s">
        <v>3460</v>
      </c>
      <c r="E129" s="698" t="s">
        <v>3461</v>
      </c>
      <c r="F129" s="702"/>
      <c r="G129" s="702"/>
      <c r="H129" s="702"/>
      <c r="I129" s="702"/>
      <c r="J129" s="702">
        <v>1</v>
      </c>
      <c r="K129" s="702">
        <v>277</v>
      </c>
      <c r="L129" s="702">
        <v>1</v>
      </c>
      <c r="M129" s="702">
        <v>277</v>
      </c>
      <c r="N129" s="702"/>
      <c r="O129" s="702"/>
      <c r="P129" s="724"/>
      <c r="Q129" s="703"/>
    </row>
    <row r="130" spans="1:17" ht="14.4" customHeight="1" x14ac:dyDescent="0.3">
      <c r="A130" s="697" t="s">
        <v>3315</v>
      </c>
      <c r="B130" s="698" t="s">
        <v>3316</v>
      </c>
      <c r="C130" s="698" t="s">
        <v>2179</v>
      </c>
      <c r="D130" s="698" t="s">
        <v>3462</v>
      </c>
      <c r="E130" s="698" t="s">
        <v>3463</v>
      </c>
      <c r="F130" s="702">
        <v>93</v>
      </c>
      <c r="G130" s="702">
        <v>2697</v>
      </c>
      <c r="H130" s="702">
        <v>0.77500000000000002</v>
      </c>
      <c r="I130" s="702">
        <v>29</v>
      </c>
      <c r="J130" s="702">
        <v>120</v>
      </c>
      <c r="K130" s="702">
        <v>3480</v>
      </c>
      <c r="L130" s="702">
        <v>1</v>
      </c>
      <c r="M130" s="702">
        <v>29</v>
      </c>
      <c r="N130" s="702">
        <v>101</v>
      </c>
      <c r="O130" s="702">
        <v>2929</v>
      </c>
      <c r="P130" s="724">
        <v>0.84166666666666667</v>
      </c>
      <c r="Q130" s="703">
        <v>29</v>
      </c>
    </row>
    <row r="131" spans="1:17" ht="14.4" customHeight="1" x14ac:dyDescent="0.3">
      <c r="A131" s="697" t="s">
        <v>3315</v>
      </c>
      <c r="B131" s="698" t="s">
        <v>3316</v>
      </c>
      <c r="C131" s="698" t="s">
        <v>2179</v>
      </c>
      <c r="D131" s="698" t="s">
        <v>3464</v>
      </c>
      <c r="E131" s="698" t="s">
        <v>3465</v>
      </c>
      <c r="F131" s="702">
        <v>423</v>
      </c>
      <c r="G131" s="702">
        <v>75294</v>
      </c>
      <c r="H131" s="702">
        <v>0.87577639751552794</v>
      </c>
      <c r="I131" s="702">
        <v>178</v>
      </c>
      <c r="J131" s="702">
        <v>483</v>
      </c>
      <c r="K131" s="702">
        <v>85974</v>
      </c>
      <c r="L131" s="702">
        <v>1</v>
      </c>
      <c r="M131" s="702">
        <v>178</v>
      </c>
      <c r="N131" s="702">
        <v>476</v>
      </c>
      <c r="O131" s="702">
        <v>84728</v>
      </c>
      <c r="P131" s="724">
        <v>0.98550724637681164</v>
      </c>
      <c r="Q131" s="703">
        <v>178</v>
      </c>
    </row>
    <row r="132" spans="1:17" ht="14.4" customHeight="1" x14ac:dyDescent="0.3">
      <c r="A132" s="697" t="s">
        <v>3315</v>
      </c>
      <c r="B132" s="698" t="s">
        <v>3316</v>
      </c>
      <c r="C132" s="698" t="s">
        <v>2179</v>
      </c>
      <c r="D132" s="698" t="s">
        <v>3466</v>
      </c>
      <c r="E132" s="698" t="s">
        <v>3467</v>
      </c>
      <c r="F132" s="702"/>
      <c r="G132" s="702"/>
      <c r="H132" s="702"/>
      <c r="I132" s="702"/>
      <c r="J132" s="702">
        <v>2</v>
      </c>
      <c r="K132" s="702">
        <v>398</v>
      </c>
      <c r="L132" s="702">
        <v>1</v>
      </c>
      <c r="M132" s="702">
        <v>199</v>
      </c>
      <c r="N132" s="702"/>
      <c r="O132" s="702"/>
      <c r="P132" s="724"/>
      <c r="Q132" s="703"/>
    </row>
    <row r="133" spans="1:17" ht="14.4" customHeight="1" x14ac:dyDescent="0.3">
      <c r="A133" s="697" t="s">
        <v>3315</v>
      </c>
      <c r="B133" s="698" t="s">
        <v>3316</v>
      </c>
      <c r="C133" s="698" t="s">
        <v>2179</v>
      </c>
      <c r="D133" s="698" t="s">
        <v>3468</v>
      </c>
      <c r="E133" s="698" t="s">
        <v>3469</v>
      </c>
      <c r="F133" s="702">
        <v>3</v>
      </c>
      <c r="G133" s="702">
        <v>45</v>
      </c>
      <c r="H133" s="702">
        <v>3</v>
      </c>
      <c r="I133" s="702">
        <v>15</v>
      </c>
      <c r="J133" s="702">
        <v>1</v>
      </c>
      <c r="K133" s="702">
        <v>15</v>
      </c>
      <c r="L133" s="702">
        <v>1</v>
      </c>
      <c r="M133" s="702">
        <v>15</v>
      </c>
      <c r="N133" s="702">
        <v>2</v>
      </c>
      <c r="O133" s="702">
        <v>30</v>
      </c>
      <c r="P133" s="724">
        <v>2</v>
      </c>
      <c r="Q133" s="703">
        <v>15</v>
      </c>
    </row>
    <row r="134" spans="1:17" ht="14.4" customHeight="1" x14ac:dyDescent="0.3">
      <c r="A134" s="697" t="s">
        <v>3315</v>
      </c>
      <c r="B134" s="698" t="s">
        <v>3316</v>
      </c>
      <c r="C134" s="698" t="s">
        <v>2179</v>
      </c>
      <c r="D134" s="698" t="s">
        <v>3468</v>
      </c>
      <c r="E134" s="698" t="s">
        <v>3470</v>
      </c>
      <c r="F134" s="702">
        <v>2</v>
      </c>
      <c r="G134" s="702">
        <v>30</v>
      </c>
      <c r="H134" s="702"/>
      <c r="I134" s="702">
        <v>15</v>
      </c>
      <c r="J134" s="702"/>
      <c r="K134" s="702"/>
      <c r="L134" s="702"/>
      <c r="M134" s="702"/>
      <c r="N134" s="702"/>
      <c r="O134" s="702"/>
      <c r="P134" s="724"/>
      <c r="Q134" s="703"/>
    </row>
    <row r="135" spans="1:17" ht="14.4" customHeight="1" x14ac:dyDescent="0.3">
      <c r="A135" s="697" t="s">
        <v>3315</v>
      </c>
      <c r="B135" s="698" t="s">
        <v>3316</v>
      </c>
      <c r="C135" s="698" t="s">
        <v>2179</v>
      </c>
      <c r="D135" s="698" t="s">
        <v>3471</v>
      </c>
      <c r="E135" s="698" t="s">
        <v>3472</v>
      </c>
      <c r="F135" s="702">
        <v>109</v>
      </c>
      <c r="G135" s="702">
        <v>2071</v>
      </c>
      <c r="H135" s="702">
        <v>0.90082644628099173</v>
      </c>
      <c r="I135" s="702">
        <v>19</v>
      </c>
      <c r="J135" s="702">
        <v>121</v>
      </c>
      <c r="K135" s="702">
        <v>2299</v>
      </c>
      <c r="L135" s="702">
        <v>1</v>
      </c>
      <c r="M135" s="702">
        <v>19</v>
      </c>
      <c r="N135" s="702">
        <v>114</v>
      </c>
      <c r="O135" s="702">
        <v>2166</v>
      </c>
      <c r="P135" s="724">
        <v>0.94214876033057848</v>
      </c>
      <c r="Q135" s="703">
        <v>19</v>
      </c>
    </row>
    <row r="136" spans="1:17" ht="14.4" customHeight="1" x14ac:dyDescent="0.3">
      <c r="A136" s="697" t="s">
        <v>3315</v>
      </c>
      <c r="B136" s="698" t="s">
        <v>3316</v>
      </c>
      <c r="C136" s="698" t="s">
        <v>2179</v>
      </c>
      <c r="D136" s="698" t="s">
        <v>3473</v>
      </c>
      <c r="E136" s="698" t="s">
        <v>3474</v>
      </c>
      <c r="F136" s="702">
        <v>620</v>
      </c>
      <c r="G136" s="702">
        <v>12400</v>
      </c>
      <c r="H136" s="702">
        <v>0.75887392900856798</v>
      </c>
      <c r="I136" s="702">
        <v>20</v>
      </c>
      <c r="J136" s="702">
        <v>817</v>
      </c>
      <c r="K136" s="702">
        <v>16340</v>
      </c>
      <c r="L136" s="702">
        <v>1</v>
      </c>
      <c r="M136" s="702">
        <v>20</v>
      </c>
      <c r="N136" s="702">
        <v>724</v>
      </c>
      <c r="O136" s="702">
        <v>14480</v>
      </c>
      <c r="P136" s="724">
        <v>0.88616891064871484</v>
      </c>
      <c r="Q136" s="703">
        <v>20</v>
      </c>
    </row>
    <row r="137" spans="1:17" ht="14.4" customHeight="1" x14ac:dyDescent="0.3">
      <c r="A137" s="697" t="s">
        <v>3315</v>
      </c>
      <c r="B137" s="698" t="s">
        <v>3316</v>
      </c>
      <c r="C137" s="698" t="s">
        <v>2179</v>
      </c>
      <c r="D137" s="698" t="s">
        <v>3475</v>
      </c>
      <c r="E137" s="698" t="s">
        <v>3476</v>
      </c>
      <c r="F137" s="702"/>
      <c r="G137" s="702"/>
      <c r="H137" s="702"/>
      <c r="I137" s="702"/>
      <c r="J137" s="702">
        <v>1</v>
      </c>
      <c r="K137" s="702">
        <v>186</v>
      </c>
      <c r="L137" s="702">
        <v>1</v>
      </c>
      <c r="M137" s="702">
        <v>186</v>
      </c>
      <c r="N137" s="702"/>
      <c r="O137" s="702"/>
      <c r="P137" s="724"/>
      <c r="Q137" s="703"/>
    </row>
    <row r="138" spans="1:17" ht="14.4" customHeight="1" x14ac:dyDescent="0.3">
      <c r="A138" s="697" t="s">
        <v>3315</v>
      </c>
      <c r="B138" s="698" t="s">
        <v>3316</v>
      </c>
      <c r="C138" s="698" t="s">
        <v>2179</v>
      </c>
      <c r="D138" s="698" t="s">
        <v>3477</v>
      </c>
      <c r="E138" s="698" t="s">
        <v>3478</v>
      </c>
      <c r="F138" s="702"/>
      <c r="G138" s="702"/>
      <c r="H138" s="702"/>
      <c r="I138" s="702"/>
      <c r="J138" s="702">
        <v>1</v>
      </c>
      <c r="K138" s="702">
        <v>188</v>
      </c>
      <c r="L138" s="702">
        <v>1</v>
      </c>
      <c r="M138" s="702">
        <v>188</v>
      </c>
      <c r="N138" s="702"/>
      <c r="O138" s="702"/>
      <c r="P138" s="724"/>
      <c r="Q138" s="703"/>
    </row>
    <row r="139" spans="1:17" ht="14.4" customHeight="1" x14ac:dyDescent="0.3">
      <c r="A139" s="697" t="s">
        <v>3315</v>
      </c>
      <c r="B139" s="698" t="s">
        <v>3316</v>
      </c>
      <c r="C139" s="698" t="s">
        <v>2179</v>
      </c>
      <c r="D139" s="698" t="s">
        <v>3479</v>
      </c>
      <c r="E139" s="698" t="s">
        <v>3480</v>
      </c>
      <c r="F139" s="702"/>
      <c r="G139" s="702"/>
      <c r="H139" s="702"/>
      <c r="I139" s="702"/>
      <c r="J139" s="702">
        <v>1</v>
      </c>
      <c r="K139" s="702">
        <v>174</v>
      </c>
      <c r="L139" s="702">
        <v>1</v>
      </c>
      <c r="M139" s="702">
        <v>174</v>
      </c>
      <c r="N139" s="702">
        <v>1</v>
      </c>
      <c r="O139" s="702">
        <v>174</v>
      </c>
      <c r="P139" s="724">
        <v>1</v>
      </c>
      <c r="Q139" s="703">
        <v>174</v>
      </c>
    </row>
    <row r="140" spans="1:17" ht="14.4" customHeight="1" x14ac:dyDescent="0.3">
      <c r="A140" s="697" t="s">
        <v>3315</v>
      </c>
      <c r="B140" s="698" t="s">
        <v>3316</v>
      </c>
      <c r="C140" s="698" t="s">
        <v>2179</v>
      </c>
      <c r="D140" s="698" t="s">
        <v>3481</v>
      </c>
      <c r="E140" s="698" t="s">
        <v>3482</v>
      </c>
      <c r="F140" s="702">
        <v>88</v>
      </c>
      <c r="G140" s="702">
        <v>7392</v>
      </c>
      <c r="H140" s="702">
        <v>0.56050955414012738</v>
      </c>
      <c r="I140" s="702">
        <v>84</v>
      </c>
      <c r="J140" s="702">
        <v>157</v>
      </c>
      <c r="K140" s="702">
        <v>13188</v>
      </c>
      <c r="L140" s="702">
        <v>1</v>
      </c>
      <c r="M140" s="702">
        <v>84</v>
      </c>
      <c r="N140" s="702">
        <v>176</v>
      </c>
      <c r="O140" s="702">
        <v>14784</v>
      </c>
      <c r="P140" s="724">
        <v>1.1210191082802548</v>
      </c>
      <c r="Q140" s="703">
        <v>84</v>
      </c>
    </row>
    <row r="141" spans="1:17" ht="14.4" customHeight="1" x14ac:dyDescent="0.3">
      <c r="A141" s="697" t="s">
        <v>3315</v>
      </c>
      <c r="B141" s="698" t="s">
        <v>3316</v>
      </c>
      <c r="C141" s="698" t="s">
        <v>2179</v>
      </c>
      <c r="D141" s="698" t="s">
        <v>3481</v>
      </c>
      <c r="E141" s="698" t="s">
        <v>3483</v>
      </c>
      <c r="F141" s="702">
        <v>8</v>
      </c>
      <c r="G141" s="702">
        <v>672</v>
      </c>
      <c r="H141" s="702"/>
      <c r="I141" s="702">
        <v>84</v>
      </c>
      <c r="J141" s="702"/>
      <c r="K141" s="702"/>
      <c r="L141" s="702"/>
      <c r="M141" s="702"/>
      <c r="N141" s="702"/>
      <c r="O141" s="702"/>
      <c r="P141" s="724"/>
      <c r="Q141" s="703"/>
    </row>
    <row r="142" spans="1:17" ht="14.4" customHeight="1" x14ac:dyDescent="0.3">
      <c r="A142" s="697" t="s">
        <v>3315</v>
      </c>
      <c r="B142" s="698" t="s">
        <v>3316</v>
      </c>
      <c r="C142" s="698" t="s">
        <v>2179</v>
      </c>
      <c r="D142" s="698" t="s">
        <v>3484</v>
      </c>
      <c r="E142" s="698" t="s">
        <v>3485</v>
      </c>
      <c r="F142" s="702"/>
      <c r="G142" s="702"/>
      <c r="H142" s="702"/>
      <c r="I142" s="702"/>
      <c r="J142" s="702"/>
      <c r="K142" s="702"/>
      <c r="L142" s="702"/>
      <c r="M142" s="702"/>
      <c r="N142" s="702">
        <v>3</v>
      </c>
      <c r="O142" s="702">
        <v>1962</v>
      </c>
      <c r="P142" s="724"/>
      <c r="Q142" s="703">
        <v>654</v>
      </c>
    </row>
    <row r="143" spans="1:17" ht="14.4" customHeight="1" x14ac:dyDescent="0.3">
      <c r="A143" s="697" t="s">
        <v>3315</v>
      </c>
      <c r="B143" s="698" t="s">
        <v>3316</v>
      </c>
      <c r="C143" s="698" t="s">
        <v>2179</v>
      </c>
      <c r="D143" s="698" t="s">
        <v>3486</v>
      </c>
      <c r="E143" s="698" t="s">
        <v>3487</v>
      </c>
      <c r="F143" s="702">
        <v>1</v>
      </c>
      <c r="G143" s="702">
        <v>78</v>
      </c>
      <c r="H143" s="702">
        <v>1</v>
      </c>
      <c r="I143" s="702">
        <v>78</v>
      </c>
      <c r="J143" s="702">
        <v>1</v>
      </c>
      <c r="K143" s="702">
        <v>78</v>
      </c>
      <c r="L143" s="702">
        <v>1</v>
      </c>
      <c r="M143" s="702">
        <v>78</v>
      </c>
      <c r="N143" s="702">
        <v>1</v>
      </c>
      <c r="O143" s="702">
        <v>78</v>
      </c>
      <c r="P143" s="724">
        <v>1</v>
      </c>
      <c r="Q143" s="703">
        <v>78</v>
      </c>
    </row>
    <row r="144" spans="1:17" ht="14.4" customHeight="1" x14ac:dyDescent="0.3">
      <c r="A144" s="697" t="s">
        <v>3315</v>
      </c>
      <c r="B144" s="698" t="s">
        <v>3316</v>
      </c>
      <c r="C144" s="698" t="s">
        <v>2179</v>
      </c>
      <c r="D144" s="698" t="s">
        <v>3488</v>
      </c>
      <c r="E144" s="698" t="s">
        <v>3489</v>
      </c>
      <c r="F144" s="702"/>
      <c r="G144" s="702"/>
      <c r="H144" s="702"/>
      <c r="I144" s="702"/>
      <c r="J144" s="702">
        <v>2</v>
      </c>
      <c r="K144" s="702">
        <v>602</v>
      </c>
      <c r="L144" s="702">
        <v>1</v>
      </c>
      <c r="M144" s="702">
        <v>301</v>
      </c>
      <c r="N144" s="702"/>
      <c r="O144" s="702"/>
      <c r="P144" s="724"/>
      <c r="Q144" s="703"/>
    </row>
    <row r="145" spans="1:17" ht="14.4" customHeight="1" x14ac:dyDescent="0.3">
      <c r="A145" s="697" t="s">
        <v>3315</v>
      </c>
      <c r="B145" s="698" t="s">
        <v>3316</v>
      </c>
      <c r="C145" s="698" t="s">
        <v>2179</v>
      </c>
      <c r="D145" s="698" t="s">
        <v>3488</v>
      </c>
      <c r="E145" s="698" t="s">
        <v>3490</v>
      </c>
      <c r="F145" s="702"/>
      <c r="G145" s="702"/>
      <c r="H145" s="702"/>
      <c r="I145" s="702"/>
      <c r="J145" s="702">
        <v>2</v>
      </c>
      <c r="K145" s="702">
        <v>602</v>
      </c>
      <c r="L145" s="702">
        <v>1</v>
      </c>
      <c r="M145" s="702">
        <v>301</v>
      </c>
      <c r="N145" s="702"/>
      <c r="O145" s="702"/>
      <c r="P145" s="724"/>
      <c r="Q145" s="703"/>
    </row>
    <row r="146" spans="1:17" ht="14.4" customHeight="1" x14ac:dyDescent="0.3">
      <c r="A146" s="697" t="s">
        <v>3315</v>
      </c>
      <c r="B146" s="698" t="s">
        <v>3316</v>
      </c>
      <c r="C146" s="698" t="s">
        <v>2179</v>
      </c>
      <c r="D146" s="698" t="s">
        <v>3491</v>
      </c>
      <c r="E146" s="698" t="s">
        <v>3492</v>
      </c>
      <c r="F146" s="702">
        <v>2</v>
      </c>
      <c r="G146" s="702">
        <v>42</v>
      </c>
      <c r="H146" s="702">
        <v>2</v>
      </c>
      <c r="I146" s="702">
        <v>21</v>
      </c>
      <c r="J146" s="702">
        <v>1</v>
      </c>
      <c r="K146" s="702">
        <v>21</v>
      </c>
      <c r="L146" s="702">
        <v>1</v>
      </c>
      <c r="M146" s="702">
        <v>21</v>
      </c>
      <c r="N146" s="702">
        <v>1</v>
      </c>
      <c r="O146" s="702">
        <v>21</v>
      </c>
      <c r="P146" s="724">
        <v>1</v>
      </c>
      <c r="Q146" s="703">
        <v>21</v>
      </c>
    </row>
    <row r="147" spans="1:17" ht="14.4" customHeight="1" x14ac:dyDescent="0.3">
      <c r="A147" s="697" t="s">
        <v>3315</v>
      </c>
      <c r="B147" s="698" t="s">
        <v>3316</v>
      </c>
      <c r="C147" s="698" t="s">
        <v>2179</v>
      </c>
      <c r="D147" s="698" t="s">
        <v>3493</v>
      </c>
      <c r="E147" s="698" t="s">
        <v>3494</v>
      </c>
      <c r="F147" s="702">
        <v>57</v>
      </c>
      <c r="G147" s="702">
        <v>1254</v>
      </c>
      <c r="H147" s="702">
        <v>0.66279069767441856</v>
      </c>
      <c r="I147" s="702">
        <v>22</v>
      </c>
      <c r="J147" s="702">
        <v>86</v>
      </c>
      <c r="K147" s="702">
        <v>1892</v>
      </c>
      <c r="L147" s="702">
        <v>1</v>
      </c>
      <c r="M147" s="702">
        <v>22</v>
      </c>
      <c r="N147" s="702">
        <v>113</v>
      </c>
      <c r="O147" s="702">
        <v>2486</v>
      </c>
      <c r="P147" s="724">
        <v>1.3139534883720929</v>
      </c>
      <c r="Q147" s="703">
        <v>22</v>
      </c>
    </row>
    <row r="148" spans="1:17" ht="14.4" customHeight="1" x14ac:dyDescent="0.3">
      <c r="A148" s="697" t="s">
        <v>3315</v>
      </c>
      <c r="B148" s="698" t="s">
        <v>3316</v>
      </c>
      <c r="C148" s="698" t="s">
        <v>2179</v>
      </c>
      <c r="D148" s="698" t="s">
        <v>3493</v>
      </c>
      <c r="E148" s="698" t="s">
        <v>3495</v>
      </c>
      <c r="F148" s="702">
        <v>3</v>
      </c>
      <c r="G148" s="702">
        <v>66</v>
      </c>
      <c r="H148" s="702"/>
      <c r="I148" s="702">
        <v>22</v>
      </c>
      <c r="J148" s="702"/>
      <c r="K148" s="702"/>
      <c r="L148" s="702"/>
      <c r="M148" s="702"/>
      <c r="N148" s="702"/>
      <c r="O148" s="702"/>
      <c r="P148" s="724"/>
      <c r="Q148" s="703"/>
    </row>
    <row r="149" spans="1:17" ht="14.4" customHeight="1" x14ac:dyDescent="0.3">
      <c r="A149" s="697" t="s">
        <v>3315</v>
      </c>
      <c r="B149" s="698" t="s">
        <v>3316</v>
      </c>
      <c r="C149" s="698" t="s">
        <v>2179</v>
      </c>
      <c r="D149" s="698" t="s">
        <v>3496</v>
      </c>
      <c r="E149" s="698" t="s">
        <v>3497</v>
      </c>
      <c r="F149" s="702"/>
      <c r="G149" s="702"/>
      <c r="H149" s="702"/>
      <c r="I149" s="702"/>
      <c r="J149" s="702">
        <v>8</v>
      </c>
      <c r="K149" s="702">
        <v>3960</v>
      </c>
      <c r="L149" s="702">
        <v>1</v>
      </c>
      <c r="M149" s="702">
        <v>495</v>
      </c>
      <c r="N149" s="702"/>
      <c r="O149" s="702"/>
      <c r="P149" s="724"/>
      <c r="Q149" s="703"/>
    </row>
    <row r="150" spans="1:17" ht="14.4" customHeight="1" x14ac:dyDescent="0.3">
      <c r="A150" s="697" t="s">
        <v>3315</v>
      </c>
      <c r="B150" s="698" t="s">
        <v>3316</v>
      </c>
      <c r="C150" s="698" t="s">
        <v>2179</v>
      </c>
      <c r="D150" s="698" t="s">
        <v>3496</v>
      </c>
      <c r="E150" s="698" t="s">
        <v>3498</v>
      </c>
      <c r="F150" s="702"/>
      <c r="G150" s="702"/>
      <c r="H150" s="702"/>
      <c r="I150" s="702"/>
      <c r="J150" s="702"/>
      <c r="K150" s="702"/>
      <c r="L150" s="702"/>
      <c r="M150" s="702"/>
      <c r="N150" s="702">
        <v>1</v>
      </c>
      <c r="O150" s="702">
        <v>495</v>
      </c>
      <c r="P150" s="724"/>
      <c r="Q150" s="703">
        <v>495</v>
      </c>
    </row>
    <row r="151" spans="1:17" ht="14.4" customHeight="1" x14ac:dyDescent="0.3">
      <c r="A151" s="697" t="s">
        <v>3315</v>
      </c>
      <c r="B151" s="698" t="s">
        <v>3316</v>
      </c>
      <c r="C151" s="698" t="s">
        <v>2179</v>
      </c>
      <c r="D151" s="698" t="s">
        <v>3499</v>
      </c>
      <c r="E151" s="698" t="s">
        <v>3500</v>
      </c>
      <c r="F151" s="702">
        <v>3</v>
      </c>
      <c r="G151" s="702">
        <v>1737</v>
      </c>
      <c r="H151" s="702"/>
      <c r="I151" s="702">
        <v>579</v>
      </c>
      <c r="J151" s="702"/>
      <c r="K151" s="702"/>
      <c r="L151" s="702"/>
      <c r="M151" s="702"/>
      <c r="N151" s="702"/>
      <c r="O151" s="702"/>
      <c r="P151" s="724"/>
      <c r="Q151" s="703"/>
    </row>
    <row r="152" spans="1:17" ht="14.4" customHeight="1" x14ac:dyDescent="0.3">
      <c r="A152" s="697" t="s">
        <v>3315</v>
      </c>
      <c r="B152" s="698" t="s">
        <v>3316</v>
      </c>
      <c r="C152" s="698" t="s">
        <v>2179</v>
      </c>
      <c r="D152" s="698" t="s">
        <v>3501</v>
      </c>
      <c r="E152" s="698" t="s">
        <v>3502</v>
      </c>
      <c r="F152" s="702">
        <v>3</v>
      </c>
      <c r="G152" s="702">
        <v>3033</v>
      </c>
      <c r="H152" s="702"/>
      <c r="I152" s="702">
        <v>1011</v>
      </c>
      <c r="J152" s="702"/>
      <c r="K152" s="702"/>
      <c r="L152" s="702"/>
      <c r="M152" s="702"/>
      <c r="N152" s="702"/>
      <c r="O152" s="702"/>
      <c r="P152" s="724"/>
      <c r="Q152" s="703"/>
    </row>
    <row r="153" spans="1:17" ht="14.4" customHeight="1" x14ac:dyDescent="0.3">
      <c r="A153" s="697" t="s">
        <v>3315</v>
      </c>
      <c r="B153" s="698" t="s">
        <v>3316</v>
      </c>
      <c r="C153" s="698" t="s">
        <v>2179</v>
      </c>
      <c r="D153" s="698" t="s">
        <v>3503</v>
      </c>
      <c r="E153" s="698" t="s">
        <v>3504</v>
      </c>
      <c r="F153" s="702">
        <v>3</v>
      </c>
      <c r="G153" s="702">
        <v>504</v>
      </c>
      <c r="H153" s="702"/>
      <c r="I153" s="702">
        <v>168</v>
      </c>
      <c r="J153" s="702"/>
      <c r="K153" s="702"/>
      <c r="L153" s="702"/>
      <c r="M153" s="702"/>
      <c r="N153" s="702"/>
      <c r="O153" s="702"/>
      <c r="P153" s="724"/>
      <c r="Q153" s="703"/>
    </row>
    <row r="154" spans="1:17" ht="14.4" customHeight="1" x14ac:dyDescent="0.3">
      <c r="A154" s="697" t="s">
        <v>3315</v>
      </c>
      <c r="B154" s="698" t="s">
        <v>3316</v>
      </c>
      <c r="C154" s="698" t="s">
        <v>2179</v>
      </c>
      <c r="D154" s="698" t="s">
        <v>3503</v>
      </c>
      <c r="E154" s="698" t="s">
        <v>3505</v>
      </c>
      <c r="F154" s="702">
        <v>3</v>
      </c>
      <c r="G154" s="702">
        <v>504</v>
      </c>
      <c r="H154" s="702">
        <v>3</v>
      </c>
      <c r="I154" s="702">
        <v>168</v>
      </c>
      <c r="J154" s="702">
        <v>1</v>
      </c>
      <c r="K154" s="702">
        <v>168</v>
      </c>
      <c r="L154" s="702">
        <v>1</v>
      </c>
      <c r="M154" s="702">
        <v>168</v>
      </c>
      <c r="N154" s="702">
        <v>3</v>
      </c>
      <c r="O154" s="702">
        <v>504</v>
      </c>
      <c r="P154" s="724">
        <v>3</v>
      </c>
      <c r="Q154" s="703">
        <v>168</v>
      </c>
    </row>
    <row r="155" spans="1:17" ht="14.4" customHeight="1" x14ac:dyDescent="0.3">
      <c r="A155" s="697" t="s">
        <v>3315</v>
      </c>
      <c r="B155" s="698" t="s">
        <v>3316</v>
      </c>
      <c r="C155" s="698" t="s">
        <v>2179</v>
      </c>
      <c r="D155" s="698" t="s">
        <v>3506</v>
      </c>
      <c r="E155" s="698" t="s">
        <v>3507</v>
      </c>
      <c r="F155" s="702"/>
      <c r="G155" s="702"/>
      <c r="H155" s="702"/>
      <c r="I155" s="702"/>
      <c r="J155" s="702">
        <v>2</v>
      </c>
      <c r="K155" s="702">
        <v>254</v>
      </c>
      <c r="L155" s="702">
        <v>1</v>
      </c>
      <c r="M155" s="702">
        <v>127</v>
      </c>
      <c r="N155" s="702"/>
      <c r="O155" s="702"/>
      <c r="P155" s="724"/>
      <c r="Q155" s="703"/>
    </row>
    <row r="156" spans="1:17" ht="14.4" customHeight="1" x14ac:dyDescent="0.3">
      <c r="A156" s="697" t="s">
        <v>3315</v>
      </c>
      <c r="B156" s="698" t="s">
        <v>3316</v>
      </c>
      <c r="C156" s="698" t="s">
        <v>2179</v>
      </c>
      <c r="D156" s="698" t="s">
        <v>3506</v>
      </c>
      <c r="E156" s="698" t="s">
        <v>3508</v>
      </c>
      <c r="F156" s="702">
        <v>1</v>
      </c>
      <c r="G156" s="702">
        <v>127</v>
      </c>
      <c r="H156" s="702"/>
      <c r="I156" s="702">
        <v>127</v>
      </c>
      <c r="J156" s="702"/>
      <c r="K156" s="702"/>
      <c r="L156" s="702"/>
      <c r="M156" s="702"/>
      <c r="N156" s="702"/>
      <c r="O156" s="702"/>
      <c r="P156" s="724"/>
      <c r="Q156" s="703"/>
    </row>
    <row r="157" spans="1:17" ht="14.4" customHeight="1" x14ac:dyDescent="0.3">
      <c r="A157" s="697" t="s">
        <v>3315</v>
      </c>
      <c r="B157" s="698" t="s">
        <v>3316</v>
      </c>
      <c r="C157" s="698" t="s">
        <v>2179</v>
      </c>
      <c r="D157" s="698" t="s">
        <v>3509</v>
      </c>
      <c r="E157" s="698" t="s">
        <v>3510</v>
      </c>
      <c r="F157" s="702">
        <v>1</v>
      </c>
      <c r="G157" s="702">
        <v>23</v>
      </c>
      <c r="H157" s="702"/>
      <c r="I157" s="702">
        <v>23</v>
      </c>
      <c r="J157" s="702"/>
      <c r="K157" s="702"/>
      <c r="L157" s="702"/>
      <c r="M157" s="702"/>
      <c r="N157" s="702">
        <v>1</v>
      </c>
      <c r="O157" s="702">
        <v>23</v>
      </c>
      <c r="P157" s="724"/>
      <c r="Q157" s="703">
        <v>23</v>
      </c>
    </row>
    <row r="158" spans="1:17" ht="14.4" customHeight="1" x14ac:dyDescent="0.3">
      <c r="A158" s="697" t="s">
        <v>3315</v>
      </c>
      <c r="B158" s="698" t="s">
        <v>3316</v>
      </c>
      <c r="C158" s="698" t="s">
        <v>2179</v>
      </c>
      <c r="D158" s="698" t="s">
        <v>3509</v>
      </c>
      <c r="E158" s="698" t="s">
        <v>3511</v>
      </c>
      <c r="F158" s="702">
        <v>4</v>
      </c>
      <c r="G158" s="702">
        <v>92</v>
      </c>
      <c r="H158" s="702">
        <v>4</v>
      </c>
      <c r="I158" s="702">
        <v>23</v>
      </c>
      <c r="J158" s="702">
        <v>1</v>
      </c>
      <c r="K158" s="702">
        <v>23</v>
      </c>
      <c r="L158" s="702">
        <v>1</v>
      </c>
      <c r="M158" s="702">
        <v>23</v>
      </c>
      <c r="N158" s="702">
        <v>1</v>
      </c>
      <c r="O158" s="702">
        <v>23</v>
      </c>
      <c r="P158" s="724">
        <v>1</v>
      </c>
      <c r="Q158" s="703">
        <v>23</v>
      </c>
    </row>
    <row r="159" spans="1:17" ht="14.4" customHeight="1" x14ac:dyDescent="0.3">
      <c r="A159" s="697" t="s">
        <v>3315</v>
      </c>
      <c r="B159" s="698" t="s">
        <v>3316</v>
      </c>
      <c r="C159" s="698" t="s">
        <v>2179</v>
      </c>
      <c r="D159" s="698" t="s">
        <v>3512</v>
      </c>
      <c r="E159" s="698" t="s">
        <v>3513</v>
      </c>
      <c r="F159" s="702"/>
      <c r="G159" s="702"/>
      <c r="H159" s="702"/>
      <c r="I159" s="702"/>
      <c r="J159" s="702"/>
      <c r="K159" s="702"/>
      <c r="L159" s="702"/>
      <c r="M159" s="702"/>
      <c r="N159" s="702">
        <v>1</v>
      </c>
      <c r="O159" s="702">
        <v>17</v>
      </c>
      <c r="P159" s="724"/>
      <c r="Q159" s="703">
        <v>17</v>
      </c>
    </row>
    <row r="160" spans="1:17" ht="14.4" customHeight="1" x14ac:dyDescent="0.3">
      <c r="A160" s="697" t="s">
        <v>3315</v>
      </c>
      <c r="B160" s="698" t="s">
        <v>3316</v>
      </c>
      <c r="C160" s="698" t="s">
        <v>2179</v>
      </c>
      <c r="D160" s="698" t="s">
        <v>3512</v>
      </c>
      <c r="E160" s="698" t="s">
        <v>3514</v>
      </c>
      <c r="F160" s="702">
        <v>2</v>
      </c>
      <c r="G160" s="702">
        <v>34</v>
      </c>
      <c r="H160" s="702"/>
      <c r="I160" s="702">
        <v>17</v>
      </c>
      <c r="J160" s="702"/>
      <c r="K160" s="702"/>
      <c r="L160" s="702"/>
      <c r="M160" s="702"/>
      <c r="N160" s="702">
        <v>2</v>
      </c>
      <c r="O160" s="702">
        <v>34</v>
      </c>
      <c r="P160" s="724"/>
      <c r="Q160" s="703">
        <v>17</v>
      </c>
    </row>
    <row r="161" spans="1:17" ht="14.4" customHeight="1" x14ac:dyDescent="0.3">
      <c r="A161" s="697" t="s">
        <v>3315</v>
      </c>
      <c r="B161" s="698" t="s">
        <v>3316</v>
      </c>
      <c r="C161" s="698" t="s">
        <v>2179</v>
      </c>
      <c r="D161" s="698" t="s">
        <v>3515</v>
      </c>
      <c r="E161" s="698" t="s">
        <v>3516</v>
      </c>
      <c r="F161" s="702">
        <v>1</v>
      </c>
      <c r="G161" s="702">
        <v>133</v>
      </c>
      <c r="H161" s="702"/>
      <c r="I161" s="702">
        <v>133</v>
      </c>
      <c r="J161" s="702"/>
      <c r="K161" s="702"/>
      <c r="L161" s="702"/>
      <c r="M161" s="702"/>
      <c r="N161" s="702"/>
      <c r="O161" s="702"/>
      <c r="P161" s="724"/>
      <c r="Q161" s="703"/>
    </row>
    <row r="162" spans="1:17" ht="14.4" customHeight="1" x14ac:dyDescent="0.3">
      <c r="A162" s="697" t="s">
        <v>3315</v>
      </c>
      <c r="B162" s="698" t="s">
        <v>3316</v>
      </c>
      <c r="C162" s="698" t="s">
        <v>2179</v>
      </c>
      <c r="D162" s="698" t="s">
        <v>3515</v>
      </c>
      <c r="E162" s="698" t="s">
        <v>3517</v>
      </c>
      <c r="F162" s="702"/>
      <c r="G162" s="702"/>
      <c r="H162" s="702"/>
      <c r="I162" s="702"/>
      <c r="J162" s="702">
        <v>1</v>
      </c>
      <c r="K162" s="702">
        <v>133</v>
      </c>
      <c r="L162" s="702">
        <v>1</v>
      </c>
      <c r="M162" s="702">
        <v>133</v>
      </c>
      <c r="N162" s="702"/>
      <c r="O162" s="702"/>
      <c r="P162" s="724"/>
      <c r="Q162" s="703"/>
    </row>
    <row r="163" spans="1:17" ht="14.4" customHeight="1" x14ac:dyDescent="0.3">
      <c r="A163" s="697" t="s">
        <v>3315</v>
      </c>
      <c r="B163" s="698" t="s">
        <v>3316</v>
      </c>
      <c r="C163" s="698" t="s">
        <v>2179</v>
      </c>
      <c r="D163" s="698" t="s">
        <v>3518</v>
      </c>
      <c r="E163" s="698" t="s">
        <v>3519</v>
      </c>
      <c r="F163" s="702">
        <v>79</v>
      </c>
      <c r="G163" s="702">
        <v>23226</v>
      </c>
      <c r="H163" s="702">
        <v>0.95180722891566261</v>
      </c>
      <c r="I163" s="702">
        <v>294</v>
      </c>
      <c r="J163" s="702">
        <v>83</v>
      </c>
      <c r="K163" s="702">
        <v>24402</v>
      </c>
      <c r="L163" s="702">
        <v>1</v>
      </c>
      <c r="M163" s="702">
        <v>294</v>
      </c>
      <c r="N163" s="702">
        <v>50</v>
      </c>
      <c r="O163" s="702">
        <v>14750</v>
      </c>
      <c r="P163" s="724">
        <v>0.60445865093025164</v>
      </c>
      <c r="Q163" s="703">
        <v>295</v>
      </c>
    </row>
    <row r="164" spans="1:17" ht="14.4" customHeight="1" x14ac:dyDescent="0.3">
      <c r="A164" s="697" t="s">
        <v>3315</v>
      </c>
      <c r="B164" s="698" t="s">
        <v>3316</v>
      </c>
      <c r="C164" s="698" t="s">
        <v>2179</v>
      </c>
      <c r="D164" s="698" t="s">
        <v>3518</v>
      </c>
      <c r="E164" s="698" t="s">
        <v>3520</v>
      </c>
      <c r="F164" s="702">
        <v>5</v>
      </c>
      <c r="G164" s="702">
        <v>1470</v>
      </c>
      <c r="H164" s="702"/>
      <c r="I164" s="702">
        <v>294</v>
      </c>
      <c r="J164" s="702"/>
      <c r="K164" s="702"/>
      <c r="L164" s="702"/>
      <c r="M164" s="702"/>
      <c r="N164" s="702">
        <v>2</v>
      </c>
      <c r="O164" s="702">
        <v>590</v>
      </c>
      <c r="P164" s="724"/>
      <c r="Q164" s="703">
        <v>295</v>
      </c>
    </row>
    <row r="165" spans="1:17" ht="14.4" customHeight="1" x14ac:dyDescent="0.3">
      <c r="A165" s="697" t="s">
        <v>3315</v>
      </c>
      <c r="B165" s="698" t="s">
        <v>3316</v>
      </c>
      <c r="C165" s="698" t="s">
        <v>2179</v>
      </c>
      <c r="D165" s="698" t="s">
        <v>3521</v>
      </c>
      <c r="E165" s="698" t="s">
        <v>3522</v>
      </c>
      <c r="F165" s="702">
        <v>3</v>
      </c>
      <c r="G165" s="702">
        <v>135</v>
      </c>
      <c r="H165" s="702"/>
      <c r="I165" s="702">
        <v>45</v>
      </c>
      <c r="J165" s="702"/>
      <c r="K165" s="702"/>
      <c r="L165" s="702"/>
      <c r="M165" s="702"/>
      <c r="N165" s="702">
        <v>1</v>
      </c>
      <c r="O165" s="702">
        <v>45</v>
      </c>
      <c r="P165" s="724"/>
      <c r="Q165" s="703">
        <v>45</v>
      </c>
    </row>
    <row r="166" spans="1:17" ht="14.4" customHeight="1" x14ac:dyDescent="0.3">
      <c r="A166" s="697" t="s">
        <v>3315</v>
      </c>
      <c r="B166" s="698" t="s">
        <v>3316</v>
      </c>
      <c r="C166" s="698" t="s">
        <v>2179</v>
      </c>
      <c r="D166" s="698" t="s">
        <v>3521</v>
      </c>
      <c r="E166" s="698" t="s">
        <v>3523</v>
      </c>
      <c r="F166" s="702">
        <v>1</v>
      </c>
      <c r="G166" s="702">
        <v>45</v>
      </c>
      <c r="H166" s="702">
        <v>1</v>
      </c>
      <c r="I166" s="702">
        <v>45</v>
      </c>
      <c r="J166" s="702">
        <v>1</v>
      </c>
      <c r="K166" s="702">
        <v>45</v>
      </c>
      <c r="L166" s="702">
        <v>1</v>
      </c>
      <c r="M166" s="702">
        <v>45</v>
      </c>
      <c r="N166" s="702"/>
      <c r="O166" s="702"/>
      <c r="P166" s="724"/>
      <c r="Q166" s="703"/>
    </row>
    <row r="167" spans="1:17" ht="14.4" customHeight="1" x14ac:dyDescent="0.3">
      <c r="A167" s="697" t="s">
        <v>3315</v>
      </c>
      <c r="B167" s="698" t="s">
        <v>3316</v>
      </c>
      <c r="C167" s="698" t="s">
        <v>2179</v>
      </c>
      <c r="D167" s="698" t="s">
        <v>3524</v>
      </c>
      <c r="E167" s="698" t="s">
        <v>3525</v>
      </c>
      <c r="F167" s="702">
        <v>2</v>
      </c>
      <c r="G167" s="702">
        <v>92</v>
      </c>
      <c r="H167" s="702"/>
      <c r="I167" s="702">
        <v>46</v>
      </c>
      <c r="J167" s="702"/>
      <c r="K167" s="702"/>
      <c r="L167" s="702"/>
      <c r="M167" s="702"/>
      <c r="N167" s="702">
        <v>4</v>
      </c>
      <c r="O167" s="702">
        <v>184</v>
      </c>
      <c r="P167" s="724"/>
      <c r="Q167" s="703">
        <v>46</v>
      </c>
    </row>
    <row r="168" spans="1:17" ht="14.4" customHeight="1" x14ac:dyDescent="0.3">
      <c r="A168" s="697" t="s">
        <v>3315</v>
      </c>
      <c r="B168" s="698" t="s">
        <v>3316</v>
      </c>
      <c r="C168" s="698" t="s">
        <v>2179</v>
      </c>
      <c r="D168" s="698" t="s">
        <v>3524</v>
      </c>
      <c r="E168" s="698" t="s">
        <v>3526</v>
      </c>
      <c r="F168" s="702">
        <v>1</v>
      </c>
      <c r="G168" s="702">
        <v>46</v>
      </c>
      <c r="H168" s="702">
        <v>0.2</v>
      </c>
      <c r="I168" s="702">
        <v>46</v>
      </c>
      <c r="J168" s="702">
        <v>5</v>
      </c>
      <c r="K168" s="702">
        <v>230</v>
      </c>
      <c r="L168" s="702">
        <v>1</v>
      </c>
      <c r="M168" s="702">
        <v>46</v>
      </c>
      <c r="N168" s="702"/>
      <c r="O168" s="702"/>
      <c r="P168" s="724"/>
      <c r="Q168" s="703"/>
    </row>
    <row r="169" spans="1:17" ht="14.4" customHeight="1" x14ac:dyDescent="0.3">
      <c r="A169" s="697" t="s">
        <v>3315</v>
      </c>
      <c r="B169" s="698" t="s">
        <v>3316</v>
      </c>
      <c r="C169" s="698" t="s">
        <v>2179</v>
      </c>
      <c r="D169" s="698" t="s">
        <v>3527</v>
      </c>
      <c r="E169" s="698" t="s">
        <v>3528</v>
      </c>
      <c r="F169" s="702"/>
      <c r="G169" s="702"/>
      <c r="H169" s="702"/>
      <c r="I169" s="702"/>
      <c r="J169" s="702">
        <v>3</v>
      </c>
      <c r="K169" s="702">
        <v>1584</v>
      </c>
      <c r="L169" s="702">
        <v>1</v>
      </c>
      <c r="M169" s="702">
        <v>528</v>
      </c>
      <c r="N169" s="702"/>
      <c r="O169" s="702"/>
      <c r="P169" s="724"/>
      <c r="Q169" s="703"/>
    </row>
    <row r="170" spans="1:17" ht="14.4" customHeight="1" x14ac:dyDescent="0.3">
      <c r="A170" s="697" t="s">
        <v>3315</v>
      </c>
      <c r="B170" s="698" t="s">
        <v>3316</v>
      </c>
      <c r="C170" s="698" t="s">
        <v>2179</v>
      </c>
      <c r="D170" s="698" t="s">
        <v>3529</v>
      </c>
      <c r="E170" s="698" t="s">
        <v>3530</v>
      </c>
      <c r="F170" s="702">
        <v>2</v>
      </c>
      <c r="G170" s="702">
        <v>62</v>
      </c>
      <c r="H170" s="702">
        <v>2</v>
      </c>
      <c r="I170" s="702">
        <v>31</v>
      </c>
      <c r="J170" s="702">
        <v>1</v>
      </c>
      <c r="K170" s="702">
        <v>31</v>
      </c>
      <c r="L170" s="702">
        <v>1</v>
      </c>
      <c r="M170" s="702">
        <v>31</v>
      </c>
      <c r="N170" s="702">
        <v>2</v>
      </c>
      <c r="O170" s="702">
        <v>62</v>
      </c>
      <c r="P170" s="724">
        <v>2</v>
      </c>
      <c r="Q170" s="703">
        <v>31</v>
      </c>
    </row>
    <row r="171" spans="1:17" ht="14.4" customHeight="1" x14ac:dyDescent="0.3">
      <c r="A171" s="697" t="s">
        <v>3315</v>
      </c>
      <c r="B171" s="698" t="s">
        <v>3316</v>
      </c>
      <c r="C171" s="698" t="s">
        <v>2179</v>
      </c>
      <c r="D171" s="698" t="s">
        <v>3531</v>
      </c>
      <c r="E171" s="698" t="s">
        <v>3532</v>
      </c>
      <c r="F171" s="702">
        <v>1</v>
      </c>
      <c r="G171" s="702">
        <v>26</v>
      </c>
      <c r="H171" s="702"/>
      <c r="I171" s="702">
        <v>26</v>
      </c>
      <c r="J171" s="702"/>
      <c r="K171" s="702"/>
      <c r="L171" s="702"/>
      <c r="M171" s="702"/>
      <c r="N171" s="702">
        <v>1</v>
      </c>
      <c r="O171" s="702">
        <v>26</v>
      </c>
      <c r="P171" s="724"/>
      <c r="Q171" s="703">
        <v>26</v>
      </c>
    </row>
    <row r="172" spans="1:17" ht="14.4" customHeight="1" x14ac:dyDescent="0.3">
      <c r="A172" s="697" t="s">
        <v>3315</v>
      </c>
      <c r="B172" s="698" t="s">
        <v>3316</v>
      </c>
      <c r="C172" s="698" t="s">
        <v>2179</v>
      </c>
      <c r="D172" s="698" t="s">
        <v>3531</v>
      </c>
      <c r="E172" s="698" t="s">
        <v>3533</v>
      </c>
      <c r="F172" s="702"/>
      <c r="G172" s="702"/>
      <c r="H172" s="702"/>
      <c r="I172" s="702"/>
      <c r="J172" s="702">
        <v>2</v>
      </c>
      <c r="K172" s="702">
        <v>52</v>
      </c>
      <c r="L172" s="702">
        <v>1</v>
      </c>
      <c r="M172" s="702">
        <v>26</v>
      </c>
      <c r="N172" s="702"/>
      <c r="O172" s="702"/>
      <c r="P172" s="724"/>
      <c r="Q172" s="703"/>
    </row>
    <row r="173" spans="1:17" ht="14.4" customHeight="1" x14ac:dyDescent="0.3">
      <c r="A173" s="697" t="s">
        <v>3315</v>
      </c>
      <c r="B173" s="698" t="s">
        <v>3316</v>
      </c>
      <c r="C173" s="698" t="s">
        <v>2179</v>
      </c>
      <c r="D173" s="698" t="s">
        <v>3534</v>
      </c>
      <c r="E173" s="698" t="s">
        <v>3535</v>
      </c>
      <c r="F173" s="702"/>
      <c r="G173" s="702"/>
      <c r="H173" s="702"/>
      <c r="I173" s="702"/>
      <c r="J173" s="702">
        <v>1</v>
      </c>
      <c r="K173" s="702">
        <v>407</v>
      </c>
      <c r="L173" s="702">
        <v>1</v>
      </c>
      <c r="M173" s="702">
        <v>407</v>
      </c>
      <c r="N173" s="702"/>
      <c r="O173" s="702"/>
      <c r="P173" s="724"/>
      <c r="Q173" s="703"/>
    </row>
    <row r="174" spans="1:17" ht="14.4" customHeight="1" x14ac:dyDescent="0.3">
      <c r="A174" s="697" t="s">
        <v>3315</v>
      </c>
      <c r="B174" s="698" t="s">
        <v>3316</v>
      </c>
      <c r="C174" s="698" t="s">
        <v>2179</v>
      </c>
      <c r="D174" s="698" t="s">
        <v>3536</v>
      </c>
      <c r="E174" s="698" t="s">
        <v>3537</v>
      </c>
      <c r="F174" s="702"/>
      <c r="G174" s="702"/>
      <c r="H174" s="702"/>
      <c r="I174" s="702"/>
      <c r="J174" s="702">
        <v>1</v>
      </c>
      <c r="K174" s="702">
        <v>190</v>
      </c>
      <c r="L174" s="702">
        <v>1</v>
      </c>
      <c r="M174" s="702">
        <v>190</v>
      </c>
      <c r="N174" s="702"/>
      <c r="O174" s="702"/>
      <c r="P174" s="724"/>
      <c r="Q174" s="703"/>
    </row>
    <row r="175" spans="1:17" ht="14.4" customHeight="1" x14ac:dyDescent="0.3">
      <c r="A175" s="697" t="s">
        <v>3315</v>
      </c>
      <c r="B175" s="698" t="s">
        <v>3316</v>
      </c>
      <c r="C175" s="698" t="s">
        <v>2179</v>
      </c>
      <c r="D175" s="698" t="s">
        <v>3538</v>
      </c>
      <c r="E175" s="698" t="s">
        <v>3539</v>
      </c>
      <c r="F175" s="702">
        <v>5</v>
      </c>
      <c r="G175" s="702">
        <v>1370</v>
      </c>
      <c r="H175" s="702">
        <v>1.6666666666666667</v>
      </c>
      <c r="I175" s="702">
        <v>274</v>
      </c>
      <c r="J175" s="702">
        <v>3</v>
      </c>
      <c r="K175" s="702">
        <v>822</v>
      </c>
      <c r="L175" s="702">
        <v>1</v>
      </c>
      <c r="M175" s="702">
        <v>274</v>
      </c>
      <c r="N175" s="702">
        <v>1</v>
      </c>
      <c r="O175" s="702">
        <v>274</v>
      </c>
      <c r="P175" s="724">
        <v>0.33333333333333331</v>
      </c>
      <c r="Q175" s="703">
        <v>274</v>
      </c>
    </row>
    <row r="176" spans="1:17" ht="14.4" customHeight="1" x14ac:dyDescent="0.3">
      <c r="A176" s="697" t="s">
        <v>3315</v>
      </c>
      <c r="B176" s="698" t="s">
        <v>3316</v>
      </c>
      <c r="C176" s="698" t="s">
        <v>2179</v>
      </c>
      <c r="D176" s="698" t="s">
        <v>3538</v>
      </c>
      <c r="E176" s="698" t="s">
        <v>3540</v>
      </c>
      <c r="F176" s="702">
        <v>3</v>
      </c>
      <c r="G176" s="702">
        <v>822</v>
      </c>
      <c r="H176" s="702"/>
      <c r="I176" s="702">
        <v>274</v>
      </c>
      <c r="J176" s="702"/>
      <c r="K176" s="702"/>
      <c r="L176" s="702"/>
      <c r="M176" s="702"/>
      <c r="N176" s="702">
        <v>1</v>
      </c>
      <c r="O176" s="702">
        <v>274</v>
      </c>
      <c r="P176" s="724"/>
      <c r="Q176" s="703">
        <v>274</v>
      </c>
    </row>
    <row r="177" spans="1:17" ht="14.4" customHeight="1" x14ac:dyDescent="0.3">
      <c r="A177" s="697" t="s">
        <v>3315</v>
      </c>
      <c r="B177" s="698" t="s">
        <v>3316</v>
      </c>
      <c r="C177" s="698" t="s">
        <v>2179</v>
      </c>
      <c r="D177" s="698" t="s">
        <v>3541</v>
      </c>
      <c r="E177" s="698" t="s">
        <v>3542</v>
      </c>
      <c r="F177" s="702">
        <v>8</v>
      </c>
      <c r="G177" s="702">
        <v>1064</v>
      </c>
      <c r="H177" s="702">
        <v>1.1428571428571428</v>
      </c>
      <c r="I177" s="702">
        <v>133</v>
      </c>
      <c r="J177" s="702">
        <v>7</v>
      </c>
      <c r="K177" s="702">
        <v>931</v>
      </c>
      <c r="L177" s="702">
        <v>1</v>
      </c>
      <c r="M177" s="702">
        <v>133</v>
      </c>
      <c r="N177" s="702">
        <v>3</v>
      </c>
      <c r="O177" s="702">
        <v>399</v>
      </c>
      <c r="P177" s="724">
        <v>0.42857142857142855</v>
      </c>
      <c r="Q177" s="703">
        <v>133</v>
      </c>
    </row>
    <row r="178" spans="1:17" ht="14.4" customHeight="1" x14ac:dyDescent="0.3">
      <c r="A178" s="697" t="s">
        <v>3315</v>
      </c>
      <c r="B178" s="698" t="s">
        <v>3316</v>
      </c>
      <c r="C178" s="698" t="s">
        <v>2179</v>
      </c>
      <c r="D178" s="698" t="s">
        <v>3541</v>
      </c>
      <c r="E178" s="698" t="s">
        <v>3543</v>
      </c>
      <c r="F178" s="702"/>
      <c r="G178" s="702"/>
      <c r="H178" s="702"/>
      <c r="I178" s="702"/>
      <c r="J178" s="702">
        <v>1</v>
      </c>
      <c r="K178" s="702">
        <v>133</v>
      </c>
      <c r="L178" s="702">
        <v>1</v>
      </c>
      <c r="M178" s="702">
        <v>133</v>
      </c>
      <c r="N178" s="702"/>
      <c r="O178" s="702"/>
      <c r="P178" s="724"/>
      <c r="Q178" s="703"/>
    </row>
    <row r="179" spans="1:17" ht="14.4" customHeight="1" x14ac:dyDescent="0.3">
      <c r="A179" s="697" t="s">
        <v>3315</v>
      </c>
      <c r="B179" s="698" t="s">
        <v>3316</v>
      </c>
      <c r="C179" s="698" t="s">
        <v>2179</v>
      </c>
      <c r="D179" s="698" t="s">
        <v>3544</v>
      </c>
      <c r="E179" s="698" t="s">
        <v>3545</v>
      </c>
      <c r="F179" s="702">
        <v>190</v>
      </c>
      <c r="G179" s="702">
        <v>7030</v>
      </c>
      <c r="H179" s="702">
        <v>0.74509803921568629</v>
      </c>
      <c r="I179" s="702">
        <v>37</v>
      </c>
      <c r="J179" s="702">
        <v>255</v>
      </c>
      <c r="K179" s="702">
        <v>9435</v>
      </c>
      <c r="L179" s="702">
        <v>1</v>
      </c>
      <c r="M179" s="702">
        <v>37</v>
      </c>
      <c r="N179" s="702">
        <v>205</v>
      </c>
      <c r="O179" s="702">
        <v>7585</v>
      </c>
      <c r="P179" s="724">
        <v>0.80392156862745101</v>
      </c>
      <c r="Q179" s="703">
        <v>37</v>
      </c>
    </row>
    <row r="180" spans="1:17" ht="14.4" customHeight="1" x14ac:dyDescent="0.3">
      <c r="A180" s="697" t="s">
        <v>3315</v>
      </c>
      <c r="B180" s="698" t="s">
        <v>3316</v>
      </c>
      <c r="C180" s="698" t="s">
        <v>2179</v>
      </c>
      <c r="D180" s="698" t="s">
        <v>3544</v>
      </c>
      <c r="E180" s="698" t="s">
        <v>3546</v>
      </c>
      <c r="F180" s="702">
        <v>4</v>
      </c>
      <c r="G180" s="702">
        <v>148</v>
      </c>
      <c r="H180" s="702"/>
      <c r="I180" s="702">
        <v>37</v>
      </c>
      <c r="J180" s="702"/>
      <c r="K180" s="702"/>
      <c r="L180" s="702"/>
      <c r="M180" s="702"/>
      <c r="N180" s="702"/>
      <c r="O180" s="702"/>
      <c r="P180" s="724"/>
      <c r="Q180" s="703"/>
    </row>
    <row r="181" spans="1:17" ht="14.4" customHeight="1" x14ac:dyDescent="0.3">
      <c r="A181" s="697" t="s">
        <v>3315</v>
      </c>
      <c r="B181" s="698" t="s">
        <v>3316</v>
      </c>
      <c r="C181" s="698" t="s">
        <v>2179</v>
      </c>
      <c r="D181" s="698" t="s">
        <v>3547</v>
      </c>
      <c r="E181" s="698" t="s">
        <v>3548</v>
      </c>
      <c r="F181" s="702"/>
      <c r="G181" s="702"/>
      <c r="H181" s="702"/>
      <c r="I181" s="702"/>
      <c r="J181" s="702"/>
      <c r="K181" s="702"/>
      <c r="L181" s="702"/>
      <c r="M181" s="702"/>
      <c r="N181" s="702">
        <v>1</v>
      </c>
      <c r="O181" s="702">
        <v>171</v>
      </c>
      <c r="P181" s="724"/>
      <c r="Q181" s="703">
        <v>171</v>
      </c>
    </row>
    <row r="182" spans="1:17" ht="14.4" customHeight="1" x14ac:dyDescent="0.3">
      <c r="A182" s="697" t="s">
        <v>3315</v>
      </c>
      <c r="B182" s="698" t="s">
        <v>3316</v>
      </c>
      <c r="C182" s="698" t="s">
        <v>2179</v>
      </c>
      <c r="D182" s="698" t="s">
        <v>3549</v>
      </c>
      <c r="E182" s="698" t="s">
        <v>3550</v>
      </c>
      <c r="F182" s="702"/>
      <c r="G182" s="702"/>
      <c r="H182" s="702"/>
      <c r="I182" s="702"/>
      <c r="J182" s="702">
        <v>1</v>
      </c>
      <c r="K182" s="702">
        <v>232</v>
      </c>
      <c r="L182" s="702">
        <v>1</v>
      </c>
      <c r="M182" s="702">
        <v>232</v>
      </c>
      <c r="N182" s="702"/>
      <c r="O182" s="702"/>
      <c r="P182" s="724"/>
      <c r="Q182" s="703"/>
    </row>
    <row r="183" spans="1:17" ht="14.4" customHeight="1" x14ac:dyDescent="0.3">
      <c r="A183" s="697" t="s">
        <v>3315</v>
      </c>
      <c r="B183" s="698" t="s">
        <v>3316</v>
      </c>
      <c r="C183" s="698" t="s">
        <v>2179</v>
      </c>
      <c r="D183" s="698" t="s">
        <v>3551</v>
      </c>
      <c r="E183" s="698" t="s">
        <v>3552</v>
      </c>
      <c r="F183" s="702"/>
      <c r="G183" s="702"/>
      <c r="H183" s="702"/>
      <c r="I183" s="702"/>
      <c r="J183" s="702">
        <v>1</v>
      </c>
      <c r="K183" s="702">
        <v>930</v>
      </c>
      <c r="L183" s="702">
        <v>1</v>
      </c>
      <c r="M183" s="702">
        <v>930</v>
      </c>
      <c r="N183" s="702">
        <v>1</v>
      </c>
      <c r="O183" s="702">
        <v>930</v>
      </c>
      <c r="P183" s="724">
        <v>1</v>
      </c>
      <c r="Q183" s="703">
        <v>930</v>
      </c>
    </row>
    <row r="184" spans="1:17" ht="14.4" customHeight="1" x14ac:dyDescent="0.3">
      <c r="A184" s="697" t="s">
        <v>3315</v>
      </c>
      <c r="B184" s="698" t="s">
        <v>3316</v>
      </c>
      <c r="C184" s="698" t="s">
        <v>2179</v>
      </c>
      <c r="D184" s="698" t="s">
        <v>3553</v>
      </c>
      <c r="E184" s="698" t="s">
        <v>3554</v>
      </c>
      <c r="F184" s="702"/>
      <c r="G184" s="702"/>
      <c r="H184" s="702"/>
      <c r="I184" s="702"/>
      <c r="J184" s="702">
        <v>1</v>
      </c>
      <c r="K184" s="702">
        <v>932</v>
      </c>
      <c r="L184" s="702">
        <v>1</v>
      </c>
      <c r="M184" s="702">
        <v>932</v>
      </c>
      <c r="N184" s="702">
        <v>1</v>
      </c>
      <c r="O184" s="702">
        <v>932</v>
      </c>
      <c r="P184" s="724">
        <v>1</v>
      </c>
      <c r="Q184" s="703">
        <v>932</v>
      </c>
    </row>
    <row r="185" spans="1:17" ht="14.4" customHeight="1" x14ac:dyDescent="0.3">
      <c r="A185" s="697" t="s">
        <v>3315</v>
      </c>
      <c r="B185" s="698" t="s">
        <v>3316</v>
      </c>
      <c r="C185" s="698" t="s">
        <v>2179</v>
      </c>
      <c r="D185" s="698" t="s">
        <v>3555</v>
      </c>
      <c r="E185" s="698" t="s">
        <v>3556</v>
      </c>
      <c r="F185" s="702">
        <v>1</v>
      </c>
      <c r="G185" s="702">
        <v>93</v>
      </c>
      <c r="H185" s="702">
        <v>4.7619047619047616E-2</v>
      </c>
      <c r="I185" s="702">
        <v>93</v>
      </c>
      <c r="J185" s="702">
        <v>21</v>
      </c>
      <c r="K185" s="702">
        <v>1953</v>
      </c>
      <c r="L185" s="702">
        <v>1</v>
      </c>
      <c r="M185" s="702">
        <v>93</v>
      </c>
      <c r="N185" s="702">
        <v>6</v>
      </c>
      <c r="O185" s="702">
        <v>558</v>
      </c>
      <c r="P185" s="724">
        <v>0.2857142857142857</v>
      </c>
      <c r="Q185" s="703">
        <v>93</v>
      </c>
    </row>
    <row r="186" spans="1:17" ht="14.4" customHeight="1" x14ac:dyDescent="0.3">
      <c r="A186" s="697" t="s">
        <v>3315</v>
      </c>
      <c r="B186" s="698" t="s">
        <v>3316</v>
      </c>
      <c r="C186" s="698" t="s">
        <v>2179</v>
      </c>
      <c r="D186" s="698" t="s">
        <v>3557</v>
      </c>
      <c r="E186" s="698" t="s">
        <v>3558</v>
      </c>
      <c r="F186" s="702"/>
      <c r="G186" s="702"/>
      <c r="H186" s="702"/>
      <c r="I186" s="702"/>
      <c r="J186" s="702"/>
      <c r="K186" s="702"/>
      <c r="L186" s="702"/>
      <c r="M186" s="702"/>
      <c r="N186" s="702">
        <v>1</v>
      </c>
      <c r="O186" s="702">
        <v>942</v>
      </c>
      <c r="P186" s="724"/>
      <c r="Q186" s="703">
        <v>942</v>
      </c>
    </row>
    <row r="187" spans="1:17" ht="14.4" customHeight="1" x14ac:dyDescent="0.3">
      <c r="A187" s="697" t="s">
        <v>3315</v>
      </c>
      <c r="B187" s="698" t="s">
        <v>3316</v>
      </c>
      <c r="C187" s="698" t="s">
        <v>2179</v>
      </c>
      <c r="D187" s="698" t="s">
        <v>3557</v>
      </c>
      <c r="E187" s="698" t="s">
        <v>3559</v>
      </c>
      <c r="F187" s="702"/>
      <c r="G187" s="702"/>
      <c r="H187" s="702"/>
      <c r="I187" s="702"/>
      <c r="J187" s="702"/>
      <c r="K187" s="702"/>
      <c r="L187" s="702"/>
      <c r="M187" s="702"/>
      <c r="N187" s="702">
        <v>1</v>
      </c>
      <c r="O187" s="702">
        <v>942</v>
      </c>
      <c r="P187" s="724"/>
      <c r="Q187" s="703">
        <v>942</v>
      </c>
    </row>
    <row r="188" spans="1:17" ht="14.4" customHeight="1" x14ac:dyDescent="0.3">
      <c r="A188" s="697" t="s">
        <v>3315</v>
      </c>
      <c r="B188" s="698" t="s">
        <v>3560</v>
      </c>
      <c r="C188" s="698" t="s">
        <v>2179</v>
      </c>
      <c r="D188" s="698" t="s">
        <v>3561</v>
      </c>
      <c r="E188" s="698" t="s">
        <v>3562</v>
      </c>
      <c r="F188" s="702">
        <v>8</v>
      </c>
      <c r="G188" s="702">
        <v>8304</v>
      </c>
      <c r="H188" s="702">
        <v>4</v>
      </c>
      <c r="I188" s="702">
        <v>1038</v>
      </c>
      <c r="J188" s="702">
        <v>2</v>
      </c>
      <c r="K188" s="702">
        <v>2076</v>
      </c>
      <c r="L188" s="702">
        <v>1</v>
      </c>
      <c r="M188" s="702">
        <v>1038</v>
      </c>
      <c r="N188" s="702">
        <v>6</v>
      </c>
      <c r="O188" s="702">
        <v>6228</v>
      </c>
      <c r="P188" s="724">
        <v>3</v>
      </c>
      <c r="Q188" s="703">
        <v>1038</v>
      </c>
    </row>
    <row r="189" spans="1:17" ht="14.4" customHeight="1" x14ac:dyDescent="0.3">
      <c r="A189" s="697" t="s">
        <v>3563</v>
      </c>
      <c r="B189" s="698" t="s">
        <v>3106</v>
      </c>
      <c r="C189" s="698" t="s">
        <v>2476</v>
      </c>
      <c r="D189" s="698" t="s">
        <v>3564</v>
      </c>
      <c r="E189" s="698" t="s">
        <v>2497</v>
      </c>
      <c r="F189" s="702">
        <v>0.9</v>
      </c>
      <c r="G189" s="702">
        <v>4449.5600000000004</v>
      </c>
      <c r="H189" s="702">
        <v>3.2143032579643145</v>
      </c>
      <c r="I189" s="702">
        <v>4943.9555555555562</v>
      </c>
      <c r="J189" s="702">
        <v>0.28000000000000003</v>
      </c>
      <c r="K189" s="702">
        <v>1384.3</v>
      </c>
      <c r="L189" s="702">
        <v>1</v>
      </c>
      <c r="M189" s="702">
        <v>4943.9285714285706</v>
      </c>
      <c r="N189" s="702">
        <v>0.1</v>
      </c>
      <c r="O189" s="702">
        <v>494.39</v>
      </c>
      <c r="P189" s="724">
        <v>0.35714079318066894</v>
      </c>
      <c r="Q189" s="703">
        <v>4943.8999999999996</v>
      </c>
    </row>
    <row r="190" spans="1:17" ht="14.4" customHeight="1" x14ac:dyDescent="0.3">
      <c r="A190" s="697" t="s">
        <v>3563</v>
      </c>
      <c r="B190" s="698" t="s">
        <v>3106</v>
      </c>
      <c r="C190" s="698" t="s">
        <v>2476</v>
      </c>
      <c r="D190" s="698" t="s">
        <v>3565</v>
      </c>
      <c r="E190" s="698" t="s">
        <v>3566</v>
      </c>
      <c r="F190" s="702">
        <v>7.55</v>
      </c>
      <c r="G190" s="702">
        <v>7583.77</v>
      </c>
      <c r="H190" s="702">
        <v>0.52412035782804134</v>
      </c>
      <c r="I190" s="702">
        <v>1004.4728476821193</v>
      </c>
      <c r="J190" s="702">
        <v>14.400000000000002</v>
      </c>
      <c r="K190" s="702">
        <v>14469.52</v>
      </c>
      <c r="L190" s="702">
        <v>1</v>
      </c>
      <c r="M190" s="702">
        <v>1004.8277777777777</v>
      </c>
      <c r="N190" s="702"/>
      <c r="O190" s="702"/>
      <c r="P190" s="724"/>
      <c r="Q190" s="703"/>
    </row>
    <row r="191" spans="1:17" ht="14.4" customHeight="1" x14ac:dyDescent="0.3">
      <c r="A191" s="697" t="s">
        <v>3563</v>
      </c>
      <c r="B191" s="698" t="s">
        <v>3106</v>
      </c>
      <c r="C191" s="698" t="s">
        <v>2476</v>
      </c>
      <c r="D191" s="698" t="s">
        <v>3567</v>
      </c>
      <c r="E191" s="698" t="s">
        <v>2497</v>
      </c>
      <c r="F191" s="702">
        <v>2.4200000000000004</v>
      </c>
      <c r="G191" s="702">
        <v>23928.649999999998</v>
      </c>
      <c r="H191" s="702">
        <v>1.2941162790949219</v>
      </c>
      <c r="I191" s="702">
        <v>9887.8719008264434</v>
      </c>
      <c r="J191" s="702">
        <v>1.87</v>
      </c>
      <c r="K191" s="702">
        <v>18490.34</v>
      </c>
      <c r="L191" s="702">
        <v>1</v>
      </c>
      <c r="M191" s="702">
        <v>9887.8823529411766</v>
      </c>
      <c r="N191" s="702">
        <v>1.9300000000000002</v>
      </c>
      <c r="O191" s="702">
        <v>18616.780000000002</v>
      </c>
      <c r="P191" s="724">
        <v>1.0068381652257341</v>
      </c>
      <c r="Q191" s="703">
        <v>9646</v>
      </c>
    </row>
    <row r="192" spans="1:17" ht="14.4" customHeight="1" x14ac:dyDescent="0.3">
      <c r="A192" s="697" t="s">
        <v>3563</v>
      </c>
      <c r="B192" s="698" t="s">
        <v>3106</v>
      </c>
      <c r="C192" s="698" t="s">
        <v>2476</v>
      </c>
      <c r="D192" s="698" t="s">
        <v>3568</v>
      </c>
      <c r="E192" s="698" t="s">
        <v>3569</v>
      </c>
      <c r="F192" s="702"/>
      <c r="G192" s="702"/>
      <c r="H192" s="702"/>
      <c r="I192" s="702"/>
      <c r="J192" s="702"/>
      <c r="K192" s="702"/>
      <c r="L192" s="702"/>
      <c r="M192" s="702"/>
      <c r="N192" s="702">
        <v>4</v>
      </c>
      <c r="O192" s="702">
        <v>20759.2</v>
      </c>
      <c r="P192" s="724"/>
      <c r="Q192" s="703">
        <v>5189.8</v>
      </c>
    </row>
    <row r="193" spans="1:17" ht="14.4" customHeight="1" x14ac:dyDescent="0.3">
      <c r="A193" s="697" t="s">
        <v>3563</v>
      </c>
      <c r="B193" s="698" t="s">
        <v>3106</v>
      </c>
      <c r="C193" s="698" t="s">
        <v>2476</v>
      </c>
      <c r="D193" s="698" t="s">
        <v>2512</v>
      </c>
      <c r="E193" s="698" t="s">
        <v>2513</v>
      </c>
      <c r="F193" s="702">
        <v>0.81</v>
      </c>
      <c r="G193" s="702">
        <v>3652.1899999999996</v>
      </c>
      <c r="H193" s="702">
        <v>4.4127227692865336</v>
      </c>
      <c r="I193" s="702">
        <v>4508.8765432098753</v>
      </c>
      <c r="J193" s="702">
        <v>0.18000000000000002</v>
      </c>
      <c r="K193" s="702">
        <v>827.65</v>
      </c>
      <c r="L193" s="702">
        <v>1</v>
      </c>
      <c r="M193" s="702">
        <v>4598.0555555555547</v>
      </c>
      <c r="N193" s="702">
        <v>0.23</v>
      </c>
      <c r="O193" s="702">
        <v>1023.21</v>
      </c>
      <c r="P193" s="724">
        <v>1.2362834531504865</v>
      </c>
      <c r="Q193" s="703">
        <v>4448.739130434783</v>
      </c>
    </row>
    <row r="194" spans="1:17" ht="14.4" customHeight="1" x14ac:dyDescent="0.3">
      <c r="A194" s="697" t="s">
        <v>3563</v>
      </c>
      <c r="B194" s="698" t="s">
        <v>3106</v>
      </c>
      <c r="C194" s="698" t="s">
        <v>2476</v>
      </c>
      <c r="D194" s="698" t="s">
        <v>3570</v>
      </c>
      <c r="E194" s="698" t="s">
        <v>2513</v>
      </c>
      <c r="F194" s="702">
        <v>0.45999999999999996</v>
      </c>
      <c r="G194" s="702">
        <v>4072.84</v>
      </c>
      <c r="H194" s="702">
        <v>1.3993849748320708</v>
      </c>
      <c r="I194" s="702">
        <v>8854.0000000000018</v>
      </c>
      <c r="J194" s="702">
        <v>0.32</v>
      </c>
      <c r="K194" s="702">
        <v>2910.45</v>
      </c>
      <c r="L194" s="702">
        <v>1</v>
      </c>
      <c r="M194" s="702">
        <v>9095.15625</v>
      </c>
      <c r="N194" s="702">
        <v>0.2</v>
      </c>
      <c r="O194" s="702">
        <v>1586.26</v>
      </c>
      <c r="P194" s="724">
        <v>0.54502224741878402</v>
      </c>
      <c r="Q194" s="703">
        <v>7931.2999999999993</v>
      </c>
    </row>
    <row r="195" spans="1:17" ht="14.4" customHeight="1" x14ac:dyDescent="0.3">
      <c r="A195" s="697" t="s">
        <v>3563</v>
      </c>
      <c r="B195" s="698" t="s">
        <v>3106</v>
      </c>
      <c r="C195" s="698" t="s">
        <v>2476</v>
      </c>
      <c r="D195" s="698" t="s">
        <v>3571</v>
      </c>
      <c r="E195" s="698" t="s">
        <v>3572</v>
      </c>
      <c r="F195" s="702">
        <v>1.3</v>
      </c>
      <c r="G195" s="702">
        <v>2534.09</v>
      </c>
      <c r="H195" s="702">
        <v>0.81250000000000011</v>
      </c>
      <c r="I195" s="702">
        <v>1949.3</v>
      </c>
      <c r="J195" s="702">
        <v>1.6</v>
      </c>
      <c r="K195" s="702">
        <v>3118.8799999999997</v>
      </c>
      <c r="L195" s="702">
        <v>1</v>
      </c>
      <c r="M195" s="702">
        <v>1949.2999999999997</v>
      </c>
      <c r="N195" s="702">
        <v>0.9</v>
      </c>
      <c r="O195" s="702">
        <v>1612.67</v>
      </c>
      <c r="P195" s="724">
        <v>0.517067024059919</v>
      </c>
      <c r="Q195" s="703">
        <v>1791.8555555555556</v>
      </c>
    </row>
    <row r="196" spans="1:17" ht="14.4" customHeight="1" x14ac:dyDescent="0.3">
      <c r="A196" s="697" t="s">
        <v>3563</v>
      </c>
      <c r="B196" s="698" t="s">
        <v>3106</v>
      </c>
      <c r="C196" s="698" t="s">
        <v>2476</v>
      </c>
      <c r="D196" s="698" t="s">
        <v>3573</v>
      </c>
      <c r="E196" s="698" t="s">
        <v>2513</v>
      </c>
      <c r="F196" s="702">
        <v>10.950000000000001</v>
      </c>
      <c r="G196" s="702">
        <v>19583.21</v>
      </c>
      <c r="H196" s="702">
        <v>1.1613502189776694</v>
      </c>
      <c r="I196" s="702">
        <v>1788.4210045662098</v>
      </c>
      <c r="J196" s="702">
        <v>9.27</v>
      </c>
      <c r="K196" s="702">
        <v>16862.449999999997</v>
      </c>
      <c r="L196" s="702">
        <v>1</v>
      </c>
      <c r="M196" s="702">
        <v>1819.0345199568499</v>
      </c>
      <c r="N196" s="702">
        <v>21.16</v>
      </c>
      <c r="O196" s="702">
        <v>33653.07</v>
      </c>
      <c r="P196" s="724">
        <v>1.9957402394076784</v>
      </c>
      <c r="Q196" s="703">
        <v>1590.4097353497164</v>
      </c>
    </row>
    <row r="197" spans="1:17" ht="14.4" customHeight="1" x14ac:dyDescent="0.3">
      <c r="A197" s="697" t="s">
        <v>3563</v>
      </c>
      <c r="B197" s="698" t="s">
        <v>3106</v>
      </c>
      <c r="C197" s="698" t="s">
        <v>2476</v>
      </c>
      <c r="D197" s="698" t="s">
        <v>3574</v>
      </c>
      <c r="E197" s="698" t="s">
        <v>3575</v>
      </c>
      <c r="F197" s="702">
        <v>0.32999999999999996</v>
      </c>
      <c r="G197" s="702">
        <v>170.8</v>
      </c>
      <c r="H197" s="702">
        <v>2.1998969603297271</v>
      </c>
      <c r="I197" s="702">
        <v>517.57575757575762</v>
      </c>
      <c r="J197" s="702">
        <v>0.15</v>
      </c>
      <c r="K197" s="702">
        <v>77.64</v>
      </c>
      <c r="L197" s="702">
        <v>1</v>
      </c>
      <c r="M197" s="702">
        <v>517.6</v>
      </c>
      <c r="N197" s="702">
        <v>0.3</v>
      </c>
      <c r="O197" s="702">
        <v>155.28</v>
      </c>
      <c r="P197" s="724">
        <v>2</v>
      </c>
      <c r="Q197" s="703">
        <v>517.6</v>
      </c>
    </row>
    <row r="198" spans="1:17" ht="14.4" customHeight="1" x14ac:dyDescent="0.3">
      <c r="A198" s="697" t="s">
        <v>3563</v>
      </c>
      <c r="B198" s="698" t="s">
        <v>3106</v>
      </c>
      <c r="C198" s="698" t="s">
        <v>2476</v>
      </c>
      <c r="D198" s="698" t="s">
        <v>3576</v>
      </c>
      <c r="E198" s="698" t="s">
        <v>3577</v>
      </c>
      <c r="F198" s="702">
        <v>0.15000000000000002</v>
      </c>
      <c r="G198" s="702">
        <v>135.57</v>
      </c>
      <c r="H198" s="702">
        <v>1.5</v>
      </c>
      <c r="I198" s="702">
        <v>903.79999999999984</v>
      </c>
      <c r="J198" s="702">
        <v>0.1</v>
      </c>
      <c r="K198" s="702">
        <v>90.38</v>
      </c>
      <c r="L198" s="702">
        <v>1</v>
      </c>
      <c r="M198" s="702">
        <v>903.8</v>
      </c>
      <c r="N198" s="702">
        <v>0.25</v>
      </c>
      <c r="O198" s="702">
        <v>225.95</v>
      </c>
      <c r="P198" s="724">
        <v>2.5</v>
      </c>
      <c r="Q198" s="703">
        <v>903.8</v>
      </c>
    </row>
    <row r="199" spans="1:17" ht="14.4" customHeight="1" x14ac:dyDescent="0.3">
      <c r="A199" s="697" t="s">
        <v>3563</v>
      </c>
      <c r="B199" s="698" t="s">
        <v>3106</v>
      </c>
      <c r="C199" s="698" t="s">
        <v>2476</v>
      </c>
      <c r="D199" s="698" t="s">
        <v>3578</v>
      </c>
      <c r="E199" s="698" t="s">
        <v>2513</v>
      </c>
      <c r="F199" s="702">
        <v>0.4900000000000001</v>
      </c>
      <c r="G199" s="702">
        <v>15452.27</v>
      </c>
      <c r="H199" s="702">
        <v>1.126629910145325</v>
      </c>
      <c r="I199" s="702">
        <v>31535.244897959179</v>
      </c>
      <c r="J199" s="702">
        <v>0.4</v>
      </c>
      <c r="K199" s="702">
        <v>13715.48</v>
      </c>
      <c r="L199" s="702">
        <v>1</v>
      </c>
      <c r="M199" s="702">
        <v>34288.699999999997</v>
      </c>
      <c r="N199" s="702">
        <v>0.48000000000000004</v>
      </c>
      <c r="O199" s="702">
        <v>14316.39</v>
      </c>
      <c r="P199" s="724">
        <v>1.0438125388247439</v>
      </c>
      <c r="Q199" s="703">
        <v>29825.812499999996</v>
      </c>
    </row>
    <row r="200" spans="1:17" ht="14.4" customHeight="1" x14ac:dyDescent="0.3">
      <c r="A200" s="697" t="s">
        <v>3563</v>
      </c>
      <c r="B200" s="698" t="s">
        <v>3106</v>
      </c>
      <c r="C200" s="698" t="s">
        <v>2606</v>
      </c>
      <c r="D200" s="698" t="s">
        <v>3579</v>
      </c>
      <c r="E200" s="698" t="s">
        <v>3580</v>
      </c>
      <c r="F200" s="702">
        <v>1</v>
      </c>
      <c r="G200" s="702">
        <v>589.59</v>
      </c>
      <c r="H200" s="702"/>
      <c r="I200" s="702">
        <v>589.59</v>
      </c>
      <c r="J200" s="702"/>
      <c r="K200" s="702"/>
      <c r="L200" s="702"/>
      <c r="M200" s="702"/>
      <c r="N200" s="702">
        <v>2</v>
      </c>
      <c r="O200" s="702">
        <v>1179.18</v>
      </c>
      <c r="P200" s="724"/>
      <c r="Q200" s="703">
        <v>589.59</v>
      </c>
    </row>
    <row r="201" spans="1:17" ht="14.4" customHeight="1" x14ac:dyDescent="0.3">
      <c r="A201" s="697" t="s">
        <v>3563</v>
      </c>
      <c r="B201" s="698" t="s">
        <v>3106</v>
      </c>
      <c r="C201" s="698" t="s">
        <v>2606</v>
      </c>
      <c r="D201" s="698" t="s">
        <v>3581</v>
      </c>
      <c r="E201" s="698" t="s">
        <v>3582</v>
      </c>
      <c r="F201" s="702">
        <v>5</v>
      </c>
      <c r="G201" s="702">
        <v>4861.6000000000004</v>
      </c>
      <c r="H201" s="702">
        <v>1.25</v>
      </c>
      <c r="I201" s="702">
        <v>972.32</v>
      </c>
      <c r="J201" s="702">
        <v>4</v>
      </c>
      <c r="K201" s="702">
        <v>3889.28</v>
      </c>
      <c r="L201" s="702">
        <v>1</v>
      </c>
      <c r="M201" s="702">
        <v>972.32</v>
      </c>
      <c r="N201" s="702">
        <v>5</v>
      </c>
      <c r="O201" s="702">
        <v>4861.6000000000004</v>
      </c>
      <c r="P201" s="724">
        <v>1.25</v>
      </c>
      <c r="Q201" s="703">
        <v>972.32</v>
      </c>
    </row>
    <row r="202" spans="1:17" ht="14.4" customHeight="1" x14ac:dyDescent="0.3">
      <c r="A202" s="697" t="s">
        <v>3563</v>
      </c>
      <c r="B202" s="698" t="s">
        <v>3106</v>
      </c>
      <c r="C202" s="698" t="s">
        <v>2606</v>
      </c>
      <c r="D202" s="698" t="s">
        <v>3583</v>
      </c>
      <c r="E202" s="698" t="s">
        <v>3582</v>
      </c>
      <c r="F202" s="702">
        <v>1</v>
      </c>
      <c r="G202" s="702">
        <v>1408.42</v>
      </c>
      <c r="H202" s="702"/>
      <c r="I202" s="702">
        <v>1408.42</v>
      </c>
      <c r="J202" s="702"/>
      <c r="K202" s="702"/>
      <c r="L202" s="702"/>
      <c r="M202" s="702"/>
      <c r="N202" s="702"/>
      <c r="O202" s="702"/>
      <c r="P202" s="724"/>
      <c r="Q202" s="703"/>
    </row>
    <row r="203" spans="1:17" ht="14.4" customHeight="1" x14ac:dyDescent="0.3">
      <c r="A203" s="697" t="s">
        <v>3563</v>
      </c>
      <c r="B203" s="698" t="s">
        <v>3106</v>
      </c>
      <c r="C203" s="698" t="s">
        <v>2606</v>
      </c>
      <c r="D203" s="698" t="s">
        <v>3584</v>
      </c>
      <c r="E203" s="698" t="s">
        <v>3582</v>
      </c>
      <c r="F203" s="702">
        <v>19</v>
      </c>
      <c r="G203" s="702">
        <v>32438.889999999996</v>
      </c>
      <c r="H203" s="702">
        <v>1.9</v>
      </c>
      <c r="I203" s="702">
        <v>1707.3099999999997</v>
      </c>
      <c r="J203" s="702">
        <v>10</v>
      </c>
      <c r="K203" s="702">
        <v>17073.099999999999</v>
      </c>
      <c r="L203" s="702">
        <v>1</v>
      </c>
      <c r="M203" s="702">
        <v>1707.31</v>
      </c>
      <c r="N203" s="702">
        <v>6</v>
      </c>
      <c r="O203" s="702">
        <v>9611.7000000000007</v>
      </c>
      <c r="P203" s="724">
        <v>0.5629733323180911</v>
      </c>
      <c r="Q203" s="703">
        <v>1601.95</v>
      </c>
    </row>
    <row r="204" spans="1:17" ht="14.4" customHeight="1" x14ac:dyDescent="0.3">
      <c r="A204" s="697" t="s">
        <v>3563</v>
      </c>
      <c r="B204" s="698" t="s">
        <v>3106</v>
      </c>
      <c r="C204" s="698" t="s">
        <v>2606</v>
      </c>
      <c r="D204" s="698" t="s">
        <v>3585</v>
      </c>
      <c r="E204" s="698" t="s">
        <v>3582</v>
      </c>
      <c r="F204" s="702">
        <v>3</v>
      </c>
      <c r="G204" s="702">
        <v>6198.9000000000005</v>
      </c>
      <c r="H204" s="702">
        <v>0.60000000000000009</v>
      </c>
      <c r="I204" s="702">
        <v>2066.3000000000002</v>
      </c>
      <c r="J204" s="702">
        <v>5</v>
      </c>
      <c r="K204" s="702">
        <v>10331.5</v>
      </c>
      <c r="L204" s="702">
        <v>1</v>
      </c>
      <c r="M204" s="702">
        <v>2066.3000000000002</v>
      </c>
      <c r="N204" s="702"/>
      <c r="O204" s="702"/>
      <c r="P204" s="724"/>
      <c r="Q204" s="703"/>
    </row>
    <row r="205" spans="1:17" ht="14.4" customHeight="1" x14ac:dyDescent="0.3">
      <c r="A205" s="697" t="s">
        <v>3563</v>
      </c>
      <c r="B205" s="698" t="s">
        <v>3106</v>
      </c>
      <c r="C205" s="698" t="s">
        <v>2606</v>
      </c>
      <c r="D205" s="698" t="s">
        <v>3586</v>
      </c>
      <c r="E205" s="698" t="s">
        <v>3587</v>
      </c>
      <c r="F205" s="702">
        <v>2</v>
      </c>
      <c r="G205" s="702">
        <v>3864.18</v>
      </c>
      <c r="H205" s="702">
        <v>2</v>
      </c>
      <c r="I205" s="702">
        <v>1932.09</v>
      </c>
      <c r="J205" s="702">
        <v>1</v>
      </c>
      <c r="K205" s="702">
        <v>1932.09</v>
      </c>
      <c r="L205" s="702">
        <v>1</v>
      </c>
      <c r="M205" s="702">
        <v>1932.09</v>
      </c>
      <c r="N205" s="702"/>
      <c r="O205" s="702"/>
      <c r="P205" s="724"/>
      <c r="Q205" s="703"/>
    </row>
    <row r="206" spans="1:17" ht="14.4" customHeight="1" x14ac:dyDescent="0.3">
      <c r="A206" s="697" t="s">
        <v>3563</v>
      </c>
      <c r="B206" s="698" t="s">
        <v>3106</v>
      </c>
      <c r="C206" s="698" t="s">
        <v>2606</v>
      </c>
      <c r="D206" s="698" t="s">
        <v>3588</v>
      </c>
      <c r="E206" s="698" t="s">
        <v>3589</v>
      </c>
      <c r="F206" s="702">
        <v>13</v>
      </c>
      <c r="G206" s="702">
        <v>13360.880000000001</v>
      </c>
      <c r="H206" s="702">
        <v>1.8571428571428574</v>
      </c>
      <c r="I206" s="702">
        <v>1027.76</v>
      </c>
      <c r="J206" s="702">
        <v>7</v>
      </c>
      <c r="K206" s="702">
        <v>7194.32</v>
      </c>
      <c r="L206" s="702">
        <v>1</v>
      </c>
      <c r="M206" s="702">
        <v>1027.76</v>
      </c>
      <c r="N206" s="702">
        <v>1</v>
      </c>
      <c r="O206" s="702">
        <v>939.14</v>
      </c>
      <c r="P206" s="724">
        <v>0.13053909195031638</v>
      </c>
      <c r="Q206" s="703">
        <v>939.14</v>
      </c>
    </row>
    <row r="207" spans="1:17" ht="14.4" customHeight="1" x14ac:dyDescent="0.3">
      <c r="A207" s="697" t="s">
        <v>3563</v>
      </c>
      <c r="B207" s="698" t="s">
        <v>3106</v>
      </c>
      <c r="C207" s="698" t="s">
        <v>2606</v>
      </c>
      <c r="D207" s="698" t="s">
        <v>3590</v>
      </c>
      <c r="E207" s="698" t="s">
        <v>3589</v>
      </c>
      <c r="F207" s="702">
        <v>6</v>
      </c>
      <c r="G207" s="702">
        <v>12851.1</v>
      </c>
      <c r="H207" s="702">
        <v>1.5</v>
      </c>
      <c r="I207" s="702">
        <v>2141.85</v>
      </c>
      <c r="J207" s="702">
        <v>4</v>
      </c>
      <c r="K207" s="702">
        <v>8567.4</v>
      </c>
      <c r="L207" s="702">
        <v>1</v>
      </c>
      <c r="M207" s="702">
        <v>2141.85</v>
      </c>
      <c r="N207" s="702">
        <v>1</v>
      </c>
      <c r="O207" s="702">
        <v>2031.2</v>
      </c>
      <c r="P207" s="724">
        <v>0.2370847631720242</v>
      </c>
      <c r="Q207" s="703">
        <v>2031.2</v>
      </c>
    </row>
    <row r="208" spans="1:17" ht="14.4" customHeight="1" x14ac:dyDescent="0.3">
      <c r="A208" s="697" t="s">
        <v>3563</v>
      </c>
      <c r="B208" s="698" t="s">
        <v>3106</v>
      </c>
      <c r="C208" s="698" t="s">
        <v>2606</v>
      </c>
      <c r="D208" s="698" t="s">
        <v>3591</v>
      </c>
      <c r="E208" s="698" t="s">
        <v>3592</v>
      </c>
      <c r="F208" s="702">
        <v>1</v>
      </c>
      <c r="G208" s="702">
        <v>8536.5499999999993</v>
      </c>
      <c r="H208" s="702">
        <v>1</v>
      </c>
      <c r="I208" s="702">
        <v>8536.5499999999993</v>
      </c>
      <c r="J208" s="702">
        <v>1</v>
      </c>
      <c r="K208" s="702">
        <v>8536.5499999999993</v>
      </c>
      <c r="L208" s="702">
        <v>1</v>
      </c>
      <c r="M208" s="702">
        <v>8536.5499999999993</v>
      </c>
      <c r="N208" s="702">
        <v>1</v>
      </c>
      <c r="O208" s="702">
        <v>8536.5499999999993</v>
      </c>
      <c r="P208" s="724">
        <v>1</v>
      </c>
      <c r="Q208" s="703">
        <v>8536.5499999999993</v>
      </c>
    </row>
    <row r="209" spans="1:17" ht="14.4" customHeight="1" x14ac:dyDescent="0.3">
      <c r="A209" s="697" t="s">
        <v>3563</v>
      </c>
      <c r="B209" s="698" t="s">
        <v>3106</v>
      </c>
      <c r="C209" s="698" t="s">
        <v>2606</v>
      </c>
      <c r="D209" s="698" t="s">
        <v>3593</v>
      </c>
      <c r="E209" s="698" t="s">
        <v>3594</v>
      </c>
      <c r="F209" s="702"/>
      <c r="G209" s="702"/>
      <c r="H209" s="702"/>
      <c r="I209" s="702"/>
      <c r="J209" s="702"/>
      <c r="K209" s="702"/>
      <c r="L209" s="702"/>
      <c r="M209" s="702"/>
      <c r="N209" s="702">
        <v>1</v>
      </c>
      <c r="O209" s="702">
        <v>1074.71</v>
      </c>
      <c r="P209" s="724"/>
      <c r="Q209" s="703">
        <v>1074.71</v>
      </c>
    </row>
    <row r="210" spans="1:17" ht="14.4" customHeight="1" x14ac:dyDescent="0.3">
      <c r="A210" s="697" t="s">
        <v>3563</v>
      </c>
      <c r="B210" s="698" t="s">
        <v>3106</v>
      </c>
      <c r="C210" s="698" t="s">
        <v>2606</v>
      </c>
      <c r="D210" s="698" t="s">
        <v>3595</v>
      </c>
      <c r="E210" s="698" t="s">
        <v>3596</v>
      </c>
      <c r="F210" s="702"/>
      <c r="G210" s="702"/>
      <c r="H210" s="702"/>
      <c r="I210" s="702"/>
      <c r="J210" s="702">
        <v>2</v>
      </c>
      <c r="K210" s="702">
        <v>110794.4</v>
      </c>
      <c r="L210" s="702">
        <v>1</v>
      </c>
      <c r="M210" s="702">
        <v>55397.2</v>
      </c>
      <c r="N210" s="702"/>
      <c r="O210" s="702"/>
      <c r="P210" s="724"/>
      <c r="Q210" s="703"/>
    </row>
    <row r="211" spans="1:17" ht="14.4" customHeight="1" x14ac:dyDescent="0.3">
      <c r="A211" s="697" t="s">
        <v>3563</v>
      </c>
      <c r="B211" s="698" t="s">
        <v>3106</v>
      </c>
      <c r="C211" s="698" t="s">
        <v>2606</v>
      </c>
      <c r="D211" s="698" t="s">
        <v>3597</v>
      </c>
      <c r="E211" s="698" t="s">
        <v>3598</v>
      </c>
      <c r="F211" s="702">
        <v>3</v>
      </c>
      <c r="G211" s="702">
        <v>9010.14</v>
      </c>
      <c r="H211" s="702">
        <v>2.9999999999999996</v>
      </c>
      <c r="I211" s="702">
        <v>3003.3799999999997</v>
      </c>
      <c r="J211" s="702">
        <v>1</v>
      </c>
      <c r="K211" s="702">
        <v>3003.38</v>
      </c>
      <c r="L211" s="702">
        <v>1</v>
      </c>
      <c r="M211" s="702">
        <v>3003.38</v>
      </c>
      <c r="N211" s="702">
        <v>1</v>
      </c>
      <c r="O211" s="702">
        <v>2635.73</v>
      </c>
      <c r="P211" s="724">
        <v>0.87758791761282284</v>
      </c>
      <c r="Q211" s="703">
        <v>2635.73</v>
      </c>
    </row>
    <row r="212" spans="1:17" ht="14.4" customHeight="1" x14ac:dyDescent="0.3">
      <c r="A212" s="697" t="s">
        <v>3563</v>
      </c>
      <c r="B212" s="698" t="s">
        <v>3106</v>
      </c>
      <c r="C212" s="698" t="s">
        <v>2606</v>
      </c>
      <c r="D212" s="698" t="s">
        <v>3599</v>
      </c>
      <c r="E212" s="698" t="s">
        <v>3600</v>
      </c>
      <c r="F212" s="702">
        <v>2</v>
      </c>
      <c r="G212" s="702">
        <v>4473</v>
      </c>
      <c r="H212" s="702"/>
      <c r="I212" s="702">
        <v>2236.5</v>
      </c>
      <c r="J212" s="702"/>
      <c r="K212" s="702"/>
      <c r="L212" s="702"/>
      <c r="M212" s="702"/>
      <c r="N212" s="702">
        <v>1</v>
      </c>
      <c r="O212" s="702">
        <v>2236.5</v>
      </c>
      <c r="P212" s="724"/>
      <c r="Q212" s="703">
        <v>2236.5</v>
      </c>
    </row>
    <row r="213" spans="1:17" ht="14.4" customHeight="1" x14ac:dyDescent="0.3">
      <c r="A213" s="697" t="s">
        <v>3563</v>
      </c>
      <c r="B213" s="698" t="s">
        <v>3106</v>
      </c>
      <c r="C213" s="698" t="s">
        <v>2606</v>
      </c>
      <c r="D213" s="698" t="s">
        <v>3601</v>
      </c>
      <c r="E213" s="698" t="s">
        <v>3602</v>
      </c>
      <c r="F213" s="702"/>
      <c r="G213" s="702"/>
      <c r="H213" s="702"/>
      <c r="I213" s="702"/>
      <c r="J213" s="702"/>
      <c r="K213" s="702"/>
      <c r="L213" s="702"/>
      <c r="M213" s="702"/>
      <c r="N213" s="702">
        <v>1</v>
      </c>
      <c r="O213" s="702">
        <v>27592.04</v>
      </c>
      <c r="P213" s="724"/>
      <c r="Q213" s="703">
        <v>27592.04</v>
      </c>
    </row>
    <row r="214" spans="1:17" ht="14.4" customHeight="1" x14ac:dyDescent="0.3">
      <c r="A214" s="697" t="s">
        <v>3563</v>
      </c>
      <c r="B214" s="698" t="s">
        <v>3106</v>
      </c>
      <c r="C214" s="698" t="s">
        <v>2606</v>
      </c>
      <c r="D214" s="698" t="s">
        <v>3603</v>
      </c>
      <c r="E214" s="698" t="s">
        <v>3604</v>
      </c>
      <c r="F214" s="702"/>
      <c r="G214" s="702"/>
      <c r="H214" s="702"/>
      <c r="I214" s="702"/>
      <c r="J214" s="702">
        <v>1</v>
      </c>
      <c r="K214" s="702">
        <v>3991.04</v>
      </c>
      <c r="L214" s="702">
        <v>1</v>
      </c>
      <c r="M214" s="702">
        <v>3991.04</v>
      </c>
      <c r="N214" s="702"/>
      <c r="O214" s="702"/>
      <c r="P214" s="724"/>
      <c r="Q214" s="703"/>
    </row>
    <row r="215" spans="1:17" ht="14.4" customHeight="1" x14ac:dyDescent="0.3">
      <c r="A215" s="697" t="s">
        <v>3563</v>
      </c>
      <c r="B215" s="698" t="s">
        <v>3106</v>
      </c>
      <c r="C215" s="698" t="s">
        <v>2606</v>
      </c>
      <c r="D215" s="698" t="s">
        <v>3605</v>
      </c>
      <c r="E215" s="698" t="s">
        <v>3606</v>
      </c>
      <c r="F215" s="702">
        <v>25</v>
      </c>
      <c r="G215" s="702">
        <v>172269.5</v>
      </c>
      <c r="H215" s="702">
        <v>2.2727272727272725</v>
      </c>
      <c r="I215" s="702">
        <v>6890.78</v>
      </c>
      <c r="J215" s="702">
        <v>11</v>
      </c>
      <c r="K215" s="702">
        <v>75798.58</v>
      </c>
      <c r="L215" s="702">
        <v>1</v>
      </c>
      <c r="M215" s="702">
        <v>6890.78</v>
      </c>
      <c r="N215" s="702">
        <v>1</v>
      </c>
      <c r="O215" s="702">
        <v>6493.12</v>
      </c>
      <c r="P215" s="724">
        <v>8.5662818485517794E-2</v>
      </c>
      <c r="Q215" s="703">
        <v>6493.12</v>
      </c>
    </row>
    <row r="216" spans="1:17" ht="14.4" customHeight="1" x14ac:dyDescent="0.3">
      <c r="A216" s="697" t="s">
        <v>3563</v>
      </c>
      <c r="B216" s="698" t="s">
        <v>3106</v>
      </c>
      <c r="C216" s="698" t="s">
        <v>2606</v>
      </c>
      <c r="D216" s="698" t="s">
        <v>3607</v>
      </c>
      <c r="E216" s="698" t="s">
        <v>3608</v>
      </c>
      <c r="F216" s="702">
        <v>1</v>
      </c>
      <c r="G216" s="702">
        <v>4137.8900000000003</v>
      </c>
      <c r="H216" s="702">
        <v>1</v>
      </c>
      <c r="I216" s="702">
        <v>4137.8900000000003</v>
      </c>
      <c r="J216" s="702">
        <v>1</v>
      </c>
      <c r="K216" s="702">
        <v>4137.8900000000003</v>
      </c>
      <c r="L216" s="702">
        <v>1</v>
      </c>
      <c r="M216" s="702">
        <v>4137.8900000000003</v>
      </c>
      <c r="N216" s="702">
        <v>1</v>
      </c>
      <c r="O216" s="702">
        <v>4137.8900000000003</v>
      </c>
      <c r="P216" s="724">
        <v>1</v>
      </c>
      <c r="Q216" s="703">
        <v>4137.8900000000003</v>
      </c>
    </row>
    <row r="217" spans="1:17" ht="14.4" customHeight="1" x14ac:dyDescent="0.3">
      <c r="A217" s="697" t="s">
        <v>3563</v>
      </c>
      <c r="B217" s="698" t="s">
        <v>3106</v>
      </c>
      <c r="C217" s="698" t="s">
        <v>2606</v>
      </c>
      <c r="D217" s="698" t="s">
        <v>3609</v>
      </c>
      <c r="E217" s="698" t="s">
        <v>3610</v>
      </c>
      <c r="F217" s="702">
        <v>6</v>
      </c>
      <c r="G217" s="702">
        <v>6016.8</v>
      </c>
      <c r="H217" s="702">
        <v>0.4285714285714286</v>
      </c>
      <c r="I217" s="702">
        <v>1002.8000000000001</v>
      </c>
      <c r="J217" s="702">
        <v>14</v>
      </c>
      <c r="K217" s="702">
        <v>14039.199999999999</v>
      </c>
      <c r="L217" s="702">
        <v>1</v>
      </c>
      <c r="M217" s="702">
        <v>1002.8</v>
      </c>
      <c r="N217" s="702">
        <v>9</v>
      </c>
      <c r="O217" s="702">
        <v>8787</v>
      </c>
      <c r="P217" s="724">
        <v>0.62589036412331189</v>
      </c>
      <c r="Q217" s="703">
        <v>976.33333333333337</v>
      </c>
    </row>
    <row r="218" spans="1:17" ht="14.4" customHeight="1" x14ac:dyDescent="0.3">
      <c r="A218" s="697" t="s">
        <v>3563</v>
      </c>
      <c r="B218" s="698" t="s">
        <v>3106</v>
      </c>
      <c r="C218" s="698" t="s">
        <v>2606</v>
      </c>
      <c r="D218" s="698" t="s">
        <v>3611</v>
      </c>
      <c r="E218" s="698" t="s">
        <v>3612</v>
      </c>
      <c r="F218" s="702">
        <v>7</v>
      </c>
      <c r="G218" s="702">
        <v>53550</v>
      </c>
      <c r="H218" s="702">
        <v>7</v>
      </c>
      <c r="I218" s="702">
        <v>7650</v>
      </c>
      <c r="J218" s="702">
        <v>1</v>
      </c>
      <c r="K218" s="702">
        <v>7650</v>
      </c>
      <c r="L218" s="702">
        <v>1</v>
      </c>
      <c r="M218" s="702">
        <v>7650</v>
      </c>
      <c r="N218" s="702">
        <v>3</v>
      </c>
      <c r="O218" s="702">
        <v>22950</v>
      </c>
      <c r="P218" s="724">
        <v>3</v>
      </c>
      <c r="Q218" s="703">
        <v>7650</v>
      </c>
    </row>
    <row r="219" spans="1:17" ht="14.4" customHeight="1" x14ac:dyDescent="0.3">
      <c r="A219" s="697" t="s">
        <v>3563</v>
      </c>
      <c r="B219" s="698" t="s">
        <v>3106</v>
      </c>
      <c r="C219" s="698" t="s">
        <v>2606</v>
      </c>
      <c r="D219" s="698" t="s">
        <v>3613</v>
      </c>
      <c r="E219" s="698" t="s">
        <v>3614</v>
      </c>
      <c r="F219" s="702"/>
      <c r="G219" s="702"/>
      <c r="H219" s="702"/>
      <c r="I219" s="702"/>
      <c r="J219" s="702">
        <v>1</v>
      </c>
      <c r="K219" s="702">
        <v>13284.52</v>
      </c>
      <c r="L219" s="702">
        <v>1</v>
      </c>
      <c r="M219" s="702">
        <v>13284.52</v>
      </c>
      <c r="N219" s="702">
        <v>2</v>
      </c>
      <c r="O219" s="702">
        <v>23666.12</v>
      </c>
      <c r="P219" s="724">
        <v>1.781481001948132</v>
      </c>
      <c r="Q219" s="703">
        <v>11833.06</v>
      </c>
    </row>
    <row r="220" spans="1:17" ht="14.4" customHeight="1" x14ac:dyDescent="0.3">
      <c r="A220" s="697" t="s">
        <v>3563</v>
      </c>
      <c r="B220" s="698" t="s">
        <v>3106</v>
      </c>
      <c r="C220" s="698" t="s">
        <v>2606</v>
      </c>
      <c r="D220" s="698" t="s">
        <v>3615</v>
      </c>
      <c r="E220" s="698" t="s">
        <v>3616</v>
      </c>
      <c r="F220" s="702">
        <v>3</v>
      </c>
      <c r="G220" s="702">
        <v>6512.91</v>
      </c>
      <c r="H220" s="702">
        <v>3</v>
      </c>
      <c r="I220" s="702">
        <v>2170.9699999999998</v>
      </c>
      <c r="J220" s="702">
        <v>1</v>
      </c>
      <c r="K220" s="702">
        <v>2170.9699999999998</v>
      </c>
      <c r="L220" s="702">
        <v>1</v>
      </c>
      <c r="M220" s="702">
        <v>2170.9699999999998</v>
      </c>
      <c r="N220" s="702">
        <v>2</v>
      </c>
      <c r="O220" s="702">
        <v>4093.64</v>
      </c>
      <c r="P220" s="724">
        <v>1.885627162051986</v>
      </c>
      <c r="Q220" s="703">
        <v>2046.82</v>
      </c>
    </row>
    <row r="221" spans="1:17" ht="14.4" customHeight="1" x14ac:dyDescent="0.3">
      <c r="A221" s="697" t="s">
        <v>3563</v>
      </c>
      <c r="B221" s="698" t="s">
        <v>3106</v>
      </c>
      <c r="C221" s="698" t="s">
        <v>2606</v>
      </c>
      <c r="D221" s="698" t="s">
        <v>3617</v>
      </c>
      <c r="E221" s="698" t="s">
        <v>3618</v>
      </c>
      <c r="F221" s="702">
        <v>6</v>
      </c>
      <c r="G221" s="702">
        <v>4782</v>
      </c>
      <c r="H221" s="702"/>
      <c r="I221" s="702">
        <v>797</v>
      </c>
      <c r="J221" s="702"/>
      <c r="K221" s="702"/>
      <c r="L221" s="702"/>
      <c r="M221" s="702"/>
      <c r="N221" s="702">
        <v>2</v>
      </c>
      <c r="O221" s="702">
        <v>1501.52</v>
      </c>
      <c r="P221" s="724"/>
      <c r="Q221" s="703">
        <v>750.76</v>
      </c>
    </row>
    <row r="222" spans="1:17" ht="14.4" customHeight="1" x14ac:dyDescent="0.3">
      <c r="A222" s="697" t="s">
        <v>3563</v>
      </c>
      <c r="B222" s="698" t="s">
        <v>3106</v>
      </c>
      <c r="C222" s="698" t="s">
        <v>2606</v>
      </c>
      <c r="D222" s="698" t="s">
        <v>3619</v>
      </c>
      <c r="E222" s="698" t="s">
        <v>3620</v>
      </c>
      <c r="F222" s="702"/>
      <c r="G222" s="702"/>
      <c r="H222" s="702"/>
      <c r="I222" s="702"/>
      <c r="J222" s="702">
        <v>1</v>
      </c>
      <c r="K222" s="702">
        <v>10072.94</v>
      </c>
      <c r="L222" s="702">
        <v>1</v>
      </c>
      <c r="M222" s="702">
        <v>10072.94</v>
      </c>
      <c r="N222" s="702"/>
      <c r="O222" s="702"/>
      <c r="P222" s="724"/>
      <c r="Q222" s="703"/>
    </row>
    <row r="223" spans="1:17" ht="14.4" customHeight="1" x14ac:dyDescent="0.3">
      <c r="A223" s="697" t="s">
        <v>3563</v>
      </c>
      <c r="B223" s="698" t="s">
        <v>3106</v>
      </c>
      <c r="C223" s="698" t="s">
        <v>2606</v>
      </c>
      <c r="D223" s="698" t="s">
        <v>3621</v>
      </c>
      <c r="E223" s="698" t="s">
        <v>3622</v>
      </c>
      <c r="F223" s="702"/>
      <c r="G223" s="702"/>
      <c r="H223" s="702"/>
      <c r="I223" s="702"/>
      <c r="J223" s="702"/>
      <c r="K223" s="702"/>
      <c r="L223" s="702"/>
      <c r="M223" s="702"/>
      <c r="N223" s="702">
        <v>4</v>
      </c>
      <c r="O223" s="702">
        <v>11897.44</v>
      </c>
      <c r="P223" s="724"/>
      <c r="Q223" s="703">
        <v>2974.36</v>
      </c>
    </row>
    <row r="224" spans="1:17" ht="14.4" customHeight="1" x14ac:dyDescent="0.3">
      <c r="A224" s="697" t="s">
        <v>3563</v>
      </c>
      <c r="B224" s="698" t="s">
        <v>3106</v>
      </c>
      <c r="C224" s="698" t="s">
        <v>2606</v>
      </c>
      <c r="D224" s="698" t="s">
        <v>3623</v>
      </c>
      <c r="E224" s="698" t="s">
        <v>3624</v>
      </c>
      <c r="F224" s="702">
        <v>8</v>
      </c>
      <c r="G224" s="702">
        <v>42073.840000000004</v>
      </c>
      <c r="H224" s="702">
        <v>1.3333333333333335</v>
      </c>
      <c r="I224" s="702">
        <v>5259.2300000000005</v>
      </c>
      <c r="J224" s="702">
        <v>6</v>
      </c>
      <c r="K224" s="702">
        <v>31555.38</v>
      </c>
      <c r="L224" s="702">
        <v>1</v>
      </c>
      <c r="M224" s="702">
        <v>5259.2300000000005</v>
      </c>
      <c r="N224" s="702">
        <v>3</v>
      </c>
      <c r="O224" s="702">
        <v>15195.01</v>
      </c>
      <c r="P224" s="724">
        <v>0.48153468600283056</v>
      </c>
      <c r="Q224" s="703">
        <v>5065.0033333333331</v>
      </c>
    </row>
    <row r="225" spans="1:17" ht="14.4" customHeight="1" x14ac:dyDescent="0.3">
      <c r="A225" s="697" t="s">
        <v>3563</v>
      </c>
      <c r="B225" s="698" t="s">
        <v>3106</v>
      </c>
      <c r="C225" s="698" t="s">
        <v>2606</v>
      </c>
      <c r="D225" s="698" t="s">
        <v>3625</v>
      </c>
      <c r="E225" s="698" t="s">
        <v>3626</v>
      </c>
      <c r="F225" s="702"/>
      <c r="G225" s="702"/>
      <c r="H225" s="702"/>
      <c r="I225" s="702"/>
      <c r="J225" s="702">
        <v>1</v>
      </c>
      <c r="K225" s="702">
        <v>4041.82</v>
      </c>
      <c r="L225" s="702">
        <v>1</v>
      </c>
      <c r="M225" s="702">
        <v>4041.82</v>
      </c>
      <c r="N225" s="702"/>
      <c r="O225" s="702"/>
      <c r="P225" s="724"/>
      <c r="Q225" s="703"/>
    </row>
    <row r="226" spans="1:17" ht="14.4" customHeight="1" x14ac:dyDescent="0.3">
      <c r="A226" s="697" t="s">
        <v>3563</v>
      </c>
      <c r="B226" s="698" t="s">
        <v>3106</v>
      </c>
      <c r="C226" s="698" t="s">
        <v>2606</v>
      </c>
      <c r="D226" s="698" t="s">
        <v>3627</v>
      </c>
      <c r="E226" s="698" t="s">
        <v>3628</v>
      </c>
      <c r="F226" s="702">
        <v>1</v>
      </c>
      <c r="G226" s="702">
        <v>605.65</v>
      </c>
      <c r="H226" s="702">
        <v>1</v>
      </c>
      <c r="I226" s="702">
        <v>605.65</v>
      </c>
      <c r="J226" s="702">
        <v>1</v>
      </c>
      <c r="K226" s="702">
        <v>605.65</v>
      </c>
      <c r="L226" s="702">
        <v>1</v>
      </c>
      <c r="M226" s="702">
        <v>605.65</v>
      </c>
      <c r="N226" s="702">
        <v>2</v>
      </c>
      <c r="O226" s="702">
        <v>1101.44</v>
      </c>
      <c r="P226" s="724">
        <v>1.8186081069924875</v>
      </c>
      <c r="Q226" s="703">
        <v>550.72</v>
      </c>
    </row>
    <row r="227" spans="1:17" ht="14.4" customHeight="1" x14ac:dyDescent="0.3">
      <c r="A227" s="697" t="s">
        <v>3563</v>
      </c>
      <c r="B227" s="698" t="s">
        <v>3106</v>
      </c>
      <c r="C227" s="698" t="s">
        <v>2606</v>
      </c>
      <c r="D227" s="698" t="s">
        <v>3629</v>
      </c>
      <c r="E227" s="698" t="s">
        <v>3630</v>
      </c>
      <c r="F227" s="702"/>
      <c r="G227" s="702"/>
      <c r="H227" s="702"/>
      <c r="I227" s="702"/>
      <c r="J227" s="702"/>
      <c r="K227" s="702"/>
      <c r="L227" s="702"/>
      <c r="M227" s="702"/>
      <c r="N227" s="702">
        <v>2</v>
      </c>
      <c r="O227" s="702">
        <v>34763.980000000003</v>
      </c>
      <c r="P227" s="724"/>
      <c r="Q227" s="703">
        <v>17381.990000000002</v>
      </c>
    </row>
    <row r="228" spans="1:17" ht="14.4" customHeight="1" x14ac:dyDescent="0.3">
      <c r="A228" s="697" t="s">
        <v>3563</v>
      </c>
      <c r="B228" s="698" t="s">
        <v>3106</v>
      </c>
      <c r="C228" s="698" t="s">
        <v>2606</v>
      </c>
      <c r="D228" s="698" t="s">
        <v>3631</v>
      </c>
      <c r="E228" s="698" t="s">
        <v>3632</v>
      </c>
      <c r="F228" s="702">
        <v>2</v>
      </c>
      <c r="G228" s="702">
        <v>1662.32</v>
      </c>
      <c r="H228" s="702">
        <v>0.66666666666666663</v>
      </c>
      <c r="I228" s="702">
        <v>831.16</v>
      </c>
      <c r="J228" s="702">
        <v>3</v>
      </c>
      <c r="K228" s="702">
        <v>2493.48</v>
      </c>
      <c r="L228" s="702">
        <v>1</v>
      </c>
      <c r="M228" s="702">
        <v>831.16</v>
      </c>
      <c r="N228" s="702">
        <v>3</v>
      </c>
      <c r="O228" s="702">
        <v>2493.48</v>
      </c>
      <c r="P228" s="724">
        <v>1</v>
      </c>
      <c r="Q228" s="703">
        <v>831.16</v>
      </c>
    </row>
    <row r="229" spans="1:17" ht="14.4" customHeight="1" x14ac:dyDescent="0.3">
      <c r="A229" s="697" t="s">
        <v>3563</v>
      </c>
      <c r="B229" s="698" t="s">
        <v>3106</v>
      </c>
      <c r="C229" s="698" t="s">
        <v>2606</v>
      </c>
      <c r="D229" s="698" t="s">
        <v>3633</v>
      </c>
      <c r="E229" s="698" t="s">
        <v>3632</v>
      </c>
      <c r="F229" s="702">
        <v>8</v>
      </c>
      <c r="G229" s="702">
        <v>7104.48</v>
      </c>
      <c r="H229" s="702">
        <v>4</v>
      </c>
      <c r="I229" s="702">
        <v>888.06</v>
      </c>
      <c r="J229" s="702">
        <v>2</v>
      </c>
      <c r="K229" s="702">
        <v>1776.12</v>
      </c>
      <c r="L229" s="702">
        <v>1</v>
      </c>
      <c r="M229" s="702">
        <v>888.06</v>
      </c>
      <c r="N229" s="702"/>
      <c r="O229" s="702"/>
      <c r="P229" s="724"/>
      <c r="Q229" s="703"/>
    </row>
    <row r="230" spans="1:17" ht="14.4" customHeight="1" x14ac:dyDescent="0.3">
      <c r="A230" s="697" t="s">
        <v>3563</v>
      </c>
      <c r="B230" s="698" t="s">
        <v>3106</v>
      </c>
      <c r="C230" s="698" t="s">
        <v>2606</v>
      </c>
      <c r="D230" s="698" t="s">
        <v>3634</v>
      </c>
      <c r="E230" s="698" t="s">
        <v>3635</v>
      </c>
      <c r="F230" s="702">
        <v>3</v>
      </c>
      <c r="G230" s="702">
        <v>2664.18</v>
      </c>
      <c r="H230" s="702"/>
      <c r="I230" s="702">
        <v>888.06</v>
      </c>
      <c r="J230" s="702"/>
      <c r="K230" s="702"/>
      <c r="L230" s="702"/>
      <c r="M230" s="702"/>
      <c r="N230" s="702"/>
      <c r="O230" s="702"/>
      <c r="P230" s="724"/>
      <c r="Q230" s="703"/>
    </row>
    <row r="231" spans="1:17" ht="14.4" customHeight="1" x14ac:dyDescent="0.3">
      <c r="A231" s="697" t="s">
        <v>3563</v>
      </c>
      <c r="B231" s="698" t="s">
        <v>3106</v>
      </c>
      <c r="C231" s="698" t="s">
        <v>2606</v>
      </c>
      <c r="D231" s="698" t="s">
        <v>3636</v>
      </c>
      <c r="E231" s="698" t="s">
        <v>3637</v>
      </c>
      <c r="F231" s="702"/>
      <c r="G231" s="702"/>
      <c r="H231" s="702"/>
      <c r="I231" s="702"/>
      <c r="J231" s="702"/>
      <c r="K231" s="702"/>
      <c r="L231" s="702"/>
      <c r="M231" s="702"/>
      <c r="N231" s="702">
        <v>2</v>
      </c>
      <c r="O231" s="702">
        <v>1662.32</v>
      </c>
      <c r="P231" s="724"/>
      <c r="Q231" s="703">
        <v>831.16</v>
      </c>
    </row>
    <row r="232" spans="1:17" ht="14.4" customHeight="1" x14ac:dyDescent="0.3">
      <c r="A232" s="697" t="s">
        <v>3563</v>
      </c>
      <c r="B232" s="698" t="s">
        <v>3106</v>
      </c>
      <c r="C232" s="698" t="s">
        <v>2606</v>
      </c>
      <c r="D232" s="698" t="s">
        <v>3638</v>
      </c>
      <c r="E232" s="698" t="s">
        <v>3639</v>
      </c>
      <c r="F232" s="702">
        <v>2</v>
      </c>
      <c r="G232" s="702">
        <v>2187.7600000000002</v>
      </c>
      <c r="H232" s="702"/>
      <c r="I232" s="702">
        <v>1093.8800000000001</v>
      </c>
      <c r="J232" s="702"/>
      <c r="K232" s="702"/>
      <c r="L232" s="702"/>
      <c r="M232" s="702"/>
      <c r="N232" s="702"/>
      <c r="O232" s="702"/>
      <c r="P232" s="724"/>
      <c r="Q232" s="703"/>
    </row>
    <row r="233" spans="1:17" ht="14.4" customHeight="1" x14ac:dyDescent="0.3">
      <c r="A233" s="697" t="s">
        <v>3563</v>
      </c>
      <c r="B233" s="698" t="s">
        <v>3106</v>
      </c>
      <c r="C233" s="698" t="s">
        <v>2606</v>
      </c>
      <c r="D233" s="698" t="s">
        <v>3640</v>
      </c>
      <c r="E233" s="698" t="s">
        <v>3641</v>
      </c>
      <c r="F233" s="702"/>
      <c r="G233" s="702"/>
      <c r="H233" s="702"/>
      <c r="I233" s="702"/>
      <c r="J233" s="702">
        <v>2</v>
      </c>
      <c r="K233" s="702">
        <v>2624.28</v>
      </c>
      <c r="L233" s="702">
        <v>1</v>
      </c>
      <c r="M233" s="702">
        <v>1312.14</v>
      </c>
      <c r="N233" s="702">
        <v>2</v>
      </c>
      <c r="O233" s="702">
        <v>2624.28</v>
      </c>
      <c r="P233" s="724">
        <v>1</v>
      </c>
      <c r="Q233" s="703">
        <v>1312.14</v>
      </c>
    </row>
    <row r="234" spans="1:17" ht="14.4" customHeight="1" x14ac:dyDescent="0.3">
      <c r="A234" s="697" t="s">
        <v>3563</v>
      </c>
      <c r="B234" s="698" t="s">
        <v>3106</v>
      </c>
      <c r="C234" s="698" t="s">
        <v>2606</v>
      </c>
      <c r="D234" s="698" t="s">
        <v>3642</v>
      </c>
      <c r="E234" s="698" t="s">
        <v>3643</v>
      </c>
      <c r="F234" s="702">
        <v>16</v>
      </c>
      <c r="G234" s="702">
        <v>58313.279999999999</v>
      </c>
      <c r="H234" s="702">
        <v>1.3333333333333333</v>
      </c>
      <c r="I234" s="702">
        <v>3644.58</v>
      </c>
      <c r="J234" s="702">
        <v>12</v>
      </c>
      <c r="K234" s="702">
        <v>43734.96</v>
      </c>
      <c r="L234" s="702">
        <v>1</v>
      </c>
      <c r="M234" s="702">
        <v>3644.58</v>
      </c>
      <c r="N234" s="702">
        <v>14</v>
      </c>
      <c r="O234" s="702">
        <v>51024.12</v>
      </c>
      <c r="P234" s="724">
        <v>1.1666666666666667</v>
      </c>
      <c r="Q234" s="703">
        <v>3644.5800000000004</v>
      </c>
    </row>
    <row r="235" spans="1:17" ht="14.4" customHeight="1" x14ac:dyDescent="0.3">
      <c r="A235" s="697" t="s">
        <v>3563</v>
      </c>
      <c r="B235" s="698" t="s">
        <v>3106</v>
      </c>
      <c r="C235" s="698" t="s">
        <v>2606</v>
      </c>
      <c r="D235" s="698" t="s">
        <v>3644</v>
      </c>
      <c r="E235" s="698" t="s">
        <v>3645</v>
      </c>
      <c r="F235" s="702">
        <v>16</v>
      </c>
      <c r="G235" s="702">
        <v>18341.28</v>
      </c>
      <c r="H235" s="702">
        <v>1.7777777777777777</v>
      </c>
      <c r="I235" s="702">
        <v>1146.33</v>
      </c>
      <c r="J235" s="702">
        <v>9</v>
      </c>
      <c r="K235" s="702">
        <v>10316.969999999999</v>
      </c>
      <c r="L235" s="702">
        <v>1</v>
      </c>
      <c r="M235" s="702">
        <v>1146.33</v>
      </c>
      <c r="N235" s="702">
        <v>5</v>
      </c>
      <c r="O235" s="702">
        <v>5430.85</v>
      </c>
      <c r="P235" s="724">
        <v>0.52639970844152895</v>
      </c>
      <c r="Q235" s="703">
        <v>1086.17</v>
      </c>
    </row>
    <row r="236" spans="1:17" ht="14.4" customHeight="1" x14ac:dyDescent="0.3">
      <c r="A236" s="697" t="s">
        <v>3563</v>
      </c>
      <c r="B236" s="698" t="s">
        <v>3106</v>
      </c>
      <c r="C236" s="698" t="s">
        <v>2606</v>
      </c>
      <c r="D236" s="698" t="s">
        <v>3646</v>
      </c>
      <c r="E236" s="698" t="s">
        <v>3647</v>
      </c>
      <c r="F236" s="702"/>
      <c r="G236" s="702"/>
      <c r="H236" s="702"/>
      <c r="I236" s="702"/>
      <c r="J236" s="702"/>
      <c r="K236" s="702"/>
      <c r="L236" s="702"/>
      <c r="M236" s="702"/>
      <c r="N236" s="702">
        <v>2</v>
      </c>
      <c r="O236" s="702">
        <v>160000</v>
      </c>
      <c r="P236" s="724"/>
      <c r="Q236" s="703">
        <v>80000</v>
      </c>
    </row>
    <row r="237" spans="1:17" ht="14.4" customHeight="1" x14ac:dyDescent="0.3">
      <c r="A237" s="697" t="s">
        <v>3563</v>
      </c>
      <c r="B237" s="698" t="s">
        <v>3106</v>
      </c>
      <c r="C237" s="698" t="s">
        <v>2606</v>
      </c>
      <c r="D237" s="698" t="s">
        <v>3648</v>
      </c>
      <c r="E237" s="698" t="s">
        <v>3649</v>
      </c>
      <c r="F237" s="702">
        <v>6</v>
      </c>
      <c r="G237" s="702">
        <v>2154.6</v>
      </c>
      <c r="H237" s="702">
        <v>2.9999999999999996</v>
      </c>
      <c r="I237" s="702">
        <v>359.09999999999997</v>
      </c>
      <c r="J237" s="702">
        <v>2</v>
      </c>
      <c r="K237" s="702">
        <v>718.2</v>
      </c>
      <c r="L237" s="702">
        <v>1</v>
      </c>
      <c r="M237" s="702">
        <v>359.1</v>
      </c>
      <c r="N237" s="702">
        <v>2</v>
      </c>
      <c r="O237" s="702">
        <v>718.2</v>
      </c>
      <c r="P237" s="724">
        <v>1</v>
      </c>
      <c r="Q237" s="703">
        <v>359.1</v>
      </c>
    </row>
    <row r="238" spans="1:17" ht="14.4" customHeight="1" x14ac:dyDescent="0.3">
      <c r="A238" s="697" t="s">
        <v>3563</v>
      </c>
      <c r="B238" s="698" t="s">
        <v>3106</v>
      </c>
      <c r="C238" s="698" t="s">
        <v>2606</v>
      </c>
      <c r="D238" s="698" t="s">
        <v>3650</v>
      </c>
      <c r="E238" s="698" t="s">
        <v>3651</v>
      </c>
      <c r="F238" s="702">
        <v>2</v>
      </c>
      <c r="G238" s="702">
        <v>33663.379999999997</v>
      </c>
      <c r="H238" s="702">
        <v>0.5</v>
      </c>
      <c r="I238" s="702">
        <v>16831.689999999999</v>
      </c>
      <c r="J238" s="702">
        <v>4</v>
      </c>
      <c r="K238" s="702">
        <v>67326.759999999995</v>
      </c>
      <c r="L238" s="702">
        <v>1</v>
      </c>
      <c r="M238" s="702">
        <v>16831.689999999999</v>
      </c>
      <c r="N238" s="702">
        <v>5</v>
      </c>
      <c r="O238" s="702">
        <v>84158.45</v>
      </c>
      <c r="P238" s="724">
        <v>1.25</v>
      </c>
      <c r="Q238" s="703">
        <v>16831.689999999999</v>
      </c>
    </row>
    <row r="239" spans="1:17" ht="14.4" customHeight="1" x14ac:dyDescent="0.3">
      <c r="A239" s="697" t="s">
        <v>3563</v>
      </c>
      <c r="B239" s="698" t="s">
        <v>3106</v>
      </c>
      <c r="C239" s="698" t="s">
        <v>2606</v>
      </c>
      <c r="D239" s="698" t="s">
        <v>3652</v>
      </c>
      <c r="E239" s="698" t="s">
        <v>3653</v>
      </c>
      <c r="F239" s="702"/>
      <c r="G239" s="702"/>
      <c r="H239" s="702"/>
      <c r="I239" s="702"/>
      <c r="J239" s="702">
        <v>1</v>
      </c>
      <c r="K239" s="702">
        <v>10645.01</v>
      </c>
      <c r="L239" s="702">
        <v>1</v>
      </c>
      <c r="M239" s="702">
        <v>10645.01</v>
      </c>
      <c r="N239" s="702"/>
      <c r="O239" s="702"/>
      <c r="P239" s="724"/>
      <c r="Q239" s="703"/>
    </row>
    <row r="240" spans="1:17" ht="14.4" customHeight="1" x14ac:dyDescent="0.3">
      <c r="A240" s="697" t="s">
        <v>3563</v>
      </c>
      <c r="B240" s="698" t="s">
        <v>3106</v>
      </c>
      <c r="C240" s="698" t="s">
        <v>2606</v>
      </c>
      <c r="D240" s="698" t="s">
        <v>3654</v>
      </c>
      <c r="E240" s="698" t="s">
        <v>3655</v>
      </c>
      <c r="F240" s="702"/>
      <c r="G240" s="702"/>
      <c r="H240" s="702"/>
      <c r="I240" s="702"/>
      <c r="J240" s="702">
        <v>1</v>
      </c>
      <c r="K240" s="702">
        <v>5200.68</v>
      </c>
      <c r="L240" s="702">
        <v>1</v>
      </c>
      <c r="M240" s="702">
        <v>5200.68</v>
      </c>
      <c r="N240" s="702">
        <v>1</v>
      </c>
      <c r="O240" s="702">
        <v>5200.68</v>
      </c>
      <c r="P240" s="724">
        <v>1</v>
      </c>
      <c r="Q240" s="703">
        <v>5200.68</v>
      </c>
    </row>
    <row r="241" spans="1:17" ht="14.4" customHeight="1" x14ac:dyDescent="0.3">
      <c r="A241" s="697" t="s">
        <v>3563</v>
      </c>
      <c r="B241" s="698" t="s">
        <v>3106</v>
      </c>
      <c r="C241" s="698" t="s">
        <v>2606</v>
      </c>
      <c r="D241" s="698" t="s">
        <v>3656</v>
      </c>
      <c r="E241" s="698" t="s">
        <v>3657</v>
      </c>
      <c r="F241" s="702">
        <v>1</v>
      </c>
      <c r="G241" s="702">
        <v>25743.27</v>
      </c>
      <c r="H241" s="702"/>
      <c r="I241" s="702">
        <v>25743.27</v>
      </c>
      <c r="J241" s="702"/>
      <c r="K241" s="702"/>
      <c r="L241" s="702"/>
      <c r="M241" s="702"/>
      <c r="N241" s="702"/>
      <c r="O241" s="702"/>
      <c r="P241" s="724"/>
      <c r="Q241" s="703"/>
    </row>
    <row r="242" spans="1:17" ht="14.4" customHeight="1" x14ac:dyDescent="0.3">
      <c r="A242" s="697" t="s">
        <v>3563</v>
      </c>
      <c r="B242" s="698" t="s">
        <v>3106</v>
      </c>
      <c r="C242" s="698" t="s">
        <v>2606</v>
      </c>
      <c r="D242" s="698" t="s">
        <v>3658</v>
      </c>
      <c r="E242" s="698" t="s">
        <v>3659</v>
      </c>
      <c r="F242" s="702">
        <v>7</v>
      </c>
      <c r="G242" s="702">
        <v>46109.909999999996</v>
      </c>
      <c r="H242" s="702">
        <v>0.99999999999999989</v>
      </c>
      <c r="I242" s="702">
        <v>6587.1299999999992</v>
      </c>
      <c r="J242" s="702">
        <v>7</v>
      </c>
      <c r="K242" s="702">
        <v>46109.91</v>
      </c>
      <c r="L242" s="702">
        <v>1</v>
      </c>
      <c r="M242" s="702">
        <v>6587.13</v>
      </c>
      <c r="N242" s="702">
        <v>3</v>
      </c>
      <c r="O242" s="702">
        <v>18777.91</v>
      </c>
      <c r="P242" s="724">
        <v>0.40724239106083698</v>
      </c>
      <c r="Q242" s="703">
        <v>6259.3033333333333</v>
      </c>
    </row>
    <row r="243" spans="1:17" ht="14.4" customHeight="1" x14ac:dyDescent="0.3">
      <c r="A243" s="697" t="s">
        <v>3563</v>
      </c>
      <c r="B243" s="698" t="s">
        <v>3106</v>
      </c>
      <c r="C243" s="698" t="s">
        <v>2606</v>
      </c>
      <c r="D243" s="698" t="s">
        <v>3660</v>
      </c>
      <c r="E243" s="698" t="s">
        <v>3661</v>
      </c>
      <c r="F243" s="702">
        <v>2</v>
      </c>
      <c r="G243" s="702">
        <v>3683.24</v>
      </c>
      <c r="H243" s="702">
        <v>1</v>
      </c>
      <c r="I243" s="702">
        <v>1841.62</v>
      </c>
      <c r="J243" s="702">
        <v>2</v>
      </c>
      <c r="K243" s="702">
        <v>3683.24</v>
      </c>
      <c r="L243" s="702">
        <v>1</v>
      </c>
      <c r="M243" s="702">
        <v>1841.62</v>
      </c>
      <c r="N243" s="702">
        <v>9</v>
      </c>
      <c r="O243" s="702">
        <v>15768.039999999997</v>
      </c>
      <c r="P243" s="724">
        <v>4.281024315548267</v>
      </c>
      <c r="Q243" s="703">
        <v>1752.0044444444441</v>
      </c>
    </row>
    <row r="244" spans="1:17" ht="14.4" customHeight="1" x14ac:dyDescent="0.3">
      <c r="A244" s="697" t="s">
        <v>3563</v>
      </c>
      <c r="B244" s="698" t="s">
        <v>3106</v>
      </c>
      <c r="C244" s="698" t="s">
        <v>2606</v>
      </c>
      <c r="D244" s="698" t="s">
        <v>3662</v>
      </c>
      <c r="E244" s="698" t="s">
        <v>3663</v>
      </c>
      <c r="F244" s="702"/>
      <c r="G244" s="702"/>
      <c r="H244" s="702"/>
      <c r="I244" s="702"/>
      <c r="J244" s="702">
        <v>1</v>
      </c>
      <c r="K244" s="702">
        <v>216229.87</v>
      </c>
      <c r="L244" s="702">
        <v>1</v>
      </c>
      <c r="M244" s="702">
        <v>216229.87</v>
      </c>
      <c r="N244" s="702"/>
      <c r="O244" s="702"/>
      <c r="P244" s="724"/>
      <c r="Q244" s="703"/>
    </row>
    <row r="245" spans="1:17" ht="14.4" customHeight="1" x14ac:dyDescent="0.3">
      <c r="A245" s="697" t="s">
        <v>3563</v>
      </c>
      <c r="B245" s="698" t="s">
        <v>3106</v>
      </c>
      <c r="C245" s="698" t="s">
        <v>2606</v>
      </c>
      <c r="D245" s="698" t="s">
        <v>3664</v>
      </c>
      <c r="E245" s="698" t="s">
        <v>3665</v>
      </c>
      <c r="F245" s="702"/>
      <c r="G245" s="702"/>
      <c r="H245" s="702"/>
      <c r="I245" s="702"/>
      <c r="J245" s="702">
        <v>2</v>
      </c>
      <c r="K245" s="702">
        <v>14393.02</v>
      </c>
      <c r="L245" s="702">
        <v>1</v>
      </c>
      <c r="M245" s="702">
        <v>7196.51</v>
      </c>
      <c r="N245" s="702"/>
      <c r="O245" s="702"/>
      <c r="P245" s="724"/>
      <c r="Q245" s="703"/>
    </row>
    <row r="246" spans="1:17" ht="14.4" customHeight="1" x14ac:dyDescent="0.3">
      <c r="A246" s="697" t="s">
        <v>3563</v>
      </c>
      <c r="B246" s="698" t="s">
        <v>3106</v>
      </c>
      <c r="C246" s="698" t="s">
        <v>2606</v>
      </c>
      <c r="D246" s="698" t="s">
        <v>3666</v>
      </c>
      <c r="E246" s="698" t="s">
        <v>3667</v>
      </c>
      <c r="F246" s="702">
        <v>12</v>
      </c>
      <c r="G246" s="702">
        <v>52320</v>
      </c>
      <c r="H246" s="702">
        <v>1.7142857142857142</v>
      </c>
      <c r="I246" s="702">
        <v>4360</v>
      </c>
      <c r="J246" s="702">
        <v>7</v>
      </c>
      <c r="K246" s="702">
        <v>30520</v>
      </c>
      <c r="L246" s="702">
        <v>1</v>
      </c>
      <c r="M246" s="702">
        <v>4360</v>
      </c>
      <c r="N246" s="702">
        <v>1</v>
      </c>
      <c r="O246" s="702">
        <v>3990.39</v>
      </c>
      <c r="P246" s="724">
        <v>0.13074672346002622</v>
      </c>
      <c r="Q246" s="703">
        <v>3990.39</v>
      </c>
    </row>
    <row r="247" spans="1:17" ht="14.4" customHeight="1" x14ac:dyDescent="0.3">
      <c r="A247" s="697" t="s">
        <v>3563</v>
      </c>
      <c r="B247" s="698" t="s">
        <v>3106</v>
      </c>
      <c r="C247" s="698" t="s">
        <v>2606</v>
      </c>
      <c r="D247" s="698" t="s">
        <v>3668</v>
      </c>
      <c r="E247" s="698" t="s">
        <v>3669</v>
      </c>
      <c r="F247" s="702">
        <v>2</v>
      </c>
      <c r="G247" s="702">
        <v>53000.42</v>
      </c>
      <c r="H247" s="702">
        <v>2</v>
      </c>
      <c r="I247" s="702">
        <v>26500.21</v>
      </c>
      <c r="J247" s="702">
        <v>1</v>
      </c>
      <c r="K247" s="702">
        <v>26500.21</v>
      </c>
      <c r="L247" s="702">
        <v>1</v>
      </c>
      <c r="M247" s="702">
        <v>26500.21</v>
      </c>
      <c r="N247" s="702"/>
      <c r="O247" s="702"/>
      <c r="P247" s="724"/>
      <c r="Q247" s="703"/>
    </row>
    <row r="248" spans="1:17" ht="14.4" customHeight="1" x14ac:dyDescent="0.3">
      <c r="A248" s="697" t="s">
        <v>3563</v>
      </c>
      <c r="B248" s="698" t="s">
        <v>3106</v>
      </c>
      <c r="C248" s="698" t="s">
        <v>2606</v>
      </c>
      <c r="D248" s="698" t="s">
        <v>3670</v>
      </c>
      <c r="E248" s="698" t="s">
        <v>3671</v>
      </c>
      <c r="F248" s="702">
        <v>1</v>
      </c>
      <c r="G248" s="702">
        <v>380.86</v>
      </c>
      <c r="H248" s="702">
        <v>0.33333333333333337</v>
      </c>
      <c r="I248" s="702">
        <v>380.86</v>
      </c>
      <c r="J248" s="702">
        <v>3</v>
      </c>
      <c r="K248" s="702">
        <v>1142.58</v>
      </c>
      <c r="L248" s="702">
        <v>1</v>
      </c>
      <c r="M248" s="702">
        <v>380.85999999999996</v>
      </c>
      <c r="N248" s="702">
        <v>1</v>
      </c>
      <c r="O248" s="702">
        <v>380.86</v>
      </c>
      <c r="P248" s="724">
        <v>0.33333333333333337</v>
      </c>
      <c r="Q248" s="703">
        <v>380.86</v>
      </c>
    </row>
    <row r="249" spans="1:17" ht="14.4" customHeight="1" x14ac:dyDescent="0.3">
      <c r="A249" s="697" t="s">
        <v>3563</v>
      </c>
      <c r="B249" s="698" t="s">
        <v>3106</v>
      </c>
      <c r="C249" s="698" t="s">
        <v>2606</v>
      </c>
      <c r="D249" s="698" t="s">
        <v>3672</v>
      </c>
      <c r="E249" s="698" t="s">
        <v>3673</v>
      </c>
      <c r="F249" s="702">
        <v>1</v>
      </c>
      <c r="G249" s="702">
        <v>17527.810000000001</v>
      </c>
      <c r="H249" s="702"/>
      <c r="I249" s="702">
        <v>17527.810000000001</v>
      </c>
      <c r="J249" s="702"/>
      <c r="K249" s="702"/>
      <c r="L249" s="702"/>
      <c r="M249" s="702"/>
      <c r="N249" s="702"/>
      <c r="O249" s="702"/>
      <c r="P249" s="724"/>
      <c r="Q249" s="703"/>
    </row>
    <row r="250" spans="1:17" ht="14.4" customHeight="1" x14ac:dyDescent="0.3">
      <c r="A250" s="697" t="s">
        <v>3563</v>
      </c>
      <c r="B250" s="698" t="s">
        <v>3106</v>
      </c>
      <c r="C250" s="698" t="s">
        <v>2606</v>
      </c>
      <c r="D250" s="698" t="s">
        <v>3674</v>
      </c>
      <c r="E250" s="698" t="s">
        <v>3675</v>
      </c>
      <c r="F250" s="702"/>
      <c r="G250" s="702"/>
      <c r="H250" s="702"/>
      <c r="I250" s="702"/>
      <c r="J250" s="702"/>
      <c r="K250" s="702"/>
      <c r="L250" s="702"/>
      <c r="M250" s="702"/>
      <c r="N250" s="702">
        <v>1</v>
      </c>
      <c r="O250" s="702">
        <v>310</v>
      </c>
      <c r="P250" s="724"/>
      <c r="Q250" s="703">
        <v>310</v>
      </c>
    </row>
    <row r="251" spans="1:17" ht="14.4" customHeight="1" x14ac:dyDescent="0.3">
      <c r="A251" s="697" t="s">
        <v>3563</v>
      </c>
      <c r="B251" s="698" t="s">
        <v>3106</v>
      </c>
      <c r="C251" s="698" t="s">
        <v>2606</v>
      </c>
      <c r="D251" s="698" t="s">
        <v>3676</v>
      </c>
      <c r="E251" s="698" t="s">
        <v>3677</v>
      </c>
      <c r="F251" s="702">
        <v>1</v>
      </c>
      <c r="G251" s="702">
        <v>33448</v>
      </c>
      <c r="H251" s="702"/>
      <c r="I251" s="702">
        <v>33448</v>
      </c>
      <c r="J251" s="702"/>
      <c r="K251" s="702"/>
      <c r="L251" s="702"/>
      <c r="M251" s="702"/>
      <c r="N251" s="702"/>
      <c r="O251" s="702"/>
      <c r="P251" s="724"/>
      <c r="Q251" s="703"/>
    </row>
    <row r="252" spans="1:17" ht="14.4" customHeight="1" x14ac:dyDescent="0.3">
      <c r="A252" s="697" t="s">
        <v>3563</v>
      </c>
      <c r="B252" s="698" t="s">
        <v>3106</v>
      </c>
      <c r="C252" s="698" t="s">
        <v>2606</v>
      </c>
      <c r="D252" s="698" t="s">
        <v>3678</v>
      </c>
      <c r="E252" s="698" t="s">
        <v>3679</v>
      </c>
      <c r="F252" s="702">
        <v>1</v>
      </c>
      <c r="G252" s="702">
        <v>44071.360000000001</v>
      </c>
      <c r="H252" s="702"/>
      <c r="I252" s="702">
        <v>44071.360000000001</v>
      </c>
      <c r="J252" s="702"/>
      <c r="K252" s="702"/>
      <c r="L252" s="702"/>
      <c r="M252" s="702"/>
      <c r="N252" s="702"/>
      <c r="O252" s="702"/>
      <c r="P252" s="724"/>
      <c r="Q252" s="703"/>
    </row>
    <row r="253" spans="1:17" ht="14.4" customHeight="1" x14ac:dyDescent="0.3">
      <c r="A253" s="697" t="s">
        <v>3563</v>
      </c>
      <c r="B253" s="698" t="s">
        <v>3106</v>
      </c>
      <c r="C253" s="698" t="s">
        <v>2606</v>
      </c>
      <c r="D253" s="698" t="s">
        <v>3680</v>
      </c>
      <c r="E253" s="698" t="s">
        <v>3681</v>
      </c>
      <c r="F253" s="702">
        <v>1</v>
      </c>
      <c r="G253" s="702">
        <v>34650</v>
      </c>
      <c r="H253" s="702"/>
      <c r="I253" s="702">
        <v>34650</v>
      </c>
      <c r="J253" s="702"/>
      <c r="K253" s="702"/>
      <c r="L253" s="702"/>
      <c r="M253" s="702"/>
      <c r="N253" s="702"/>
      <c r="O253" s="702"/>
      <c r="P253" s="724"/>
      <c r="Q253" s="703"/>
    </row>
    <row r="254" spans="1:17" ht="14.4" customHeight="1" x14ac:dyDescent="0.3">
      <c r="A254" s="697" t="s">
        <v>3563</v>
      </c>
      <c r="B254" s="698" t="s">
        <v>3106</v>
      </c>
      <c r="C254" s="698" t="s">
        <v>2606</v>
      </c>
      <c r="D254" s="698" t="s">
        <v>3682</v>
      </c>
      <c r="E254" s="698" t="s">
        <v>3683</v>
      </c>
      <c r="F254" s="702">
        <v>1</v>
      </c>
      <c r="G254" s="702">
        <v>1261.46</v>
      </c>
      <c r="H254" s="702"/>
      <c r="I254" s="702">
        <v>1261.46</v>
      </c>
      <c r="J254" s="702"/>
      <c r="K254" s="702"/>
      <c r="L254" s="702"/>
      <c r="M254" s="702"/>
      <c r="N254" s="702"/>
      <c r="O254" s="702"/>
      <c r="P254" s="724"/>
      <c r="Q254" s="703"/>
    </row>
    <row r="255" spans="1:17" ht="14.4" customHeight="1" x14ac:dyDescent="0.3">
      <c r="A255" s="697" t="s">
        <v>3563</v>
      </c>
      <c r="B255" s="698" t="s">
        <v>3106</v>
      </c>
      <c r="C255" s="698" t="s">
        <v>2606</v>
      </c>
      <c r="D255" s="698" t="s">
        <v>3684</v>
      </c>
      <c r="E255" s="698" t="s">
        <v>3685</v>
      </c>
      <c r="F255" s="702"/>
      <c r="G255" s="702"/>
      <c r="H255" s="702"/>
      <c r="I255" s="702"/>
      <c r="J255" s="702">
        <v>1</v>
      </c>
      <c r="K255" s="702">
        <v>8860.39</v>
      </c>
      <c r="L255" s="702">
        <v>1</v>
      </c>
      <c r="M255" s="702">
        <v>8860.39</v>
      </c>
      <c r="N255" s="702"/>
      <c r="O255" s="702"/>
      <c r="P255" s="724"/>
      <c r="Q255" s="703"/>
    </row>
    <row r="256" spans="1:17" ht="14.4" customHeight="1" x14ac:dyDescent="0.3">
      <c r="A256" s="697" t="s">
        <v>3563</v>
      </c>
      <c r="B256" s="698" t="s">
        <v>3106</v>
      </c>
      <c r="C256" s="698" t="s">
        <v>2606</v>
      </c>
      <c r="D256" s="698" t="s">
        <v>3686</v>
      </c>
      <c r="E256" s="698" t="s">
        <v>3687</v>
      </c>
      <c r="F256" s="702"/>
      <c r="G256" s="702"/>
      <c r="H256" s="702"/>
      <c r="I256" s="702"/>
      <c r="J256" s="702"/>
      <c r="K256" s="702"/>
      <c r="L256" s="702"/>
      <c r="M256" s="702"/>
      <c r="N256" s="702">
        <v>1</v>
      </c>
      <c r="O256" s="702">
        <v>26500</v>
      </c>
      <c r="P256" s="724"/>
      <c r="Q256" s="703">
        <v>26500</v>
      </c>
    </row>
    <row r="257" spans="1:17" ht="14.4" customHeight="1" x14ac:dyDescent="0.3">
      <c r="A257" s="697" t="s">
        <v>3563</v>
      </c>
      <c r="B257" s="698" t="s">
        <v>3106</v>
      </c>
      <c r="C257" s="698" t="s">
        <v>2606</v>
      </c>
      <c r="D257" s="698" t="s">
        <v>3688</v>
      </c>
      <c r="E257" s="698" t="s">
        <v>3624</v>
      </c>
      <c r="F257" s="702"/>
      <c r="G257" s="702"/>
      <c r="H257" s="702"/>
      <c r="I257" s="702"/>
      <c r="J257" s="702">
        <v>1</v>
      </c>
      <c r="K257" s="702">
        <v>2697.24</v>
      </c>
      <c r="L257" s="702">
        <v>1</v>
      </c>
      <c r="M257" s="702">
        <v>2697.24</v>
      </c>
      <c r="N257" s="702"/>
      <c r="O257" s="702"/>
      <c r="P257" s="724"/>
      <c r="Q257" s="703"/>
    </row>
    <row r="258" spans="1:17" ht="14.4" customHeight="1" x14ac:dyDescent="0.3">
      <c r="A258" s="697" t="s">
        <v>3563</v>
      </c>
      <c r="B258" s="698" t="s">
        <v>3106</v>
      </c>
      <c r="C258" s="698" t="s">
        <v>2179</v>
      </c>
      <c r="D258" s="698" t="s">
        <v>3689</v>
      </c>
      <c r="E258" s="698" t="s">
        <v>3690</v>
      </c>
      <c r="F258" s="702"/>
      <c r="G258" s="702"/>
      <c r="H258" s="702"/>
      <c r="I258" s="702"/>
      <c r="J258" s="702"/>
      <c r="K258" s="702"/>
      <c r="L258" s="702"/>
      <c r="M258" s="702"/>
      <c r="N258" s="702">
        <v>1</v>
      </c>
      <c r="O258" s="702">
        <v>214</v>
      </c>
      <c r="P258" s="724"/>
      <c r="Q258" s="703">
        <v>214</v>
      </c>
    </row>
    <row r="259" spans="1:17" ht="14.4" customHeight="1" x14ac:dyDescent="0.3">
      <c r="A259" s="697" t="s">
        <v>3563</v>
      </c>
      <c r="B259" s="698" t="s">
        <v>3106</v>
      </c>
      <c r="C259" s="698" t="s">
        <v>2179</v>
      </c>
      <c r="D259" s="698" t="s">
        <v>3689</v>
      </c>
      <c r="E259" s="698" t="s">
        <v>3691</v>
      </c>
      <c r="F259" s="702">
        <v>1</v>
      </c>
      <c r="G259" s="702">
        <v>213</v>
      </c>
      <c r="H259" s="702"/>
      <c r="I259" s="702">
        <v>213</v>
      </c>
      <c r="J259" s="702"/>
      <c r="K259" s="702"/>
      <c r="L259" s="702"/>
      <c r="M259" s="702"/>
      <c r="N259" s="702">
        <v>1</v>
      </c>
      <c r="O259" s="702">
        <v>214</v>
      </c>
      <c r="P259" s="724"/>
      <c r="Q259" s="703">
        <v>214</v>
      </c>
    </row>
    <row r="260" spans="1:17" ht="14.4" customHeight="1" x14ac:dyDescent="0.3">
      <c r="A260" s="697" t="s">
        <v>3563</v>
      </c>
      <c r="B260" s="698" t="s">
        <v>3106</v>
      </c>
      <c r="C260" s="698" t="s">
        <v>2179</v>
      </c>
      <c r="D260" s="698" t="s">
        <v>3692</v>
      </c>
      <c r="E260" s="698" t="s">
        <v>3693</v>
      </c>
      <c r="F260" s="702"/>
      <c r="G260" s="702"/>
      <c r="H260" s="702"/>
      <c r="I260" s="702"/>
      <c r="J260" s="702">
        <v>1</v>
      </c>
      <c r="K260" s="702">
        <v>155</v>
      </c>
      <c r="L260" s="702">
        <v>1</v>
      </c>
      <c r="M260" s="702">
        <v>155</v>
      </c>
      <c r="N260" s="702">
        <v>1</v>
      </c>
      <c r="O260" s="702">
        <v>155</v>
      </c>
      <c r="P260" s="724">
        <v>1</v>
      </c>
      <c r="Q260" s="703">
        <v>155</v>
      </c>
    </row>
    <row r="261" spans="1:17" ht="14.4" customHeight="1" x14ac:dyDescent="0.3">
      <c r="A261" s="697" t="s">
        <v>3563</v>
      </c>
      <c r="B261" s="698" t="s">
        <v>3106</v>
      </c>
      <c r="C261" s="698" t="s">
        <v>2179</v>
      </c>
      <c r="D261" s="698" t="s">
        <v>3692</v>
      </c>
      <c r="E261" s="698" t="s">
        <v>3694</v>
      </c>
      <c r="F261" s="702">
        <v>1</v>
      </c>
      <c r="G261" s="702">
        <v>155</v>
      </c>
      <c r="H261" s="702">
        <v>0.33333333333333331</v>
      </c>
      <c r="I261" s="702">
        <v>155</v>
      </c>
      <c r="J261" s="702">
        <v>3</v>
      </c>
      <c r="K261" s="702">
        <v>465</v>
      </c>
      <c r="L261" s="702">
        <v>1</v>
      </c>
      <c r="M261" s="702">
        <v>155</v>
      </c>
      <c r="N261" s="702"/>
      <c r="O261" s="702"/>
      <c r="P261" s="724"/>
      <c r="Q261" s="703"/>
    </row>
    <row r="262" spans="1:17" ht="14.4" customHeight="1" x14ac:dyDescent="0.3">
      <c r="A262" s="697" t="s">
        <v>3563</v>
      </c>
      <c r="B262" s="698" t="s">
        <v>3106</v>
      </c>
      <c r="C262" s="698" t="s">
        <v>2179</v>
      </c>
      <c r="D262" s="698" t="s">
        <v>3695</v>
      </c>
      <c r="E262" s="698" t="s">
        <v>3696</v>
      </c>
      <c r="F262" s="702">
        <v>1</v>
      </c>
      <c r="G262" s="702">
        <v>187</v>
      </c>
      <c r="H262" s="702"/>
      <c r="I262" s="702">
        <v>187</v>
      </c>
      <c r="J262" s="702"/>
      <c r="K262" s="702"/>
      <c r="L262" s="702"/>
      <c r="M262" s="702"/>
      <c r="N262" s="702"/>
      <c r="O262" s="702"/>
      <c r="P262" s="724"/>
      <c r="Q262" s="703"/>
    </row>
    <row r="263" spans="1:17" ht="14.4" customHeight="1" x14ac:dyDescent="0.3">
      <c r="A263" s="697" t="s">
        <v>3563</v>
      </c>
      <c r="B263" s="698" t="s">
        <v>3106</v>
      </c>
      <c r="C263" s="698" t="s">
        <v>2179</v>
      </c>
      <c r="D263" s="698" t="s">
        <v>3697</v>
      </c>
      <c r="E263" s="698" t="s">
        <v>3698</v>
      </c>
      <c r="F263" s="702">
        <v>35</v>
      </c>
      <c r="G263" s="702">
        <v>4480</v>
      </c>
      <c r="H263" s="702">
        <v>1.4583333333333333</v>
      </c>
      <c r="I263" s="702">
        <v>128</v>
      </c>
      <c r="J263" s="702">
        <v>24</v>
      </c>
      <c r="K263" s="702">
        <v>3072</v>
      </c>
      <c r="L263" s="702">
        <v>1</v>
      </c>
      <c r="M263" s="702">
        <v>128</v>
      </c>
      <c r="N263" s="702">
        <v>21</v>
      </c>
      <c r="O263" s="702">
        <v>2688</v>
      </c>
      <c r="P263" s="724">
        <v>0.875</v>
      </c>
      <c r="Q263" s="703">
        <v>128</v>
      </c>
    </row>
    <row r="264" spans="1:17" ht="14.4" customHeight="1" x14ac:dyDescent="0.3">
      <c r="A264" s="697" t="s">
        <v>3563</v>
      </c>
      <c r="B264" s="698" t="s">
        <v>3106</v>
      </c>
      <c r="C264" s="698" t="s">
        <v>2179</v>
      </c>
      <c r="D264" s="698" t="s">
        <v>3697</v>
      </c>
      <c r="E264" s="698" t="s">
        <v>3699</v>
      </c>
      <c r="F264" s="702">
        <v>3</v>
      </c>
      <c r="G264" s="702">
        <v>384</v>
      </c>
      <c r="H264" s="702">
        <v>3</v>
      </c>
      <c r="I264" s="702">
        <v>128</v>
      </c>
      <c r="J264" s="702">
        <v>1</v>
      </c>
      <c r="K264" s="702">
        <v>128</v>
      </c>
      <c r="L264" s="702">
        <v>1</v>
      </c>
      <c r="M264" s="702">
        <v>128</v>
      </c>
      <c r="N264" s="702">
        <v>1</v>
      </c>
      <c r="O264" s="702">
        <v>128</v>
      </c>
      <c r="P264" s="724">
        <v>1</v>
      </c>
      <c r="Q264" s="703">
        <v>128</v>
      </c>
    </row>
    <row r="265" spans="1:17" ht="14.4" customHeight="1" x14ac:dyDescent="0.3">
      <c r="A265" s="697" t="s">
        <v>3563</v>
      </c>
      <c r="B265" s="698" t="s">
        <v>3106</v>
      </c>
      <c r="C265" s="698" t="s">
        <v>2179</v>
      </c>
      <c r="D265" s="698" t="s">
        <v>3700</v>
      </c>
      <c r="E265" s="698" t="s">
        <v>3701</v>
      </c>
      <c r="F265" s="702">
        <v>66</v>
      </c>
      <c r="G265" s="702">
        <v>14718</v>
      </c>
      <c r="H265" s="702">
        <v>2.3571428571428572</v>
      </c>
      <c r="I265" s="702">
        <v>223</v>
      </c>
      <c r="J265" s="702">
        <v>28</v>
      </c>
      <c r="K265" s="702">
        <v>6244</v>
      </c>
      <c r="L265" s="702">
        <v>1</v>
      </c>
      <c r="M265" s="702">
        <v>223</v>
      </c>
      <c r="N265" s="702">
        <v>23</v>
      </c>
      <c r="O265" s="702">
        <v>5152</v>
      </c>
      <c r="P265" s="724">
        <v>0.82511210762331844</v>
      </c>
      <c r="Q265" s="703">
        <v>224</v>
      </c>
    </row>
    <row r="266" spans="1:17" ht="14.4" customHeight="1" x14ac:dyDescent="0.3">
      <c r="A266" s="697" t="s">
        <v>3563</v>
      </c>
      <c r="B266" s="698" t="s">
        <v>3106</v>
      </c>
      <c r="C266" s="698" t="s">
        <v>2179</v>
      </c>
      <c r="D266" s="698" t="s">
        <v>3700</v>
      </c>
      <c r="E266" s="698" t="s">
        <v>3702</v>
      </c>
      <c r="F266" s="702">
        <v>3</v>
      </c>
      <c r="G266" s="702">
        <v>669</v>
      </c>
      <c r="H266" s="702">
        <v>1</v>
      </c>
      <c r="I266" s="702">
        <v>223</v>
      </c>
      <c r="J266" s="702">
        <v>3</v>
      </c>
      <c r="K266" s="702">
        <v>669</v>
      </c>
      <c r="L266" s="702">
        <v>1</v>
      </c>
      <c r="M266" s="702">
        <v>223</v>
      </c>
      <c r="N266" s="702">
        <v>13</v>
      </c>
      <c r="O266" s="702">
        <v>2912</v>
      </c>
      <c r="P266" s="724">
        <v>4.3527653213751867</v>
      </c>
      <c r="Q266" s="703">
        <v>224</v>
      </c>
    </row>
    <row r="267" spans="1:17" ht="14.4" customHeight="1" x14ac:dyDescent="0.3">
      <c r="A267" s="697" t="s">
        <v>3563</v>
      </c>
      <c r="B267" s="698" t="s">
        <v>3106</v>
      </c>
      <c r="C267" s="698" t="s">
        <v>2179</v>
      </c>
      <c r="D267" s="698" t="s">
        <v>3703</v>
      </c>
      <c r="E267" s="698" t="s">
        <v>3704</v>
      </c>
      <c r="F267" s="702">
        <v>3</v>
      </c>
      <c r="G267" s="702">
        <v>675</v>
      </c>
      <c r="H267" s="702">
        <v>0.75</v>
      </c>
      <c r="I267" s="702">
        <v>225</v>
      </c>
      <c r="J267" s="702">
        <v>4</v>
      </c>
      <c r="K267" s="702">
        <v>900</v>
      </c>
      <c r="L267" s="702">
        <v>1</v>
      </c>
      <c r="M267" s="702">
        <v>225</v>
      </c>
      <c r="N267" s="702">
        <v>9</v>
      </c>
      <c r="O267" s="702">
        <v>2034</v>
      </c>
      <c r="P267" s="724">
        <v>2.2599999999999998</v>
      </c>
      <c r="Q267" s="703">
        <v>226</v>
      </c>
    </row>
    <row r="268" spans="1:17" ht="14.4" customHeight="1" x14ac:dyDescent="0.3">
      <c r="A268" s="697" t="s">
        <v>3563</v>
      </c>
      <c r="B268" s="698" t="s">
        <v>3106</v>
      </c>
      <c r="C268" s="698" t="s">
        <v>2179</v>
      </c>
      <c r="D268" s="698" t="s">
        <v>3703</v>
      </c>
      <c r="E268" s="698" t="s">
        <v>3705</v>
      </c>
      <c r="F268" s="702">
        <v>37</v>
      </c>
      <c r="G268" s="702">
        <v>8325</v>
      </c>
      <c r="H268" s="702">
        <v>1.15625</v>
      </c>
      <c r="I268" s="702">
        <v>225</v>
      </c>
      <c r="J268" s="702">
        <v>32</v>
      </c>
      <c r="K268" s="702">
        <v>7200</v>
      </c>
      <c r="L268" s="702">
        <v>1</v>
      </c>
      <c r="M268" s="702">
        <v>225</v>
      </c>
      <c r="N268" s="702">
        <v>38</v>
      </c>
      <c r="O268" s="702">
        <v>8588</v>
      </c>
      <c r="P268" s="724">
        <v>1.1927777777777777</v>
      </c>
      <c r="Q268" s="703">
        <v>226</v>
      </c>
    </row>
    <row r="269" spans="1:17" ht="14.4" customHeight="1" x14ac:dyDescent="0.3">
      <c r="A269" s="697" t="s">
        <v>3563</v>
      </c>
      <c r="B269" s="698" t="s">
        <v>3106</v>
      </c>
      <c r="C269" s="698" t="s">
        <v>2179</v>
      </c>
      <c r="D269" s="698" t="s">
        <v>3706</v>
      </c>
      <c r="E269" s="698" t="s">
        <v>3707</v>
      </c>
      <c r="F269" s="702">
        <v>1</v>
      </c>
      <c r="G269" s="702">
        <v>625</v>
      </c>
      <c r="H269" s="702">
        <v>0.99840255591054317</v>
      </c>
      <c r="I269" s="702">
        <v>625</v>
      </c>
      <c r="J269" s="702">
        <v>1</v>
      </c>
      <c r="K269" s="702">
        <v>626</v>
      </c>
      <c r="L269" s="702">
        <v>1</v>
      </c>
      <c r="M269" s="702">
        <v>626</v>
      </c>
      <c r="N269" s="702"/>
      <c r="O269" s="702"/>
      <c r="P269" s="724"/>
      <c r="Q269" s="703"/>
    </row>
    <row r="270" spans="1:17" ht="14.4" customHeight="1" x14ac:dyDescent="0.3">
      <c r="A270" s="697" t="s">
        <v>3563</v>
      </c>
      <c r="B270" s="698" t="s">
        <v>3106</v>
      </c>
      <c r="C270" s="698" t="s">
        <v>2179</v>
      </c>
      <c r="D270" s="698" t="s">
        <v>3706</v>
      </c>
      <c r="E270" s="698" t="s">
        <v>3708</v>
      </c>
      <c r="F270" s="702">
        <v>1</v>
      </c>
      <c r="G270" s="702">
        <v>625</v>
      </c>
      <c r="H270" s="702">
        <v>0.99840255591054317</v>
      </c>
      <c r="I270" s="702">
        <v>625</v>
      </c>
      <c r="J270" s="702">
        <v>1</v>
      </c>
      <c r="K270" s="702">
        <v>626</v>
      </c>
      <c r="L270" s="702">
        <v>1</v>
      </c>
      <c r="M270" s="702">
        <v>626</v>
      </c>
      <c r="N270" s="702">
        <v>2</v>
      </c>
      <c r="O270" s="702">
        <v>1252</v>
      </c>
      <c r="P270" s="724">
        <v>2</v>
      </c>
      <c r="Q270" s="703">
        <v>626</v>
      </c>
    </row>
    <row r="271" spans="1:17" ht="14.4" customHeight="1" x14ac:dyDescent="0.3">
      <c r="A271" s="697" t="s">
        <v>3563</v>
      </c>
      <c r="B271" s="698" t="s">
        <v>3106</v>
      </c>
      <c r="C271" s="698" t="s">
        <v>2179</v>
      </c>
      <c r="D271" s="698" t="s">
        <v>3709</v>
      </c>
      <c r="E271" s="698" t="s">
        <v>3710</v>
      </c>
      <c r="F271" s="702"/>
      <c r="G271" s="702"/>
      <c r="H271" s="702"/>
      <c r="I271" s="702"/>
      <c r="J271" s="702">
        <v>1</v>
      </c>
      <c r="K271" s="702">
        <v>13845</v>
      </c>
      <c r="L271" s="702">
        <v>1</v>
      </c>
      <c r="M271" s="702">
        <v>13845</v>
      </c>
      <c r="N271" s="702"/>
      <c r="O271" s="702"/>
      <c r="P271" s="724"/>
      <c r="Q271" s="703"/>
    </row>
    <row r="272" spans="1:17" ht="14.4" customHeight="1" x14ac:dyDescent="0.3">
      <c r="A272" s="697" t="s">
        <v>3563</v>
      </c>
      <c r="B272" s="698" t="s">
        <v>3106</v>
      </c>
      <c r="C272" s="698" t="s">
        <v>2179</v>
      </c>
      <c r="D272" s="698" t="s">
        <v>3711</v>
      </c>
      <c r="E272" s="698" t="s">
        <v>3712</v>
      </c>
      <c r="F272" s="702"/>
      <c r="G272" s="702"/>
      <c r="H272" s="702"/>
      <c r="I272" s="702"/>
      <c r="J272" s="702">
        <v>1</v>
      </c>
      <c r="K272" s="702">
        <v>4164</v>
      </c>
      <c r="L272" s="702">
        <v>1</v>
      </c>
      <c r="M272" s="702">
        <v>4164</v>
      </c>
      <c r="N272" s="702"/>
      <c r="O272" s="702"/>
      <c r="P272" s="724"/>
      <c r="Q272" s="703"/>
    </row>
    <row r="273" spans="1:17" ht="14.4" customHeight="1" x14ac:dyDescent="0.3">
      <c r="A273" s="697" t="s">
        <v>3563</v>
      </c>
      <c r="B273" s="698" t="s">
        <v>3106</v>
      </c>
      <c r="C273" s="698" t="s">
        <v>2179</v>
      </c>
      <c r="D273" s="698" t="s">
        <v>3711</v>
      </c>
      <c r="E273" s="698" t="s">
        <v>3713</v>
      </c>
      <c r="F273" s="702">
        <v>7</v>
      </c>
      <c r="G273" s="702">
        <v>29148</v>
      </c>
      <c r="H273" s="702">
        <v>1.4</v>
      </c>
      <c r="I273" s="702">
        <v>4164</v>
      </c>
      <c r="J273" s="702">
        <v>5</v>
      </c>
      <c r="K273" s="702">
        <v>20820</v>
      </c>
      <c r="L273" s="702">
        <v>1</v>
      </c>
      <c r="M273" s="702">
        <v>4164</v>
      </c>
      <c r="N273" s="702">
        <v>7</v>
      </c>
      <c r="O273" s="702">
        <v>29162</v>
      </c>
      <c r="P273" s="724">
        <v>1.4006724303554274</v>
      </c>
      <c r="Q273" s="703">
        <v>4166</v>
      </c>
    </row>
    <row r="274" spans="1:17" ht="14.4" customHeight="1" x14ac:dyDescent="0.3">
      <c r="A274" s="697" t="s">
        <v>3563</v>
      </c>
      <c r="B274" s="698" t="s">
        <v>3106</v>
      </c>
      <c r="C274" s="698" t="s">
        <v>2179</v>
      </c>
      <c r="D274" s="698" t="s">
        <v>3109</v>
      </c>
      <c r="E274" s="698" t="s">
        <v>3714</v>
      </c>
      <c r="F274" s="702"/>
      <c r="G274" s="702"/>
      <c r="H274" s="702"/>
      <c r="I274" s="702"/>
      <c r="J274" s="702">
        <v>1</v>
      </c>
      <c r="K274" s="702">
        <v>283</v>
      </c>
      <c r="L274" s="702">
        <v>1</v>
      </c>
      <c r="M274" s="702">
        <v>283</v>
      </c>
      <c r="N274" s="702"/>
      <c r="O274" s="702"/>
      <c r="P274" s="724"/>
      <c r="Q274" s="703"/>
    </row>
    <row r="275" spans="1:17" ht="14.4" customHeight="1" x14ac:dyDescent="0.3">
      <c r="A275" s="697" t="s">
        <v>3563</v>
      </c>
      <c r="B275" s="698" t="s">
        <v>3106</v>
      </c>
      <c r="C275" s="698" t="s">
        <v>2179</v>
      </c>
      <c r="D275" s="698" t="s">
        <v>3109</v>
      </c>
      <c r="E275" s="698" t="s">
        <v>3110</v>
      </c>
      <c r="F275" s="702"/>
      <c r="G275" s="702"/>
      <c r="H275" s="702"/>
      <c r="I275" s="702"/>
      <c r="J275" s="702">
        <v>2</v>
      </c>
      <c r="K275" s="702">
        <v>566</v>
      </c>
      <c r="L275" s="702">
        <v>1</v>
      </c>
      <c r="M275" s="702">
        <v>283</v>
      </c>
      <c r="N275" s="702"/>
      <c r="O275" s="702"/>
      <c r="P275" s="724"/>
      <c r="Q275" s="703"/>
    </row>
    <row r="276" spans="1:17" ht="14.4" customHeight="1" x14ac:dyDescent="0.3">
      <c r="A276" s="697" t="s">
        <v>3563</v>
      </c>
      <c r="B276" s="698" t="s">
        <v>3106</v>
      </c>
      <c r="C276" s="698" t="s">
        <v>2179</v>
      </c>
      <c r="D276" s="698" t="s">
        <v>3715</v>
      </c>
      <c r="E276" s="698" t="s">
        <v>3716</v>
      </c>
      <c r="F276" s="702">
        <v>3</v>
      </c>
      <c r="G276" s="702">
        <v>18957</v>
      </c>
      <c r="H276" s="702">
        <v>2.9995253164556961</v>
      </c>
      <c r="I276" s="702">
        <v>6319</v>
      </c>
      <c r="J276" s="702">
        <v>1</v>
      </c>
      <c r="K276" s="702">
        <v>6320</v>
      </c>
      <c r="L276" s="702">
        <v>1</v>
      </c>
      <c r="M276" s="702">
        <v>6320</v>
      </c>
      <c r="N276" s="702">
        <v>1</v>
      </c>
      <c r="O276" s="702">
        <v>6322</v>
      </c>
      <c r="P276" s="724">
        <v>1.0003164556962025</v>
      </c>
      <c r="Q276" s="703">
        <v>6322</v>
      </c>
    </row>
    <row r="277" spans="1:17" ht="14.4" customHeight="1" x14ac:dyDescent="0.3">
      <c r="A277" s="697" t="s">
        <v>3563</v>
      </c>
      <c r="B277" s="698" t="s">
        <v>3106</v>
      </c>
      <c r="C277" s="698" t="s">
        <v>2179</v>
      </c>
      <c r="D277" s="698" t="s">
        <v>3717</v>
      </c>
      <c r="E277" s="698" t="s">
        <v>3718</v>
      </c>
      <c r="F277" s="702"/>
      <c r="G277" s="702"/>
      <c r="H277" s="702"/>
      <c r="I277" s="702"/>
      <c r="J277" s="702">
        <v>1</v>
      </c>
      <c r="K277" s="702">
        <v>1575</v>
      </c>
      <c r="L277" s="702">
        <v>1</v>
      </c>
      <c r="M277" s="702">
        <v>1575</v>
      </c>
      <c r="N277" s="702"/>
      <c r="O277" s="702"/>
      <c r="P277" s="724"/>
      <c r="Q277" s="703"/>
    </row>
    <row r="278" spans="1:17" ht="14.4" customHeight="1" x14ac:dyDescent="0.3">
      <c r="A278" s="697" t="s">
        <v>3563</v>
      </c>
      <c r="B278" s="698" t="s">
        <v>3106</v>
      </c>
      <c r="C278" s="698" t="s">
        <v>2179</v>
      </c>
      <c r="D278" s="698" t="s">
        <v>3719</v>
      </c>
      <c r="E278" s="698" t="s">
        <v>3720</v>
      </c>
      <c r="F278" s="702">
        <v>1</v>
      </c>
      <c r="G278" s="702">
        <v>15260</v>
      </c>
      <c r="H278" s="702">
        <v>0.33328965185864673</v>
      </c>
      <c r="I278" s="702">
        <v>15260</v>
      </c>
      <c r="J278" s="702">
        <v>3</v>
      </c>
      <c r="K278" s="702">
        <v>45786</v>
      </c>
      <c r="L278" s="702">
        <v>1</v>
      </c>
      <c r="M278" s="702">
        <v>15262</v>
      </c>
      <c r="N278" s="702">
        <v>2</v>
      </c>
      <c r="O278" s="702">
        <v>30530</v>
      </c>
      <c r="P278" s="724">
        <v>0.66679771109072639</v>
      </c>
      <c r="Q278" s="703">
        <v>15265</v>
      </c>
    </row>
    <row r="279" spans="1:17" ht="14.4" customHeight="1" x14ac:dyDescent="0.3">
      <c r="A279" s="697" t="s">
        <v>3563</v>
      </c>
      <c r="B279" s="698" t="s">
        <v>3106</v>
      </c>
      <c r="C279" s="698" t="s">
        <v>2179</v>
      </c>
      <c r="D279" s="698" t="s">
        <v>3721</v>
      </c>
      <c r="E279" s="698" t="s">
        <v>3722</v>
      </c>
      <c r="F279" s="702">
        <v>42</v>
      </c>
      <c r="G279" s="702">
        <v>162120</v>
      </c>
      <c r="H279" s="702">
        <v>1.68</v>
      </c>
      <c r="I279" s="702">
        <v>3860</v>
      </c>
      <c r="J279" s="702">
        <v>25</v>
      </c>
      <c r="K279" s="702">
        <v>96500</v>
      </c>
      <c r="L279" s="702">
        <v>1</v>
      </c>
      <c r="M279" s="702">
        <v>3860</v>
      </c>
      <c r="N279" s="702">
        <v>21</v>
      </c>
      <c r="O279" s="702">
        <v>81102</v>
      </c>
      <c r="P279" s="724">
        <v>0.84043523316062174</v>
      </c>
      <c r="Q279" s="703">
        <v>3862</v>
      </c>
    </row>
    <row r="280" spans="1:17" ht="14.4" customHeight="1" x14ac:dyDescent="0.3">
      <c r="A280" s="697" t="s">
        <v>3563</v>
      </c>
      <c r="B280" s="698" t="s">
        <v>3106</v>
      </c>
      <c r="C280" s="698" t="s">
        <v>2179</v>
      </c>
      <c r="D280" s="698" t="s">
        <v>3723</v>
      </c>
      <c r="E280" s="698" t="s">
        <v>3724</v>
      </c>
      <c r="F280" s="702">
        <v>2</v>
      </c>
      <c r="G280" s="702">
        <v>10420</v>
      </c>
      <c r="H280" s="702"/>
      <c r="I280" s="702">
        <v>5210</v>
      </c>
      <c r="J280" s="702"/>
      <c r="K280" s="702"/>
      <c r="L280" s="702"/>
      <c r="M280" s="702"/>
      <c r="N280" s="702"/>
      <c r="O280" s="702"/>
      <c r="P280" s="724"/>
      <c r="Q280" s="703"/>
    </row>
    <row r="281" spans="1:17" ht="14.4" customHeight="1" x14ac:dyDescent="0.3">
      <c r="A281" s="697" t="s">
        <v>3563</v>
      </c>
      <c r="B281" s="698" t="s">
        <v>3106</v>
      </c>
      <c r="C281" s="698" t="s">
        <v>2179</v>
      </c>
      <c r="D281" s="698" t="s">
        <v>3725</v>
      </c>
      <c r="E281" s="698" t="s">
        <v>3726</v>
      </c>
      <c r="F281" s="702">
        <v>30</v>
      </c>
      <c r="G281" s="702">
        <v>237750</v>
      </c>
      <c r="H281" s="702">
        <v>2.4996845823870806</v>
      </c>
      <c r="I281" s="702">
        <v>7925</v>
      </c>
      <c r="J281" s="702">
        <v>12</v>
      </c>
      <c r="K281" s="702">
        <v>95112</v>
      </c>
      <c r="L281" s="702">
        <v>1</v>
      </c>
      <c r="M281" s="702">
        <v>7926</v>
      </c>
      <c r="N281" s="702">
        <v>9</v>
      </c>
      <c r="O281" s="702">
        <v>71352</v>
      </c>
      <c r="P281" s="724">
        <v>0.75018925056775165</v>
      </c>
      <c r="Q281" s="703">
        <v>7928</v>
      </c>
    </row>
    <row r="282" spans="1:17" ht="14.4" customHeight="1" x14ac:dyDescent="0.3">
      <c r="A282" s="697" t="s">
        <v>3563</v>
      </c>
      <c r="B282" s="698" t="s">
        <v>3106</v>
      </c>
      <c r="C282" s="698" t="s">
        <v>2179</v>
      </c>
      <c r="D282" s="698" t="s">
        <v>3725</v>
      </c>
      <c r="E282" s="698" t="s">
        <v>3727</v>
      </c>
      <c r="F282" s="702">
        <v>1</v>
      </c>
      <c r="G282" s="702">
        <v>7925</v>
      </c>
      <c r="H282" s="702">
        <v>0.49993691647741612</v>
      </c>
      <c r="I282" s="702">
        <v>7925</v>
      </c>
      <c r="J282" s="702">
        <v>2</v>
      </c>
      <c r="K282" s="702">
        <v>15852</v>
      </c>
      <c r="L282" s="702">
        <v>1</v>
      </c>
      <c r="M282" s="702">
        <v>7926</v>
      </c>
      <c r="N282" s="702">
        <v>1</v>
      </c>
      <c r="O282" s="702">
        <v>7928</v>
      </c>
      <c r="P282" s="724">
        <v>0.50012616704516777</v>
      </c>
      <c r="Q282" s="703">
        <v>7928</v>
      </c>
    </row>
    <row r="283" spans="1:17" ht="14.4" customHeight="1" x14ac:dyDescent="0.3">
      <c r="A283" s="697" t="s">
        <v>3563</v>
      </c>
      <c r="B283" s="698" t="s">
        <v>3106</v>
      </c>
      <c r="C283" s="698" t="s">
        <v>2179</v>
      </c>
      <c r="D283" s="698" t="s">
        <v>3728</v>
      </c>
      <c r="E283" s="698" t="s">
        <v>3729</v>
      </c>
      <c r="F283" s="702">
        <v>3</v>
      </c>
      <c r="G283" s="702">
        <v>5106</v>
      </c>
      <c r="H283" s="702">
        <v>3</v>
      </c>
      <c r="I283" s="702">
        <v>1702</v>
      </c>
      <c r="J283" s="702">
        <v>1</v>
      </c>
      <c r="K283" s="702">
        <v>1702</v>
      </c>
      <c r="L283" s="702">
        <v>1</v>
      </c>
      <c r="M283" s="702">
        <v>1702</v>
      </c>
      <c r="N283" s="702"/>
      <c r="O283" s="702"/>
      <c r="P283" s="724"/>
      <c r="Q283" s="703"/>
    </row>
    <row r="284" spans="1:17" ht="14.4" customHeight="1" x14ac:dyDescent="0.3">
      <c r="A284" s="697" t="s">
        <v>3563</v>
      </c>
      <c r="B284" s="698" t="s">
        <v>3106</v>
      </c>
      <c r="C284" s="698" t="s">
        <v>2179</v>
      </c>
      <c r="D284" s="698" t="s">
        <v>3728</v>
      </c>
      <c r="E284" s="698" t="s">
        <v>3730</v>
      </c>
      <c r="F284" s="702"/>
      <c r="G284" s="702"/>
      <c r="H284" s="702"/>
      <c r="I284" s="702"/>
      <c r="J284" s="702"/>
      <c r="K284" s="702"/>
      <c r="L284" s="702"/>
      <c r="M284" s="702"/>
      <c r="N284" s="702">
        <v>1</v>
      </c>
      <c r="O284" s="702">
        <v>1704</v>
      </c>
      <c r="P284" s="724"/>
      <c r="Q284" s="703">
        <v>1704</v>
      </c>
    </row>
    <row r="285" spans="1:17" ht="14.4" customHeight="1" x14ac:dyDescent="0.3">
      <c r="A285" s="697" t="s">
        <v>3563</v>
      </c>
      <c r="B285" s="698" t="s">
        <v>3106</v>
      </c>
      <c r="C285" s="698" t="s">
        <v>2179</v>
      </c>
      <c r="D285" s="698" t="s">
        <v>3731</v>
      </c>
      <c r="E285" s="698" t="s">
        <v>3732</v>
      </c>
      <c r="F285" s="702">
        <v>29</v>
      </c>
      <c r="G285" s="702">
        <v>37497</v>
      </c>
      <c r="H285" s="702">
        <v>0.85228202563869437</v>
      </c>
      <c r="I285" s="702">
        <v>1293</v>
      </c>
      <c r="J285" s="702">
        <v>34</v>
      </c>
      <c r="K285" s="702">
        <v>43996</v>
      </c>
      <c r="L285" s="702">
        <v>1</v>
      </c>
      <c r="M285" s="702">
        <v>1294</v>
      </c>
      <c r="N285" s="702">
        <v>42</v>
      </c>
      <c r="O285" s="702">
        <v>54348</v>
      </c>
      <c r="P285" s="724">
        <v>1.2352941176470589</v>
      </c>
      <c r="Q285" s="703">
        <v>1294</v>
      </c>
    </row>
    <row r="286" spans="1:17" ht="14.4" customHeight="1" x14ac:dyDescent="0.3">
      <c r="A286" s="697" t="s">
        <v>3563</v>
      </c>
      <c r="B286" s="698" t="s">
        <v>3106</v>
      </c>
      <c r="C286" s="698" t="s">
        <v>2179</v>
      </c>
      <c r="D286" s="698" t="s">
        <v>3733</v>
      </c>
      <c r="E286" s="698" t="s">
        <v>3734</v>
      </c>
      <c r="F286" s="702">
        <v>23</v>
      </c>
      <c r="G286" s="702">
        <v>27071</v>
      </c>
      <c r="H286" s="702">
        <v>0.85112871785197763</v>
      </c>
      <c r="I286" s="702">
        <v>1177</v>
      </c>
      <c r="J286" s="702">
        <v>27</v>
      </c>
      <c r="K286" s="702">
        <v>31806</v>
      </c>
      <c r="L286" s="702">
        <v>1</v>
      </c>
      <c r="M286" s="702">
        <v>1178</v>
      </c>
      <c r="N286" s="702">
        <v>40</v>
      </c>
      <c r="O286" s="702">
        <v>47120</v>
      </c>
      <c r="P286" s="724">
        <v>1.4814814814814814</v>
      </c>
      <c r="Q286" s="703">
        <v>1178</v>
      </c>
    </row>
    <row r="287" spans="1:17" ht="14.4" customHeight="1" x14ac:dyDescent="0.3">
      <c r="A287" s="697" t="s">
        <v>3563</v>
      </c>
      <c r="B287" s="698" t="s">
        <v>3106</v>
      </c>
      <c r="C287" s="698" t="s">
        <v>2179</v>
      </c>
      <c r="D287" s="698" t="s">
        <v>3735</v>
      </c>
      <c r="E287" s="698" t="s">
        <v>3736</v>
      </c>
      <c r="F287" s="702">
        <v>8</v>
      </c>
      <c r="G287" s="702">
        <v>41256</v>
      </c>
      <c r="H287" s="702">
        <v>2</v>
      </c>
      <c r="I287" s="702">
        <v>5157</v>
      </c>
      <c r="J287" s="702">
        <v>4</v>
      </c>
      <c r="K287" s="702">
        <v>20628</v>
      </c>
      <c r="L287" s="702">
        <v>1</v>
      </c>
      <c r="M287" s="702">
        <v>5157</v>
      </c>
      <c r="N287" s="702">
        <v>4</v>
      </c>
      <c r="O287" s="702">
        <v>20632</v>
      </c>
      <c r="P287" s="724">
        <v>1.0001939111886755</v>
      </c>
      <c r="Q287" s="703">
        <v>5158</v>
      </c>
    </row>
    <row r="288" spans="1:17" ht="14.4" customHeight="1" x14ac:dyDescent="0.3">
      <c r="A288" s="697" t="s">
        <v>3563</v>
      </c>
      <c r="B288" s="698" t="s">
        <v>3106</v>
      </c>
      <c r="C288" s="698" t="s">
        <v>2179</v>
      </c>
      <c r="D288" s="698" t="s">
        <v>3737</v>
      </c>
      <c r="E288" s="698" t="s">
        <v>3738</v>
      </c>
      <c r="F288" s="702">
        <v>1</v>
      </c>
      <c r="G288" s="702">
        <v>5620</v>
      </c>
      <c r="H288" s="702"/>
      <c r="I288" s="702">
        <v>5620</v>
      </c>
      <c r="J288" s="702"/>
      <c r="K288" s="702"/>
      <c r="L288" s="702"/>
      <c r="M288" s="702"/>
      <c r="N288" s="702"/>
      <c r="O288" s="702"/>
      <c r="P288" s="724"/>
      <c r="Q288" s="703"/>
    </row>
    <row r="289" spans="1:17" ht="14.4" customHeight="1" x14ac:dyDescent="0.3">
      <c r="A289" s="697" t="s">
        <v>3563</v>
      </c>
      <c r="B289" s="698" t="s">
        <v>3106</v>
      </c>
      <c r="C289" s="698" t="s">
        <v>2179</v>
      </c>
      <c r="D289" s="698" t="s">
        <v>3739</v>
      </c>
      <c r="E289" s="698" t="s">
        <v>3740</v>
      </c>
      <c r="F289" s="702">
        <v>1</v>
      </c>
      <c r="G289" s="702">
        <v>800</v>
      </c>
      <c r="H289" s="702">
        <v>0.24968789013732834</v>
      </c>
      <c r="I289" s="702">
        <v>800</v>
      </c>
      <c r="J289" s="702">
        <v>4</v>
      </c>
      <c r="K289" s="702">
        <v>3204</v>
      </c>
      <c r="L289" s="702">
        <v>1</v>
      </c>
      <c r="M289" s="702">
        <v>801</v>
      </c>
      <c r="N289" s="702"/>
      <c r="O289" s="702"/>
      <c r="P289" s="724"/>
      <c r="Q289" s="703"/>
    </row>
    <row r="290" spans="1:17" ht="14.4" customHeight="1" x14ac:dyDescent="0.3">
      <c r="A290" s="697" t="s">
        <v>3563</v>
      </c>
      <c r="B290" s="698" t="s">
        <v>3106</v>
      </c>
      <c r="C290" s="698" t="s">
        <v>2179</v>
      </c>
      <c r="D290" s="698" t="s">
        <v>3741</v>
      </c>
      <c r="E290" s="698" t="s">
        <v>3742</v>
      </c>
      <c r="F290" s="702">
        <v>529</v>
      </c>
      <c r="G290" s="702">
        <v>93633</v>
      </c>
      <c r="H290" s="702">
        <v>1.0271844660194174</v>
      </c>
      <c r="I290" s="702">
        <v>177</v>
      </c>
      <c r="J290" s="702">
        <v>515</v>
      </c>
      <c r="K290" s="702">
        <v>91155</v>
      </c>
      <c r="L290" s="702">
        <v>1</v>
      </c>
      <c r="M290" s="702">
        <v>177</v>
      </c>
      <c r="N290" s="702">
        <v>455</v>
      </c>
      <c r="O290" s="702">
        <v>80990</v>
      </c>
      <c r="P290" s="724">
        <v>0.88848664362898355</v>
      </c>
      <c r="Q290" s="703">
        <v>178</v>
      </c>
    </row>
    <row r="291" spans="1:17" ht="14.4" customHeight="1" x14ac:dyDescent="0.3">
      <c r="A291" s="697" t="s">
        <v>3563</v>
      </c>
      <c r="B291" s="698" t="s">
        <v>3106</v>
      </c>
      <c r="C291" s="698" t="s">
        <v>2179</v>
      </c>
      <c r="D291" s="698" t="s">
        <v>3741</v>
      </c>
      <c r="E291" s="698" t="s">
        <v>3743</v>
      </c>
      <c r="F291" s="702">
        <v>1</v>
      </c>
      <c r="G291" s="702">
        <v>177</v>
      </c>
      <c r="H291" s="702">
        <v>0.1</v>
      </c>
      <c r="I291" s="702">
        <v>177</v>
      </c>
      <c r="J291" s="702">
        <v>10</v>
      </c>
      <c r="K291" s="702">
        <v>1770</v>
      </c>
      <c r="L291" s="702">
        <v>1</v>
      </c>
      <c r="M291" s="702">
        <v>177</v>
      </c>
      <c r="N291" s="702">
        <v>3</v>
      </c>
      <c r="O291" s="702">
        <v>534</v>
      </c>
      <c r="P291" s="724">
        <v>0.30169491525423731</v>
      </c>
      <c r="Q291" s="703">
        <v>178</v>
      </c>
    </row>
    <row r="292" spans="1:17" ht="14.4" customHeight="1" x14ac:dyDescent="0.3">
      <c r="A292" s="697" t="s">
        <v>3563</v>
      </c>
      <c r="B292" s="698" t="s">
        <v>3106</v>
      </c>
      <c r="C292" s="698" t="s">
        <v>2179</v>
      </c>
      <c r="D292" s="698" t="s">
        <v>3744</v>
      </c>
      <c r="E292" s="698" t="s">
        <v>3745</v>
      </c>
      <c r="F292" s="702">
        <v>49</v>
      </c>
      <c r="G292" s="702">
        <v>100352</v>
      </c>
      <c r="H292" s="702">
        <v>1.3604468304321891</v>
      </c>
      <c r="I292" s="702">
        <v>2048</v>
      </c>
      <c r="J292" s="702">
        <v>36</v>
      </c>
      <c r="K292" s="702">
        <v>73764</v>
      </c>
      <c r="L292" s="702">
        <v>1</v>
      </c>
      <c r="M292" s="702">
        <v>2049</v>
      </c>
      <c r="N292" s="702">
        <v>33</v>
      </c>
      <c r="O292" s="702">
        <v>67650</v>
      </c>
      <c r="P292" s="724">
        <v>0.91711403936879776</v>
      </c>
      <c r="Q292" s="703">
        <v>2050</v>
      </c>
    </row>
    <row r="293" spans="1:17" ht="14.4" customHeight="1" x14ac:dyDescent="0.3">
      <c r="A293" s="697" t="s">
        <v>3563</v>
      </c>
      <c r="B293" s="698" t="s">
        <v>3106</v>
      </c>
      <c r="C293" s="698" t="s">
        <v>2179</v>
      </c>
      <c r="D293" s="698" t="s">
        <v>3746</v>
      </c>
      <c r="E293" s="698" t="s">
        <v>3747</v>
      </c>
      <c r="F293" s="702">
        <v>1</v>
      </c>
      <c r="G293" s="702">
        <v>2736</v>
      </c>
      <c r="H293" s="702">
        <v>0.99963463646328099</v>
      </c>
      <c r="I293" s="702">
        <v>2736</v>
      </c>
      <c r="J293" s="702">
        <v>1</v>
      </c>
      <c r="K293" s="702">
        <v>2737</v>
      </c>
      <c r="L293" s="702">
        <v>1</v>
      </c>
      <c r="M293" s="702">
        <v>2737</v>
      </c>
      <c r="N293" s="702"/>
      <c r="O293" s="702"/>
      <c r="P293" s="724"/>
      <c r="Q293" s="703"/>
    </row>
    <row r="294" spans="1:17" ht="14.4" customHeight="1" x14ac:dyDescent="0.3">
      <c r="A294" s="697" t="s">
        <v>3563</v>
      </c>
      <c r="B294" s="698" t="s">
        <v>3106</v>
      </c>
      <c r="C294" s="698" t="s">
        <v>2179</v>
      </c>
      <c r="D294" s="698" t="s">
        <v>3748</v>
      </c>
      <c r="E294" s="698" t="s">
        <v>3749</v>
      </c>
      <c r="F294" s="702">
        <v>1</v>
      </c>
      <c r="G294" s="702">
        <v>674</v>
      </c>
      <c r="H294" s="702">
        <v>0.99851851851851847</v>
      </c>
      <c r="I294" s="702">
        <v>674</v>
      </c>
      <c r="J294" s="702">
        <v>1</v>
      </c>
      <c r="K294" s="702">
        <v>675</v>
      </c>
      <c r="L294" s="702">
        <v>1</v>
      </c>
      <c r="M294" s="702">
        <v>675</v>
      </c>
      <c r="N294" s="702"/>
      <c r="O294" s="702"/>
      <c r="P294" s="724"/>
      <c r="Q294" s="703"/>
    </row>
    <row r="295" spans="1:17" ht="14.4" customHeight="1" x14ac:dyDescent="0.3">
      <c r="A295" s="697" t="s">
        <v>3563</v>
      </c>
      <c r="B295" s="698" t="s">
        <v>3106</v>
      </c>
      <c r="C295" s="698" t="s">
        <v>2179</v>
      </c>
      <c r="D295" s="698" t="s">
        <v>3748</v>
      </c>
      <c r="E295" s="698" t="s">
        <v>3750</v>
      </c>
      <c r="F295" s="702">
        <v>1</v>
      </c>
      <c r="G295" s="702">
        <v>674</v>
      </c>
      <c r="H295" s="702">
        <v>0.99851851851851847</v>
      </c>
      <c r="I295" s="702">
        <v>674</v>
      </c>
      <c r="J295" s="702">
        <v>1</v>
      </c>
      <c r="K295" s="702">
        <v>675</v>
      </c>
      <c r="L295" s="702">
        <v>1</v>
      </c>
      <c r="M295" s="702">
        <v>675</v>
      </c>
      <c r="N295" s="702">
        <v>2</v>
      </c>
      <c r="O295" s="702">
        <v>1350</v>
      </c>
      <c r="P295" s="724">
        <v>2</v>
      </c>
      <c r="Q295" s="703">
        <v>675</v>
      </c>
    </row>
    <row r="296" spans="1:17" ht="14.4" customHeight="1" x14ac:dyDescent="0.3">
      <c r="A296" s="697" t="s">
        <v>3563</v>
      </c>
      <c r="B296" s="698" t="s">
        <v>3106</v>
      </c>
      <c r="C296" s="698" t="s">
        <v>2179</v>
      </c>
      <c r="D296" s="698" t="s">
        <v>3751</v>
      </c>
      <c r="E296" s="698" t="s">
        <v>3752</v>
      </c>
      <c r="F296" s="702">
        <v>3</v>
      </c>
      <c r="G296" s="702">
        <v>6339</v>
      </c>
      <c r="H296" s="702"/>
      <c r="I296" s="702">
        <v>2113</v>
      </c>
      <c r="J296" s="702"/>
      <c r="K296" s="702"/>
      <c r="L296" s="702"/>
      <c r="M296" s="702"/>
      <c r="N296" s="702">
        <v>1</v>
      </c>
      <c r="O296" s="702">
        <v>2114</v>
      </c>
      <c r="P296" s="724"/>
      <c r="Q296" s="703">
        <v>2114</v>
      </c>
    </row>
    <row r="297" spans="1:17" ht="14.4" customHeight="1" x14ac:dyDescent="0.3">
      <c r="A297" s="697" t="s">
        <v>3563</v>
      </c>
      <c r="B297" s="698" t="s">
        <v>3106</v>
      </c>
      <c r="C297" s="698" t="s">
        <v>2179</v>
      </c>
      <c r="D297" s="698" t="s">
        <v>3751</v>
      </c>
      <c r="E297" s="698" t="s">
        <v>3753</v>
      </c>
      <c r="F297" s="702"/>
      <c r="G297" s="702"/>
      <c r="H297" s="702"/>
      <c r="I297" s="702"/>
      <c r="J297" s="702">
        <v>1</v>
      </c>
      <c r="K297" s="702">
        <v>2113</v>
      </c>
      <c r="L297" s="702">
        <v>1</v>
      </c>
      <c r="M297" s="702">
        <v>2113</v>
      </c>
      <c r="N297" s="702">
        <v>1</v>
      </c>
      <c r="O297" s="702">
        <v>2114</v>
      </c>
      <c r="P297" s="724">
        <v>1.0004732607666824</v>
      </c>
      <c r="Q297" s="703">
        <v>2114</v>
      </c>
    </row>
    <row r="298" spans="1:17" ht="14.4" customHeight="1" x14ac:dyDescent="0.3">
      <c r="A298" s="697" t="s">
        <v>3563</v>
      </c>
      <c r="B298" s="698" t="s">
        <v>3106</v>
      </c>
      <c r="C298" s="698" t="s">
        <v>2179</v>
      </c>
      <c r="D298" s="698" t="s">
        <v>3754</v>
      </c>
      <c r="E298" s="698" t="s">
        <v>3755</v>
      </c>
      <c r="F298" s="702">
        <v>9</v>
      </c>
      <c r="G298" s="702">
        <v>1395</v>
      </c>
      <c r="H298" s="702">
        <v>9</v>
      </c>
      <c r="I298" s="702">
        <v>155</v>
      </c>
      <c r="J298" s="702">
        <v>1</v>
      </c>
      <c r="K298" s="702">
        <v>155</v>
      </c>
      <c r="L298" s="702">
        <v>1</v>
      </c>
      <c r="M298" s="702">
        <v>155</v>
      </c>
      <c r="N298" s="702">
        <v>2</v>
      </c>
      <c r="O298" s="702">
        <v>310</v>
      </c>
      <c r="P298" s="724">
        <v>2</v>
      </c>
      <c r="Q298" s="703">
        <v>155</v>
      </c>
    </row>
    <row r="299" spans="1:17" ht="14.4" customHeight="1" x14ac:dyDescent="0.3">
      <c r="A299" s="697" t="s">
        <v>3563</v>
      </c>
      <c r="B299" s="698" t="s">
        <v>3106</v>
      </c>
      <c r="C299" s="698" t="s">
        <v>2179</v>
      </c>
      <c r="D299" s="698" t="s">
        <v>3754</v>
      </c>
      <c r="E299" s="698" t="s">
        <v>3756</v>
      </c>
      <c r="F299" s="702">
        <v>4</v>
      </c>
      <c r="G299" s="702">
        <v>620</v>
      </c>
      <c r="H299" s="702"/>
      <c r="I299" s="702">
        <v>155</v>
      </c>
      <c r="J299" s="702"/>
      <c r="K299" s="702"/>
      <c r="L299" s="702"/>
      <c r="M299" s="702"/>
      <c r="N299" s="702">
        <v>3</v>
      </c>
      <c r="O299" s="702">
        <v>465</v>
      </c>
      <c r="P299" s="724"/>
      <c r="Q299" s="703">
        <v>155</v>
      </c>
    </row>
    <row r="300" spans="1:17" ht="14.4" customHeight="1" x14ac:dyDescent="0.3">
      <c r="A300" s="697" t="s">
        <v>3563</v>
      </c>
      <c r="B300" s="698" t="s">
        <v>3106</v>
      </c>
      <c r="C300" s="698" t="s">
        <v>2179</v>
      </c>
      <c r="D300" s="698" t="s">
        <v>3757</v>
      </c>
      <c r="E300" s="698" t="s">
        <v>3758</v>
      </c>
      <c r="F300" s="702">
        <v>1</v>
      </c>
      <c r="G300" s="702">
        <v>199</v>
      </c>
      <c r="H300" s="702"/>
      <c r="I300" s="702">
        <v>199</v>
      </c>
      <c r="J300" s="702"/>
      <c r="K300" s="702"/>
      <c r="L300" s="702"/>
      <c r="M300" s="702"/>
      <c r="N300" s="702"/>
      <c r="O300" s="702"/>
      <c r="P300" s="724"/>
      <c r="Q300" s="703"/>
    </row>
    <row r="301" spans="1:17" ht="14.4" customHeight="1" x14ac:dyDescent="0.3">
      <c r="A301" s="697" t="s">
        <v>3563</v>
      </c>
      <c r="B301" s="698" t="s">
        <v>3106</v>
      </c>
      <c r="C301" s="698" t="s">
        <v>2179</v>
      </c>
      <c r="D301" s="698" t="s">
        <v>3757</v>
      </c>
      <c r="E301" s="698" t="s">
        <v>3759</v>
      </c>
      <c r="F301" s="702">
        <v>2</v>
      </c>
      <c r="G301" s="702">
        <v>398</v>
      </c>
      <c r="H301" s="702"/>
      <c r="I301" s="702">
        <v>199</v>
      </c>
      <c r="J301" s="702"/>
      <c r="K301" s="702"/>
      <c r="L301" s="702"/>
      <c r="M301" s="702"/>
      <c r="N301" s="702">
        <v>1</v>
      </c>
      <c r="O301" s="702">
        <v>200</v>
      </c>
      <c r="P301" s="724"/>
      <c r="Q301" s="703">
        <v>200</v>
      </c>
    </row>
    <row r="302" spans="1:17" ht="14.4" customHeight="1" x14ac:dyDescent="0.3">
      <c r="A302" s="697" t="s">
        <v>3563</v>
      </c>
      <c r="B302" s="698" t="s">
        <v>3106</v>
      </c>
      <c r="C302" s="698" t="s">
        <v>2179</v>
      </c>
      <c r="D302" s="698" t="s">
        <v>3760</v>
      </c>
      <c r="E302" s="698" t="s">
        <v>3761</v>
      </c>
      <c r="F302" s="702">
        <v>330</v>
      </c>
      <c r="G302" s="702">
        <v>67320</v>
      </c>
      <c r="H302" s="702">
        <v>1.6836734693877551</v>
      </c>
      <c r="I302" s="702">
        <v>204</v>
      </c>
      <c r="J302" s="702">
        <v>196</v>
      </c>
      <c r="K302" s="702">
        <v>39984</v>
      </c>
      <c r="L302" s="702">
        <v>1</v>
      </c>
      <c r="M302" s="702">
        <v>204</v>
      </c>
      <c r="N302" s="702">
        <v>135</v>
      </c>
      <c r="O302" s="702">
        <v>27675</v>
      </c>
      <c r="P302" s="724">
        <v>0.69215186074429769</v>
      </c>
      <c r="Q302" s="703">
        <v>205</v>
      </c>
    </row>
    <row r="303" spans="1:17" ht="14.4" customHeight="1" x14ac:dyDescent="0.3">
      <c r="A303" s="697" t="s">
        <v>3563</v>
      </c>
      <c r="B303" s="698" t="s">
        <v>3106</v>
      </c>
      <c r="C303" s="698" t="s">
        <v>2179</v>
      </c>
      <c r="D303" s="698" t="s">
        <v>3762</v>
      </c>
      <c r="E303" s="698" t="s">
        <v>3763</v>
      </c>
      <c r="F303" s="702">
        <v>2</v>
      </c>
      <c r="G303" s="702">
        <v>852</v>
      </c>
      <c r="H303" s="702">
        <v>1</v>
      </c>
      <c r="I303" s="702">
        <v>426</v>
      </c>
      <c r="J303" s="702">
        <v>2</v>
      </c>
      <c r="K303" s="702">
        <v>852</v>
      </c>
      <c r="L303" s="702">
        <v>1</v>
      </c>
      <c r="M303" s="702">
        <v>426</v>
      </c>
      <c r="N303" s="702"/>
      <c r="O303" s="702"/>
      <c r="P303" s="724"/>
      <c r="Q303" s="703"/>
    </row>
    <row r="304" spans="1:17" ht="14.4" customHeight="1" x14ac:dyDescent="0.3">
      <c r="A304" s="697" t="s">
        <v>3563</v>
      </c>
      <c r="B304" s="698" t="s">
        <v>3106</v>
      </c>
      <c r="C304" s="698" t="s">
        <v>2179</v>
      </c>
      <c r="D304" s="698" t="s">
        <v>3762</v>
      </c>
      <c r="E304" s="698" t="s">
        <v>3764</v>
      </c>
      <c r="F304" s="702">
        <v>2</v>
      </c>
      <c r="G304" s="702">
        <v>852</v>
      </c>
      <c r="H304" s="702">
        <v>1</v>
      </c>
      <c r="I304" s="702">
        <v>426</v>
      </c>
      <c r="J304" s="702">
        <v>2</v>
      </c>
      <c r="K304" s="702">
        <v>852</v>
      </c>
      <c r="L304" s="702">
        <v>1</v>
      </c>
      <c r="M304" s="702">
        <v>426</v>
      </c>
      <c r="N304" s="702">
        <v>3</v>
      </c>
      <c r="O304" s="702">
        <v>1281</v>
      </c>
      <c r="P304" s="724">
        <v>1.5035211267605635</v>
      </c>
      <c r="Q304" s="703">
        <v>427</v>
      </c>
    </row>
    <row r="305" spans="1:17" ht="14.4" customHeight="1" x14ac:dyDescent="0.3">
      <c r="A305" s="697" t="s">
        <v>3563</v>
      </c>
      <c r="B305" s="698" t="s">
        <v>3106</v>
      </c>
      <c r="C305" s="698" t="s">
        <v>2179</v>
      </c>
      <c r="D305" s="698" t="s">
        <v>3765</v>
      </c>
      <c r="E305" s="698" t="s">
        <v>3766</v>
      </c>
      <c r="F305" s="702"/>
      <c r="G305" s="702"/>
      <c r="H305" s="702"/>
      <c r="I305" s="702"/>
      <c r="J305" s="702"/>
      <c r="K305" s="702"/>
      <c r="L305" s="702"/>
      <c r="M305" s="702"/>
      <c r="N305" s="702">
        <v>1</v>
      </c>
      <c r="O305" s="702">
        <v>163</v>
      </c>
      <c r="P305" s="724"/>
      <c r="Q305" s="703">
        <v>163</v>
      </c>
    </row>
    <row r="306" spans="1:17" ht="14.4" customHeight="1" x14ac:dyDescent="0.3">
      <c r="A306" s="697" t="s">
        <v>3563</v>
      </c>
      <c r="B306" s="698" t="s">
        <v>3106</v>
      </c>
      <c r="C306" s="698" t="s">
        <v>2179</v>
      </c>
      <c r="D306" s="698" t="s">
        <v>3765</v>
      </c>
      <c r="E306" s="698" t="s">
        <v>3767</v>
      </c>
      <c r="F306" s="702"/>
      <c r="G306" s="702"/>
      <c r="H306" s="702"/>
      <c r="I306" s="702"/>
      <c r="J306" s="702">
        <v>2</v>
      </c>
      <c r="K306" s="702">
        <v>326</v>
      </c>
      <c r="L306" s="702">
        <v>1</v>
      </c>
      <c r="M306" s="702">
        <v>163</v>
      </c>
      <c r="N306" s="702"/>
      <c r="O306" s="702"/>
      <c r="P306" s="724"/>
      <c r="Q306" s="703"/>
    </row>
    <row r="307" spans="1:17" ht="14.4" customHeight="1" x14ac:dyDescent="0.3">
      <c r="A307" s="697" t="s">
        <v>3563</v>
      </c>
      <c r="B307" s="698" t="s">
        <v>3106</v>
      </c>
      <c r="C307" s="698" t="s">
        <v>2179</v>
      </c>
      <c r="D307" s="698" t="s">
        <v>3768</v>
      </c>
      <c r="E307" s="698" t="s">
        <v>3769</v>
      </c>
      <c r="F307" s="702">
        <v>1</v>
      </c>
      <c r="G307" s="702">
        <v>436</v>
      </c>
      <c r="H307" s="702"/>
      <c r="I307" s="702">
        <v>436</v>
      </c>
      <c r="J307" s="702"/>
      <c r="K307" s="702"/>
      <c r="L307" s="702"/>
      <c r="M307" s="702"/>
      <c r="N307" s="702"/>
      <c r="O307" s="702"/>
      <c r="P307" s="724"/>
      <c r="Q307" s="703"/>
    </row>
    <row r="308" spans="1:17" ht="14.4" customHeight="1" x14ac:dyDescent="0.3">
      <c r="A308" s="697" t="s">
        <v>3563</v>
      </c>
      <c r="B308" s="698" t="s">
        <v>3106</v>
      </c>
      <c r="C308" s="698" t="s">
        <v>2179</v>
      </c>
      <c r="D308" s="698" t="s">
        <v>3768</v>
      </c>
      <c r="E308" s="698" t="s">
        <v>3770</v>
      </c>
      <c r="F308" s="702">
        <v>2</v>
      </c>
      <c r="G308" s="702">
        <v>872</v>
      </c>
      <c r="H308" s="702"/>
      <c r="I308" s="702">
        <v>436</v>
      </c>
      <c r="J308" s="702"/>
      <c r="K308" s="702"/>
      <c r="L308" s="702"/>
      <c r="M308" s="702"/>
      <c r="N308" s="702">
        <v>2</v>
      </c>
      <c r="O308" s="702">
        <v>874</v>
      </c>
      <c r="P308" s="724"/>
      <c r="Q308" s="703">
        <v>437</v>
      </c>
    </row>
    <row r="309" spans="1:17" ht="14.4" customHeight="1" x14ac:dyDescent="0.3">
      <c r="A309" s="697" t="s">
        <v>3563</v>
      </c>
      <c r="B309" s="698" t="s">
        <v>3106</v>
      </c>
      <c r="C309" s="698" t="s">
        <v>2179</v>
      </c>
      <c r="D309" s="698" t="s">
        <v>3771</v>
      </c>
      <c r="E309" s="698" t="s">
        <v>3772</v>
      </c>
      <c r="F309" s="702">
        <v>6</v>
      </c>
      <c r="G309" s="702">
        <v>12924</v>
      </c>
      <c r="H309" s="702">
        <v>1.4993039443155451</v>
      </c>
      <c r="I309" s="702">
        <v>2154</v>
      </c>
      <c r="J309" s="702">
        <v>4</v>
      </c>
      <c r="K309" s="702">
        <v>8620</v>
      </c>
      <c r="L309" s="702">
        <v>1</v>
      </c>
      <c r="M309" s="702">
        <v>2155</v>
      </c>
      <c r="N309" s="702"/>
      <c r="O309" s="702"/>
      <c r="P309" s="724"/>
      <c r="Q309" s="703"/>
    </row>
    <row r="310" spans="1:17" ht="14.4" customHeight="1" x14ac:dyDescent="0.3">
      <c r="A310" s="697" t="s">
        <v>3563</v>
      </c>
      <c r="B310" s="698" t="s">
        <v>3106</v>
      </c>
      <c r="C310" s="698" t="s">
        <v>2179</v>
      </c>
      <c r="D310" s="698" t="s">
        <v>3771</v>
      </c>
      <c r="E310" s="698" t="s">
        <v>3773</v>
      </c>
      <c r="F310" s="702">
        <v>82</v>
      </c>
      <c r="G310" s="702">
        <v>176628</v>
      </c>
      <c r="H310" s="702">
        <v>1.1708849850845211</v>
      </c>
      <c r="I310" s="702">
        <v>2154</v>
      </c>
      <c r="J310" s="702">
        <v>70</v>
      </c>
      <c r="K310" s="702">
        <v>150850</v>
      </c>
      <c r="L310" s="702">
        <v>1</v>
      </c>
      <c r="M310" s="702">
        <v>2155</v>
      </c>
      <c r="N310" s="702">
        <v>66</v>
      </c>
      <c r="O310" s="702">
        <v>142296</v>
      </c>
      <c r="P310" s="724">
        <v>0.94329466357308589</v>
      </c>
      <c r="Q310" s="703">
        <v>2156</v>
      </c>
    </row>
    <row r="311" spans="1:17" ht="14.4" customHeight="1" x14ac:dyDescent="0.3">
      <c r="A311" s="697" t="s">
        <v>3563</v>
      </c>
      <c r="B311" s="698" t="s">
        <v>3106</v>
      </c>
      <c r="C311" s="698" t="s">
        <v>2179</v>
      </c>
      <c r="D311" s="698" t="s">
        <v>3774</v>
      </c>
      <c r="E311" s="698" t="s">
        <v>3722</v>
      </c>
      <c r="F311" s="702">
        <v>51</v>
      </c>
      <c r="G311" s="702">
        <v>96288</v>
      </c>
      <c r="H311" s="702">
        <v>1.3776486915714019</v>
      </c>
      <c r="I311" s="702">
        <v>1888</v>
      </c>
      <c r="J311" s="702">
        <v>37</v>
      </c>
      <c r="K311" s="702">
        <v>69893</v>
      </c>
      <c r="L311" s="702">
        <v>1</v>
      </c>
      <c r="M311" s="702">
        <v>1889</v>
      </c>
      <c r="N311" s="702">
        <v>22</v>
      </c>
      <c r="O311" s="702">
        <v>41558</v>
      </c>
      <c r="P311" s="724">
        <v>0.59459459459459463</v>
      </c>
      <c r="Q311" s="703">
        <v>1889</v>
      </c>
    </row>
    <row r="312" spans="1:17" ht="14.4" customHeight="1" x14ac:dyDescent="0.3">
      <c r="A312" s="697" t="s">
        <v>3563</v>
      </c>
      <c r="B312" s="698" t="s">
        <v>3106</v>
      </c>
      <c r="C312" s="698" t="s">
        <v>2179</v>
      </c>
      <c r="D312" s="698" t="s">
        <v>3775</v>
      </c>
      <c r="E312" s="698" t="s">
        <v>3776</v>
      </c>
      <c r="F312" s="702">
        <v>2</v>
      </c>
      <c r="G312" s="702">
        <v>1866</v>
      </c>
      <c r="H312" s="702"/>
      <c r="I312" s="702">
        <v>933</v>
      </c>
      <c r="J312" s="702"/>
      <c r="K312" s="702"/>
      <c r="L312" s="702"/>
      <c r="M312" s="702"/>
      <c r="N312" s="702">
        <v>1</v>
      </c>
      <c r="O312" s="702">
        <v>935</v>
      </c>
      <c r="P312" s="724"/>
      <c r="Q312" s="703">
        <v>935</v>
      </c>
    </row>
    <row r="313" spans="1:17" ht="14.4" customHeight="1" x14ac:dyDescent="0.3">
      <c r="A313" s="697" t="s">
        <v>3563</v>
      </c>
      <c r="B313" s="698" t="s">
        <v>3106</v>
      </c>
      <c r="C313" s="698" t="s">
        <v>2179</v>
      </c>
      <c r="D313" s="698" t="s">
        <v>3775</v>
      </c>
      <c r="E313" s="698" t="s">
        <v>3777</v>
      </c>
      <c r="F313" s="702">
        <v>1</v>
      </c>
      <c r="G313" s="702">
        <v>933</v>
      </c>
      <c r="H313" s="702">
        <v>0.99892933618843682</v>
      </c>
      <c r="I313" s="702">
        <v>933</v>
      </c>
      <c r="J313" s="702">
        <v>1</v>
      </c>
      <c r="K313" s="702">
        <v>934</v>
      </c>
      <c r="L313" s="702">
        <v>1</v>
      </c>
      <c r="M313" s="702">
        <v>934</v>
      </c>
      <c r="N313" s="702"/>
      <c r="O313" s="702"/>
      <c r="P313" s="724"/>
      <c r="Q313" s="703"/>
    </row>
    <row r="314" spans="1:17" ht="14.4" customHeight="1" x14ac:dyDescent="0.3">
      <c r="A314" s="697" t="s">
        <v>3563</v>
      </c>
      <c r="B314" s="698" t="s">
        <v>3106</v>
      </c>
      <c r="C314" s="698" t="s">
        <v>2179</v>
      </c>
      <c r="D314" s="698" t="s">
        <v>3778</v>
      </c>
      <c r="E314" s="698" t="s">
        <v>3779</v>
      </c>
      <c r="F314" s="702">
        <v>1</v>
      </c>
      <c r="G314" s="702">
        <v>8459</v>
      </c>
      <c r="H314" s="702">
        <v>0.9998817966903073</v>
      </c>
      <c r="I314" s="702">
        <v>8459</v>
      </c>
      <c r="J314" s="702">
        <v>1</v>
      </c>
      <c r="K314" s="702">
        <v>8460</v>
      </c>
      <c r="L314" s="702">
        <v>1</v>
      </c>
      <c r="M314" s="702">
        <v>8460</v>
      </c>
      <c r="N314" s="702">
        <v>1</v>
      </c>
      <c r="O314" s="702">
        <v>8462</v>
      </c>
      <c r="P314" s="724">
        <v>1.0002364066193854</v>
      </c>
      <c r="Q314" s="703">
        <v>8462</v>
      </c>
    </row>
    <row r="315" spans="1:17" ht="14.4" customHeight="1" x14ac:dyDescent="0.3">
      <c r="A315" s="697" t="s">
        <v>3563</v>
      </c>
      <c r="B315" s="698" t="s">
        <v>3106</v>
      </c>
      <c r="C315" s="698" t="s">
        <v>2179</v>
      </c>
      <c r="D315" s="698" t="s">
        <v>3778</v>
      </c>
      <c r="E315" s="698" t="s">
        <v>3780</v>
      </c>
      <c r="F315" s="702">
        <v>28</v>
      </c>
      <c r="G315" s="702">
        <v>236852</v>
      </c>
      <c r="H315" s="702">
        <v>1.3998345153664302</v>
      </c>
      <c r="I315" s="702">
        <v>8459</v>
      </c>
      <c r="J315" s="702">
        <v>20</v>
      </c>
      <c r="K315" s="702">
        <v>169200</v>
      </c>
      <c r="L315" s="702">
        <v>1</v>
      </c>
      <c r="M315" s="702">
        <v>8460</v>
      </c>
      <c r="N315" s="702">
        <v>14</v>
      </c>
      <c r="O315" s="702">
        <v>118468</v>
      </c>
      <c r="P315" s="724">
        <v>0.70016548463356976</v>
      </c>
      <c r="Q315" s="703">
        <v>8462</v>
      </c>
    </row>
    <row r="316" spans="1:17" ht="14.4" customHeight="1" x14ac:dyDescent="0.3">
      <c r="A316" s="697" t="s">
        <v>3563</v>
      </c>
      <c r="B316" s="698" t="s">
        <v>3106</v>
      </c>
      <c r="C316" s="698" t="s">
        <v>2179</v>
      </c>
      <c r="D316" s="698" t="s">
        <v>3781</v>
      </c>
      <c r="E316" s="698" t="s">
        <v>3782</v>
      </c>
      <c r="F316" s="702">
        <v>2</v>
      </c>
      <c r="G316" s="702">
        <v>4106</v>
      </c>
      <c r="H316" s="702">
        <v>2</v>
      </c>
      <c r="I316" s="702">
        <v>2053</v>
      </c>
      <c r="J316" s="702">
        <v>1</v>
      </c>
      <c r="K316" s="702">
        <v>2053</v>
      </c>
      <c r="L316" s="702">
        <v>1</v>
      </c>
      <c r="M316" s="702">
        <v>2053</v>
      </c>
      <c r="N316" s="702">
        <v>5</v>
      </c>
      <c r="O316" s="702">
        <v>10275</v>
      </c>
      <c r="P316" s="724">
        <v>5.0048709206039943</v>
      </c>
      <c r="Q316" s="703">
        <v>2055</v>
      </c>
    </row>
    <row r="317" spans="1:17" ht="14.4" customHeight="1" x14ac:dyDescent="0.3">
      <c r="A317" s="697" t="s">
        <v>3563</v>
      </c>
      <c r="B317" s="698" t="s">
        <v>3106</v>
      </c>
      <c r="C317" s="698" t="s">
        <v>2179</v>
      </c>
      <c r="D317" s="698" t="s">
        <v>3783</v>
      </c>
      <c r="E317" s="698" t="s">
        <v>3784</v>
      </c>
      <c r="F317" s="702"/>
      <c r="G317" s="702"/>
      <c r="H317" s="702"/>
      <c r="I317" s="702"/>
      <c r="J317" s="702"/>
      <c r="K317" s="702"/>
      <c r="L317" s="702"/>
      <c r="M317" s="702"/>
      <c r="N317" s="702">
        <v>2</v>
      </c>
      <c r="O317" s="702">
        <v>11510</v>
      </c>
      <c r="P317" s="724"/>
      <c r="Q317" s="703">
        <v>5755</v>
      </c>
    </row>
    <row r="318" spans="1:17" ht="14.4" customHeight="1" x14ac:dyDescent="0.3">
      <c r="A318" s="697" t="s">
        <v>3563</v>
      </c>
      <c r="B318" s="698" t="s">
        <v>3106</v>
      </c>
      <c r="C318" s="698" t="s">
        <v>2179</v>
      </c>
      <c r="D318" s="698" t="s">
        <v>3785</v>
      </c>
      <c r="E318" s="698" t="s">
        <v>3786</v>
      </c>
      <c r="F318" s="702"/>
      <c r="G318" s="702"/>
      <c r="H318" s="702"/>
      <c r="I318" s="702"/>
      <c r="J318" s="702"/>
      <c r="K318" s="702"/>
      <c r="L318" s="702"/>
      <c r="M318" s="702"/>
      <c r="N318" s="702">
        <v>1</v>
      </c>
      <c r="O318" s="702">
        <v>580</v>
      </c>
      <c r="P318" s="724"/>
      <c r="Q318" s="703">
        <v>580</v>
      </c>
    </row>
    <row r="319" spans="1:17" ht="14.4" customHeight="1" x14ac:dyDescent="0.3">
      <c r="A319" s="697" t="s">
        <v>3787</v>
      </c>
      <c r="B319" s="698" t="s">
        <v>3788</v>
      </c>
      <c r="C319" s="698" t="s">
        <v>2179</v>
      </c>
      <c r="D319" s="698" t="s">
        <v>3789</v>
      </c>
      <c r="E319" s="698" t="s">
        <v>3790</v>
      </c>
      <c r="F319" s="702">
        <v>573</v>
      </c>
      <c r="G319" s="702">
        <v>120903</v>
      </c>
      <c r="H319" s="702">
        <v>0.86425339366515841</v>
      </c>
      <c r="I319" s="702">
        <v>211</v>
      </c>
      <c r="J319" s="702">
        <v>663</v>
      </c>
      <c r="K319" s="702">
        <v>139893</v>
      </c>
      <c r="L319" s="702">
        <v>1</v>
      </c>
      <c r="M319" s="702">
        <v>211</v>
      </c>
      <c r="N319" s="702">
        <v>641</v>
      </c>
      <c r="O319" s="702">
        <v>135892</v>
      </c>
      <c r="P319" s="724">
        <v>0.97139956967110574</v>
      </c>
      <c r="Q319" s="703">
        <v>212</v>
      </c>
    </row>
    <row r="320" spans="1:17" ht="14.4" customHeight="1" x14ac:dyDescent="0.3">
      <c r="A320" s="697" t="s">
        <v>3787</v>
      </c>
      <c r="B320" s="698" t="s">
        <v>3788</v>
      </c>
      <c r="C320" s="698" t="s">
        <v>2179</v>
      </c>
      <c r="D320" s="698" t="s">
        <v>3791</v>
      </c>
      <c r="E320" s="698" t="s">
        <v>3790</v>
      </c>
      <c r="F320" s="702">
        <v>1</v>
      </c>
      <c r="G320" s="702">
        <v>87</v>
      </c>
      <c r="H320" s="702"/>
      <c r="I320" s="702">
        <v>87</v>
      </c>
      <c r="J320" s="702"/>
      <c r="K320" s="702"/>
      <c r="L320" s="702"/>
      <c r="M320" s="702"/>
      <c r="N320" s="702">
        <v>7</v>
      </c>
      <c r="O320" s="702">
        <v>609</v>
      </c>
      <c r="P320" s="724"/>
      <c r="Q320" s="703">
        <v>87</v>
      </c>
    </row>
    <row r="321" spans="1:17" ht="14.4" customHeight="1" x14ac:dyDescent="0.3">
      <c r="A321" s="697" t="s">
        <v>3787</v>
      </c>
      <c r="B321" s="698" t="s">
        <v>3788</v>
      </c>
      <c r="C321" s="698" t="s">
        <v>2179</v>
      </c>
      <c r="D321" s="698" t="s">
        <v>3792</v>
      </c>
      <c r="E321" s="698" t="s">
        <v>3793</v>
      </c>
      <c r="F321" s="702">
        <v>421</v>
      </c>
      <c r="G321" s="702">
        <v>126721</v>
      </c>
      <c r="H321" s="702">
        <v>0.98826291079812212</v>
      </c>
      <c r="I321" s="702">
        <v>301</v>
      </c>
      <c r="J321" s="702">
        <v>426</v>
      </c>
      <c r="K321" s="702">
        <v>128226</v>
      </c>
      <c r="L321" s="702">
        <v>1</v>
      </c>
      <c r="M321" s="702">
        <v>301</v>
      </c>
      <c r="N321" s="702">
        <v>524</v>
      </c>
      <c r="O321" s="702">
        <v>158248</v>
      </c>
      <c r="P321" s="724">
        <v>1.2341334830689563</v>
      </c>
      <c r="Q321" s="703">
        <v>302</v>
      </c>
    </row>
    <row r="322" spans="1:17" ht="14.4" customHeight="1" x14ac:dyDescent="0.3">
      <c r="A322" s="697" t="s">
        <v>3787</v>
      </c>
      <c r="B322" s="698" t="s">
        <v>3788</v>
      </c>
      <c r="C322" s="698" t="s">
        <v>2179</v>
      </c>
      <c r="D322" s="698" t="s">
        <v>3794</v>
      </c>
      <c r="E322" s="698" t="s">
        <v>3795</v>
      </c>
      <c r="F322" s="702">
        <v>3</v>
      </c>
      <c r="G322" s="702">
        <v>297</v>
      </c>
      <c r="H322" s="702"/>
      <c r="I322" s="702">
        <v>99</v>
      </c>
      <c r="J322" s="702"/>
      <c r="K322" s="702"/>
      <c r="L322" s="702"/>
      <c r="M322" s="702"/>
      <c r="N322" s="702"/>
      <c r="O322" s="702"/>
      <c r="P322" s="724"/>
      <c r="Q322" s="703"/>
    </row>
    <row r="323" spans="1:17" ht="14.4" customHeight="1" x14ac:dyDescent="0.3">
      <c r="A323" s="697" t="s">
        <v>3787</v>
      </c>
      <c r="B323" s="698" t="s">
        <v>3788</v>
      </c>
      <c r="C323" s="698" t="s">
        <v>2179</v>
      </c>
      <c r="D323" s="698" t="s">
        <v>3794</v>
      </c>
      <c r="E323" s="698" t="s">
        <v>3796</v>
      </c>
      <c r="F323" s="702">
        <v>3</v>
      </c>
      <c r="G323" s="702">
        <v>297</v>
      </c>
      <c r="H323" s="702"/>
      <c r="I323" s="702">
        <v>99</v>
      </c>
      <c r="J323" s="702"/>
      <c r="K323" s="702"/>
      <c r="L323" s="702"/>
      <c r="M323" s="702"/>
      <c r="N323" s="702">
        <v>15</v>
      </c>
      <c r="O323" s="702">
        <v>1500</v>
      </c>
      <c r="P323" s="724"/>
      <c r="Q323" s="703">
        <v>100</v>
      </c>
    </row>
    <row r="324" spans="1:17" ht="14.4" customHeight="1" x14ac:dyDescent="0.3">
      <c r="A324" s="697" t="s">
        <v>3787</v>
      </c>
      <c r="B324" s="698" t="s">
        <v>3788</v>
      </c>
      <c r="C324" s="698" t="s">
        <v>2179</v>
      </c>
      <c r="D324" s="698" t="s">
        <v>3797</v>
      </c>
      <c r="E324" s="698" t="s">
        <v>3798</v>
      </c>
      <c r="F324" s="702">
        <v>81</v>
      </c>
      <c r="G324" s="702">
        <v>11097</v>
      </c>
      <c r="H324" s="702">
        <v>0.70434782608695656</v>
      </c>
      <c r="I324" s="702">
        <v>137</v>
      </c>
      <c r="J324" s="702">
        <v>115</v>
      </c>
      <c r="K324" s="702">
        <v>15755</v>
      </c>
      <c r="L324" s="702">
        <v>1</v>
      </c>
      <c r="M324" s="702">
        <v>137</v>
      </c>
      <c r="N324" s="702">
        <v>110</v>
      </c>
      <c r="O324" s="702">
        <v>15070</v>
      </c>
      <c r="P324" s="724">
        <v>0.95652173913043481</v>
      </c>
      <c r="Q324" s="703">
        <v>137</v>
      </c>
    </row>
    <row r="325" spans="1:17" ht="14.4" customHeight="1" x14ac:dyDescent="0.3">
      <c r="A325" s="697" t="s">
        <v>3787</v>
      </c>
      <c r="B325" s="698" t="s">
        <v>3788</v>
      </c>
      <c r="C325" s="698" t="s">
        <v>2179</v>
      </c>
      <c r="D325" s="698" t="s">
        <v>3799</v>
      </c>
      <c r="E325" s="698" t="s">
        <v>3798</v>
      </c>
      <c r="F325" s="702">
        <v>1</v>
      </c>
      <c r="G325" s="702">
        <v>183</v>
      </c>
      <c r="H325" s="702"/>
      <c r="I325" s="702">
        <v>183</v>
      </c>
      <c r="J325" s="702"/>
      <c r="K325" s="702"/>
      <c r="L325" s="702"/>
      <c r="M325" s="702"/>
      <c r="N325" s="702">
        <v>3</v>
      </c>
      <c r="O325" s="702">
        <v>552</v>
      </c>
      <c r="P325" s="724"/>
      <c r="Q325" s="703">
        <v>184</v>
      </c>
    </row>
    <row r="326" spans="1:17" ht="14.4" customHeight="1" x14ac:dyDescent="0.3">
      <c r="A326" s="697" t="s">
        <v>3787</v>
      </c>
      <c r="B326" s="698" t="s">
        <v>3788</v>
      </c>
      <c r="C326" s="698" t="s">
        <v>2179</v>
      </c>
      <c r="D326" s="698" t="s">
        <v>3800</v>
      </c>
      <c r="E326" s="698" t="s">
        <v>3801</v>
      </c>
      <c r="F326" s="702"/>
      <c r="G326" s="702"/>
      <c r="H326" s="702"/>
      <c r="I326" s="702"/>
      <c r="J326" s="702"/>
      <c r="K326" s="702"/>
      <c r="L326" s="702"/>
      <c r="M326" s="702"/>
      <c r="N326" s="702">
        <v>1</v>
      </c>
      <c r="O326" s="702">
        <v>640</v>
      </c>
      <c r="P326" s="724"/>
      <c r="Q326" s="703">
        <v>640</v>
      </c>
    </row>
    <row r="327" spans="1:17" ht="14.4" customHeight="1" x14ac:dyDescent="0.3">
      <c r="A327" s="697" t="s">
        <v>3787</v>
      </c>
      <c r="B327" s="698" t="s">
        <v>3788</v>
      </c>
      <c r="C327" s="698" t="s">
        <v>2179</v>
      </c>
      <c r="D327" s="698" t="s">
        <v>3802</v>
      </c>
      <c r="E327" s="698" t="s">
        <v>3803</v>
      </c>
      <c r="F327" s="702">
        <v>1</v>
      </c>
      <c r="G327" s="702">
        <v>608</v>
      </c>
      <c r="H327" s="702"/>
      <c r="I327" s="702">
        <v>608</v>
      </c>
      <c r="J327" s="702"/>
      <c r="K327" s="702"/>
      <c r="L327" s="702"/>
      <c r="M327" s="702"/>
      <c r="N327" s="702"/>
      <c r="O327" s="702"/>
      <c r="P327" s="724"/>
      <c r="Q327" s="703"/>
    </row>
    <row r="328" spans="1:17" ht="14.4" customHeight="1" x14ac:dyDescent="0.3">
      <c r="A328" s="697" t="s">
        <v>3787</v>
      </c>
      <c r="B328" s="698" t="s">
        <v>3788</v>
      </c>
      <c r="C328" s="698" t="s">
        <v>2179</v>
      </c>
      <c r="D328" s="698" t="s">
        <v>3804</v>
      </c>
      <c r="E328" s="698" t="s">
        <v>3805</v>
      </c>
      <c r="F328" s="702">
        <v>11</v>
      </c>
      <c r="G328" s="702">
        <v>1903</v>
      </c>
      <c r="H328" s="702">
        <v>0.73333333333333328</v>
      </c>
      <c r="I328" s="702">
        <v>173</v>
      </c>
      <c r="J328" s="702">
        <v>15</v>
      </c>
      <c r="K328" s="702">
        <v>2595</v>
      </c>
      <c r="L328" s="702">
        <v>1</v>
      </c>
      <c r="M328" s="702">
        <v>173</v>
      </c>
      <c r="N328" s="702">
        <v>20</v>
      </c>
      <c r="O328" s="702">
        <v>3480</v>
      </c>
      <c r="P328" s="724">
        <v>1.3410404624277457</v>
      </c>
      <c r="Q328" s="703">
        <v>174</v>
      </c>
    </row>
    <row r="329" spans="1:17" ht="14.4" customHeight="1" x14ac:dyDescent="0.3">
      <c r="A329" s="697" t="s">
        <v>3787</v>
      </c>
      <c r="B329" s="698" t="s">
        <v>3788</v>
      </c>
      <c r="C329" s="698" t="s">
        <v>2179</v>
      </c>
      <c r="D329" s="698" t="s">
        <v>3806</v>
      </c>
      <c r="E329" s="698" t="s">
        <v>3807</v>
      </c>
      <c r="F329" s="702"/>
      <c r="G329" s="702"/>
      <c r="H329" s="702"/>
      <c r="I329" s="702"/>
      <c r="J329" s="702"/>
      <c r="K329" s="702"/>
      <c r="L329" s="702"/>
      <c r="M329" s="702"/>
      <c r="N329" s="702">
        <v>1</v>
      </c>
      <c r="O329" s="702">
        <v>347</v>
      </c>
      <c r="P329" s="724"/>
      <c r="Q329" s="703">
        <v>347</v>
      </c>
    </row>
    <row r="330" spans="1:17" ht="14.4" customHeight="1" x14ac:dyDescent="0.3">
      <c r="A330" s="697" t="s">
        <v>3787</v>
      </c>
      <c r="B330" s="698" t="s">
        <v>3788</v>
      </c>
      <c r="C330" s="698" t="s">
        <v>2179</v>
      </c>
      <c r="D330" s="698" t="s">
        <v>3808</v>
      </c>
      <c r="E330" s="698" t="s">
        <v>3809</v>
      </c>
      <c r="F330" s="702">
        <v>65</v>
      </c>
      <c r="G330" s="702">
        <v>17745</v>
      </c>
      <c r="H330" s="702"/>
      <c r="I330" s="702">
        <v>273</v>
      </c>
      <c r="J330" s="702"/>
      <c r="K330" s="702"/>
      <c r="L330" s="702"/>
      <c r="M330" s="702"/>
      <c r="N330" s="702">
        <v>137</v>
      </c>
      <c r="O330" s="702">
        <v>37538</v>
      </c>
      <c r="P330" s="724"/>
      <c r="Q330" s="703">
        <v>274</v>
      </c>
    </row>
    <row r="331" spans="1:17" ht="14.4" customHeight="1" x14ac:dyDescent="0.3">
      <c r="A331" s="697" t="s">
        <v>3787</v>
      </c>
      <c r="B331" s="698" t="s">
        <v>3788</v>
      </c>
      <c r="C331" s="698" t="s">
        <v>2179</v>
      </c>
      <c r="D331" s="698" t="s">
        <v>3810</v>
      </c>
      <c r="E331" s="698" t="s">
        <v>3811</v>
      </c>
      <c r="F331" s="702">
        <v>143</v>
      </c>
      <c r="G331" s="702">
        <v>20306</v>
      </c>
      <c r="H331" s="702">
        <v>0.82658959537572252</v>
      </c>
      <c r="I331" s="702">
        <v>142</v>
      </c>
      <c r="J331" s="702">
        <v>173</v>
      </c>
      <c r="K331" s="702">
        <v>24566</v>
      </c>
      <c r="L331" s="702">
        <v>1</v>
      </c>
      <c r="M331" s="702">
        <v>142</v>
      </c>
      <c r="N331" s="702">
        <v>181</v>
      </c>
      <c r="O331" s="702">
        <v>25702</v>
      </c>
      <c r="P331" s="724">
        <v>1.046242774566474</v>
      </c>
      <c r="Q331" s="703">
        <v>142</v>
      </c>
    </row>
    <row r="332" spans="1:17" ht="14.4" customHeight="1" x14ac:dyDescent="0.3">
      <c r="A332" s="697" t="s">
        <v>3787</v>
      </c>
      <c r="B332" s="698" t="s">
        <v>3788</v>
      </c>
      <c r="C332" s="698" t="s">
        <v>2179</v>
      </c>
      <c r="D332" s="698" t="s">
        <v>3812</v>
      </c>
      <c r="E332" s="698" t="s">
        <v>3811</v>
      </c>
      <c r="F332" s="702">
        <v>81</v>
      </c>
      <c r="G332" s="702">
        <v>6318</v>
      </c>
      <c r="H332" s="702">
        <v>0.70434782608695656</v>
      </c>
      <c r="I332" s="702">
        <v>78</v>
      </c>
      <c r="J332" s="702">
        <v>115</v>
      </c>
      <c r="K332" s="702">
        <v>8970</v>
      </c>
      <c r="L332" s="702">
        <v>1</v>
      </c>
      <c r="M332" s="702">
        <v>78</v>
      </c>
      <c r="N332" s="702">
        <v>110</v>
      </c>
      <c r="O332" s="702">
        <v>8580</v>
      </c>
      <c r="P332" s="724">
        <v>0.95652173913043481</v>
      </c>
      <c r="Q332" s="703">
        <v>78</v>
      </c>
    </row>
    <row r="333" spans="1:17" ht="14.4" customHeight="1" x14ac:dyDescent="0.3">
      <c r="A333" s="697" t="s">
        <v>3787</v>
      </c>
      <c r="B333" s="698" t="s">
        <v>3788</v>
      </c>
      <c r="C333" s="698" t="s">
        <v>2179</v>
      </c>
      <c r="D333" s="698" t="s">
        <v>3813</v>
      </c>
      <c r="E333" s="698" t="s">
        <v>3814</v>
      </c>
      <c r="F333" s="702">
        <v>143</v>
      </c>
      <c r="G333" s="702">
        <v>44759</v>
      </c>
      <c r="H333" s="702">
        <v>0.82874759294919276</v>
      </c>
      <c r="I333" s="702">
        <v>313</v>
      </c>
      <c r="J333" s="702">
        <v>172</v>
      </c>
      <c r="K333" s="702">
        <v>54008</v>
      </c>
      <c r="L333" s="702">
        <v>1</v>
      </c>
      <c r="M333" s="702">
        <v>314</v>
      </c>
      <c r="N333" s="702">
        <v>181</v>
      </c>
      <c r="O333" s="702">
        <v>56834</v>
      </c>
      <c r="P333" s="724">
        <v>1.0523255813953489</v>
      </c>
      <c r="Q333" s="703">
        <v>314</v>
      </c>
    </row>
    <row r="334" spans="1:17" ht="14.4" customHeight="1" x14ac:dyDescent="0.3">
      <c r="A334" s="697" t="s">
        <v>3787</v>
      </c>
      <c r="B334" s="698" t="s">
        <v>3788</v>
      </c>
      <c r="C334" s="698" t="s">
        <v>2179</v>
      </c>
      <c r="D334" s="698" t="s">
        <v>3815</v>
      </c>
      <c r="E334" s="698" t="s">
        <v>3816</v>
      </c>
      <c r="F334" s="702">
        <v>18</v>
      </c>
      <c r="G334" s="702">
        <v>2934</v>
      </c>
      <c r="H334" s="702">
        <v>9.4736842105263161E-2</v>
      </c>
      <c r="I334" s="702">
        <v>163</v>
      </c>
      <c r="J334" s="702">
        <v>190</v>
      </c>
      <c r="K334" s="702">
        <v>30970</v>
      </c>
      <c r="L334" s="702">
        <v>1</v>
      </c>
      <c r="M334" s="702">
        <v>163</v>
      </c>
      <c r="N334" s="702">
        <v>74</v>
      </c>
      <c r="O334" s="702">
        <v>12062</v>
      </c>
      <c r="P334" s="724">
        <v>0.38947368421052631</v>
      </c>
      <c r="Q334" s="703">
        <v>163</v>
      </c>
    </row>
    <row r="335" spans="1:17" ht="14.4" customHeight="1" x14ac:dyDescent="0.3">
      <c r="A335" s="697" t="s">
        <v>3787</v>
      </c>
      <c r="B335" s="698" t="s">
        <v>3788</v>
      </c>
      <c r="C335" s="698" t="s">
        <v>2179</v>
      </c>
      <c r="D335" s="698" t="s">
        <v>3817</v>
      </c>
      <c r="E335" s="698" t="s">
        <v>3790</v>
      </c>
      <c r="F335" s="702">
        <v>230</v>
      </c>
      <c r="G335" s="702">
        <v>16560</v>
      </c>
      <c r="H335" s="702">
        <v>0.63186813186813184</v>
      </c>
      <c r="I335" s="702">
        <v>72</v>
      </c>
      <c r="J335" s="702">
        <v>364</v>
      </c>
      <c r="K335" s="702">
        <v>26208</v>
      </c>
      <c r="L335" s="702">
        <v>1</v>
      </c>
      <c r="M335" s="702">
        <v>72</v>
      </c>
      <c r="N335" s="702">
        <v>378</v>
      </c>
      <c r="O335" s="702">
        <v>27216</v>
      </c>
      <c r="P335" s="724">
        <v>1.0384615384615385</v>
      </c>
      <c r="Q335" s="703">
        <v>72</v>
      </c>
    </row>
    <row r="336" spans="1:17" ht="14.4" customHeight="1" x14ac:dyDescent="0.3">
      <c r="A336" s="697" t="s">
        <v>3787</v>
      </c>
      <c r="B336" s="698" t="s">
        <v>3788</v>
      </c>
      <c r="C336" s="698" t="s">
        <v>2179</v>
      </c>
      <c r="D336" s="698" t="s">
        <v>3818</v>
      </c>
      <c r="E336" s="698" t="s">
        <v>3819</v>
      </c>
      <c r="F336" s="702">
        <v>1</v>
      </c>
      <c r="G336" s="702">
        <v>229</v>
      </c>
      <c r="H336" s="702"/>
      <c r="I336" s="702">
        <v>229</v>
      </c>
      <c r="J336" s="702"/>
      <c r="K336" s="702"/>
      <c r="L336" s="702"/>
      <c r="M336" s="702"/>
      <c r="N336" s="702">
        <v>1</v>
      </c>
      <c r="O336" s="702">
        <v>230</v>
      </c>
      <c r="P336" s="724"/>
      <c r="Q336" s="703">
        <v>230</v>
      </c>
    </row>
    <row r="337" spans="1:17" ht="14.4" customHeight="1" x14ac:dyDescent="0.3">
      <c r="A337" s="697" t="s">
        <v>3787</v>
      </c>
      <c r="B337" s="698" t="s">
        <v>3788</v>
      </c>
      <c r="C337" s="698" t="s">
        <v>2179</v>
      </c>
      <c r="D337" s="698" t="s">
        <v>3820</v>
      </c>
      <c r="E337" s="698" t="s">
        <v>3821</v>
      </c>
      <c r="F337" s="702">
        <v>10</v>
      </c>
      <c r="G337" s="702">
        <v>12110</v>
      </c>
      <c r="H337" s="702">
        <v>0.90909090909090906</v>
      </c>
      <c r="I337" s="702">
        <v>1211</v>
      </c>
      <c r="J337" s="702">
        <v>11</v>
      </c>
      <c r="K337" s="702">
        <v>13321</v>
      </c>
      <c r="L337" s="702">
        <v>1</v>
      </c>
      <c r="M337" s="702">
        <v>1211</v>
      </c>
      <c r="N337" s="702">
        <v>30</v>
      </c>
      <c r="O337" s="702">
        <v>36360</v>
      </c>
      <c r="P337" s="724">
        <v>2.7295248104496661</v>
      </c>
      <c r="Q337" s="703">
        <v>1212</v>
      </c>
    </row>
    <row r="338" spans="1:17" ht="14.4" customHeight="1" x14ac:dyDescent="0.3">
      <c r="A338" s="697" t="s">
        <v>3787</v>
      </c>
      <c r="B338" s="698" t="s">
        <v>3788</v>
      </c>
      <c r="C338" s="698" t="s">
        <v>2179</v>
      </c>
      <c r="D338" s="698" t="s">
        <v>3822</v>
      </c>
      <c r="E338" s="698" t="s">
        <v>3823</v>
      </c>
      <c r="F338" s="702"/>
      <c r="G338" s="702"/>
      <c r="H338" s="702"/>
      <c r="I338" s="702"/>
      <c r="J338" s="702">
        <v>2</v>
      </c>
      <c r="K338" s="702">
        <v>228</v>
      </c>
      <c r="L338" s="702">
        <v>1</v>
      </c>
      <c r="M338" s="702">
        <v>114</v>
      </c>
      <c r="N338" s="702">
        <v>2</v>
      </c>
      <c r="O338" s="702">
        <v>230</v>
      </c>
      <c r="P338" s="724">
        <v>1.0087719298245614</v>
      </c>
      <c r="Q338" s="703">
        <v>115</v>
      </c>
    </row>
    <row r="339" spans="1:17" ht="14.4" customHeight="1" x14ac:dyDescent="0.3">
      <c r="A339" s="697" t="s">
        <v>3787</v>
      </c>
      <c r="B339" s="698" t="s">
        <v>3788</v>
      </c>
      <c r="C339" s="698" t="s">
        <v>2179</v>
      </c>
      <c r="D339" s="698" t="s">
        <v>3822</v>
      </c>
      <c r="E339" s="698" t="s">
        <v>3824</v>
      </c>
      <c r="F339" s="702">
        <v>5</v>
      </c>
      <c r="G339" s="702">
        <v>570</v>
      </c>
      <c r="H339" s="702">
        <v>1</v>
      </c>
      <c r="I339" s="702">
        <v>114</v>
      </c>
      <c r="J339" s="702">
        <v>5</v>
      </c>
      <c r="K339" s="702">
        <v>570</v>
      </c>
      <c r="L339" s="702">
        <v>1</v>
      </c>
      <c r="M339" s="702">
        <v>114</v>
      </c>
      <c r="N339" s="702">
        <v>15</v>
      </c>
      <c r="O339" s="702">
        <v>1725</v>
      </c>
      <c r="P339" s="724">
        <v>3.0263157894736841</v>
      </c>
      <c r="Q339" s="703">
        <v>115</v>
      </c>
    </row>
    <row r="340" spans="1:17" ht="14.4" customHeight="1" x14ac:dyDescent="0.3">
      <c r="A340" s="697" t="s">
        <v>3787</v>
      </c>
      <c r="B340" s="698" t="s">
        <v>3788</v>
      </c>
      <c r="C340" s="698" t="s">
        <v>2179</v>
      </c>
      <c r="D340" s="698" t="s">
        <v>3825</v>
      </c>
      <c r="E340" s="698" t="s">
        <v>3826</v>
      </c>
      <c r="F340" s="702"/>
      <c r="G340" s="702"/>
      <c r="H340" s="702"/>
      <c r="I340" s="702"/>
      <c r="J340" s="702"/>
      <c r="K340" s="702"/>
      <c r="L340" s="702"/>
      <c r="M340" s="702"/>
      <c r="N340" s="702">
        <v>1</v>
      </c>
      <c r="O340" s="702">
        <v>347</v>
      </c>
      <c r="P340" s="724"/>
      <c r="Q340" s="703">
        <v>347</v>
      </c>
    </row>
    <row r="341" spans="1:17" ht="14.4" customHeight="1" x14ac:dyDescent="0.3">
      <c r="A341" s="697" t="s">
        <v>3787</v>
      </c>
      <c r="B341" s="698" t="s">
        <v>3788</v>
      </c>
      <c r="C341" s="698" t="s">
        <v>2179</v>
      </c>
      <c r="D341" s="698" t="s">
        <v>3827</v>
      </c>
      <c r="E341" s="698" t="s">
        <v>3828</v>
      </c>
      <c r="F341" s="702">
        <v>1</v>
      </c>
      <c r="G341" s="702">
        <v>1064</v>
      </c>
      <c r="H341" s="702"/>
      <c r="I341" s="702">
        <v>1064</v>
      </c>
      <c r="J341" s="702"/>
      <c r="K341" s="702"/>
      <c r="L341" s="702"/>
      <c r="M341" s="702"/>
      <c r="N341" s="702">
        <v>2</v>
      </c>
      <c r="O341" s="702">
        <v>2134</v>
      </c>
      <c r="P341" s="724"/>
      <c r="Q341" s="703">
        <v>1067</v>
      </c>
    </row>
    <row r="342" spans="1:17" ht="14.4" customHeight="1" x14ac:dyDescent="0.3">
      <c r="A342" s="697" t="s">
        <v>3787</v>
      </c>
      <c r="B342" s="698" t="s">
        <v>3788</v>
      </c>
      <c r="C342" s="698" t="s">
        <v>2179</v>
      </c>
      <c r="D342" s="698" t="s">
        <v>3829</v>
      </c>
      <c r="E342" s="698" t="s">
        <v>3830</v>
      </c>
      <c r="F342" s="702">
        <v>2</v>
      </c>
      <c r="G342" s="702">
        <v>602</v>
      </c>
      <c r="H342" s="702"/>
      <c r="I342" s="702">
        <v>301</v>
      </c>
      <c r="J342" s="702"/>
      <c r="K342" s="702"/>
      <c r="L342" s="702"/>
      <c r="M342" s="702"/>
      <c r="N342" s="702"/>
      <c r="O342" s="702"/>
      <c r="P342" s="724"/>
      <c r="Q342" s="703"/>
    </row>
    <row r="343" spans="1:17" ht="14.4" customHeight="1" x14ac:dyDescent="0.3">
      <c r="A343" s="697" t="s">
        <v>3831</v>
      </c>
      <c r="B343" s="698" t="s">
        <v>3832</v>
      </c>
      <c r="C343" s="698" t="s">
        <v>2179</v>
      </c>
      <c r="D343" s="698" t="s">
        <v>3833</v>
      </c>
      <c r="E343" s="698" t="s">
        <v>3834</v>
      </c>
      <c r="F343" s="702">
        <v>382</v>
      </c>
      <c r="G343" s="702">
        <v>22156</v>
      </c>
      <c r="H343" s="702">
        <v>1.3172413793103448</v>
      </c>
      <c r="I343" s="702">
        <v>58</v>
      </c>
      <c r="J343" s="702">
        <v>290</v>
      </c>
      <c r="K343" s="702">
        <v>16820</v>
      </c>
      <c r="L343" s="702">
        <v>1</v>
      </c>
      <c r="M343" s="702">
        <v>58</v>
      </c>
      <c r="N343" s="702">
        <v>73</v>
      </c>
      <c r="O343" s="702">
        <v>4234</v>
      </c>
      <c r="P343" s="724">
        <v>0.25172413793103449</v>
      </c>
      <c r="Q343" s="703">
        <v>58</v>
      </c>
    </row>
    <row r="344" spans="1:17" ht="14.4" customHeight="1" x14ac:dyDescent="0.3">
      <c r="A344" s="697" t="s">
        <v>3831</v>
      </c>
      <c r="B344" s="698" t="s">
        <v>3832</v>
      </c>
      <c r="C344" s="698" t="s">
        <v>2179</v>
      </c>
      <c r="D344" s="698" t="s">
        <v>3835</v>
      </c>
      <c r="E344" s="698" t="s">
        <v>3836</v>
      </c>
      <c r="F344" s="702">
        <v>656</v>
      </c>
      <c r="G344" s="702">
        <v>85936</v>
      </c>
      <c r="H344" s="702">
        <v>3.6648044692737431</v>
      </c>
      <c r="I344" s="702">
        <v>131</v>
      </c>
      <c r="J344" s="702">
        <v>179</v>
      </c>
      <c r="K344" s="702">
        <v>23449</v>
      </c>
      <c r="L344" s="702">
        <v>1</v>
      </c>
      <c r="M344" s="702">
        <v>131</v>
      </c>
      <c r="N344" s="702">
        <v>73</v>
      </c>
      <c r="O344" s="702">
        <v>9636</v>
      </c>
      <c r="P344" s="724">
        <v>0.4109343682033349</v>
      </c>
      <c r="Q344" s="703">
        <v>132</v>
      </c>
    </row>
    <row r="345" spans="1:17" ht="14.4" customHeight="1" x14ac:dyDescent="0.3">
      <c r="A345" s="697" t="s">
        <v>3831</v>
      </c>
      <c r="B345" s="698" t="s">
        <v>3832</v>
      </c>
      <c r="C345" s="698" t="s">
        <v>2179</v>
      </c>
      <c r="D345" s="698" t="s">
        <v>3837</v>
      </c>
      <c r="E345" s="698" t="s">
        <v>3838</v>
      </c>
      <c r="F345" s="702">
        <v>41</v>
      </c>
      <c r="G345" s="702">
        <v>7749</v>
      </c>
      <c r="H345" s="702">
        <v>1.9523809523809523</v>
      </c>
      <c r="I345" s="702">
        <v>189</v>
      </c>
      <c r="J345" s="702">
        <v>21</v>
      </c>
      <c r="K345" s="702">
        <v>3969</v>
      </c>
      <c r="L345" s="702">
        <v>1</v>
      </c>
      <c r="M345" s="702">
        <v>189</v>
      </c>
      <c r="N345" s="702">
        <v>6</v>
      </c>
      <c r="O345" s="702">
        <v>1140</v>
      </c>
      <c r="P345" s="724">
        <v>0.28722600151171579</v>
      </c>
      <c r="Q345" s="703">
        <v>190</v>
      </c>
    </row>
    <row r="346" spans="1:17" ht="14.4" customHeight="1" x14ac:dyDescent="0.3">
      <c r="A346" s="697" t="s">
        <v>3831</v>
      </c>
      <c r="B346" s="698" t="s">
        <v>3832</v>
      </c>
      <c r="C346" s="698" t="s">
        <v>2179</v>
      </c>
      <c r="D346" s="698" t="s">
        <v>3839</v>
      </c>
      <c r="E346" s="698" t="s">
        <v>3840</v>
      </c>
      <c r="F346" s="702">
        <v>83</v>
      </c>
      <c r="G346" s="702">
        <v>33781</v>
      </c>
      <c r="H346" s="702">
        <v>0.55197712418300648</v>
      </c>
      <c r="I346" s="702">
        <v>407</v>
      </c>
      <c r="J346" s="702">
        <v>150</v>
      </c>
      <c r="K346" s="702">
        <v>61200</v>
      </c>
      <c r="L346" s="702">
        <v>1</v>
      </c>
      <c r="M346" s="702">
        <v>408</v>
      </c>
      <c r="N346" s="702">
        <v>53</v>
      </c>
      <c r="O346" s="702">
        <v>21624</v>
      </c>
      <c r="P346" s="724">
        <v>0.35333333333333333</v>
      </c>
      <c r="Q346" s="703">
        <v>408</v>
      </c>
    </row>
    <row r="347" spans="1:17" ht="14.4" customHeight="1" x14ac:dyDescent="0.3">
      <c r="A347" s="697" t="s">
        <v>3831</v>
      </c>
      <c r="B347" s="698" t="s">
        <v>3832</v>
      </c>
      <c r="C347" s="698" t="s">
        <v>2179</v>
      </c>
      <c r="D347" s="698" t="s">
        <v>3841</v>
      </c>
      <c r="E347" s="698" t="s">
        <v>3842</v>
      </c>
      <c r="F347" s="702">
        <v>34</v>
      </c>
      <c r="G347" s="702">
        <v>6086</v>
      </c>
      <c r="H347" s="702">
        <v>1.6905555555555556</v>
      </c>
      <c r="I347" s="702">
        <v>179</v>
      </c>
      <c r="J347" s="702">
        <v>20</v>
      </c>
      <c r="K347" s="702">
        <v>3600</v>
      </c>
      <c r="L347" s="702">
        <v>1</v>
      </c>
      <c r="M347" s="702">
        <v>180</v>
      </c>
      <c r="N347" s="702">
        <v>3</v>
      </c>
      <c r="O347" s="702">
        <v>540</v>
      </c>
      <c r="P347" s="724">
        <v>0.15</v>
      </c>
      <c r="Q347" s="703">
        <v>180</v>
      </c>
    </row>
    <row r="348" spans="1:17" ht="14.4" customHeight="1" x14ac:dyDescent="0.3">
      <c r="A348" s="697" t="s">
        <v>3831</v>
      </c>
      <c r="B348" s="698" t="s">
        <v>3832</v>
      </c>
      <c r="C348" s="698" t="s">
        <v>2179</v>
      </c>
      <c r="D348" s="698" t="s">
        <v>3843</v>
      </c>
      <c r="E348" s="698" t="s">
        <v>3844</v>
      </c>
      <c r="F348" s="702">
        <v>21</v>
      </c>
      <c r="G348" s="702">
        <v>7035</v>
      </c>
      <c r="H348" s="702">
        <v>1.1019736842105263</v>
      </c>
      <c r="I348" s="702">
        <v>335</v>
      </c>
      <c r="J348" s="702">
        <v>19</v>
      </c>
      <c r="K348" s="702">
        <v>6384</v>
      </c>
      <c r="L348" s="702">
        <v>1</v>
      </c>
      <c r="M348" s="702">
        <v>336</v>
      </c>
      <c r="N348" s="702">
        <v>5</v>
      </c>
      <c r="O348" s="702">
        <v>1685</v>
      </c>
      <c r="P348" s="724">
        <v>0.26394110275689225</v>
      </c>
      <c r="Q348" s="703">
        <v>337</v>
      </c>
    </row>
    <row r="349" spans="1:17" ht="14.4" customHeight="1" x14ac:dyDescent="0.3">
      <c r="A349" s="697" t="s">
        <v>3831</v>
      </c>
      <c r="B349" s="698" t="s">
        <v>3832</v>
      </c>
      <c r="C349" s="698" t="s">
        <v>2179</v>
      </c>
      <c r="D349" s="698" t="s">
        <v>3845</v>
      </c>
      <c r="E349" s="698" t="s">
        <v>3846</v>
      </c>
      <c r="F349" s="702"/>
      <c r="G349" s="702"/>
      <c r="H349" s="702"/>
      <c r="I349" s="702"/>
      <c r="J349" s="702">
        <v>1</v>
      </c>
      <c r="K349" s="702">
        <v>459</v>
      </c>
      <c r="L349" s="702">
        <v>1</v>
      </c>
      <c r="M349" s="702">
        <v>459</v>
      </c>
      <c r="N349" s="702">
        <v>1</v>
      </c>
      <c r="O349" s="702">
        <v>459</v>
      </c>
      <c r="P349" s="724">
        <v>1</v>
      </c>
      <c r="Q349" s="703">
        <v>459</v>
      </c>
    </row>
    <row r="350" spans="1:17" ht="14.4" customHeight="1" x14ac:dyDescent="0.3">
      <c r="A350" s="697" t="s">
        <v>3831</v>
      </c>
      <c r="B350" s="698" t="s">
        <v>3832</v>
      </c>
      <c r="C350" s="698" t="s">
        <v>2179</v>
      </c>
      <c r="D350" s="698" t="s">
        <v>3847</v>
      </c>
      <c r="E350" s="698" t="s">
        <v>3848</v>
      </c>
      <c r="F350" s="702">
        <v>86</v>
      </c>
      <c r="G350" s="702">
        <v>30014</v>
      </c>
      <c r="H350" s="702"/>
      <c r="I350" s="702">
        <v>349</v>
      </c>
      <c r="J350" s="702"/>
      <c r="K350" s="702"/>
      <c r="L350" s="702"/>
      <c r="M350" s="702"/>
      <c r="N350" s="702"/>
      <c r="O350" s="702"/>
      <c r="P350" s="724"/>
      <c r="Q350" s="703"/>
    </row>
    <row r="351" spans="1:17" ht="14.4" customHeight="1" x14ac:dyDescent="0.3">
      <c r="A351" s="697" t="s">
        <v>3831</v>
      </c>
      <c r="B351" s="698" t="s">
        <v>3832</v>
      </c>
      <c r="C351" s="698" t="s">
        <v>2179</v>
      </c>
      <c r="D351" s="698" t="s">
        <v>3847</v>
      </c>
      <c r="E351" s="698" t="s">
        <v>3849</v>
      </c>
      <c r="F351" s="702">
        <v>138</v>
      </c>
      <c r="G351" s="702">
        <v>48162</v>
      </c>
      <c r="H351" s="702">
        <v>1.2897196261682242</v>
      </c>
      <c r="I351" s="702">
        <v>349</v>
      </c>
      <c r="J351" s="702">
        <v>107</v>
      </c>
      <c r="K351" s="702">
        <v>37343</v>
      </c>
      <c r="L351" s="702">
        <v>1</v>
      </c>
      <c r="M351" s="702">
        <v>349</v>
      </c>
      <c r="N351" s="702">
        <v>49</v>
      </c>
      <c r="O351" s="702">
        <v>17150</v>
      </c>
      <c r="P351" s="724">
        <v>0.45925608547786734</v>
      </c>
      <c r="Q351" s="703">
        <v>350</v>
      </c>
    </row>
    <row r="352" spans="1:17" ht="14.4" customHeight="1" x14ac:dyDescent="0.3">
      <c r="A352" s="697" t="s">
        <v>3831</v>
      </c>
      <c r="B352" s="698" t="s">
        <v>3832</v>
      </c>
      <c r="C352" s="698" t="s">
        <v>2179</v>
      </c>
      <c r="D352" s="698" t="s">
        <v>3850</v>
      </c>
      <c r="E352" s="698" t="s">
        <v>3851</v>
      </c>
      <c r="F352" s="702"/>
      <c r="G352" s="702"/>
      <c r="H352" s="702"/>
      <c r="I352" s="702"/>
      <c r="J352" s="702">
        <v>1</v>
      </c>
      <c r="K352" s="702">
        <v>1653</v>
      </c>
      <c r="L352" s="702">
        <v>1</v>
      </c>
      <c r="M352" s="702">
        <v>1653</v>
      </c>
      <c r="N352" s="702"/>
      <c r="O352" s="702"/>
      <c r="P352" s="724"/>
      <c r="Q352" s="703"/>
    </row>
    <row r="353" spans="1:17" ht="14.4" customHeight="1" x14ac:dyDescent="0.3">
      <c r="A353" s="697" t="s">
        <v>3831</v>
      </c>
      <c r="B353" s="698" t="s">
        <v>3832</v>
      </c>
      <c r="C353" s="698" t="s">
        <v>2179</v>
      </c>
      <c r="D353" s="698" t="s">
        <v>3852</v>
      </c>
      <c r="E353" s="698" t="s">
        <v>3853</v>
      </c>
      <c r="F353" s="702">
        <v>6</v>
      </c>
      <c r="G353" s="702">
        <v>702</v>
      </c>
      <c r="H353" s="702"/>
      <c r="I353" s="702">
        <v>117</v>
      </c>
      <c r="J353" s="702"/>
      <c r="K353" s="702"/>
      <c r="L353" s="702"/>
      <c r="M353" s="702"/>
      <c r="N353" s="702">
        <v>4</v>
      </c>
      <c r="O353" s="702">
        <v>468</v>
      </c>
      <c r="P353" s="724"/>
      <c r="Q353" s="703">
        <v>117</v>
      </c>
    </row>
    <row r="354" spans="1:17" ht="14.4" customHeight="1" x14ac:dyDescent="0.3">
      <c r="A354" s="697" t="s">
        <v>3831</v>
      </c>
      <c r="B354" s="698" t="s">
        <v>3832</v>
      </c>
      <c r="C354" s="698" t="s">
        <v>2179</v>
      </c>
      <c r="D354" s="698" t="s">
        <v>3852</v>
      </c>
      <c r="E354" s="698" t="s">
        <v>3854</v>
      </c>
      <c r="F354" s="702">
        <v>21</v>
      </c>
      <c r="G354" s="702">
        <v>2457</v>
      </c>
      <c r="H354" s="702">
        <v>0.26582278481012656</v>
      </c>
      <c r="I354" s="702">
        <v>117</v>
      </c>
      <c r="J354" s="702">
        <v>79</v>
      </c>
      <c r="K354" s="702">
        <v>9243</v>
      </c>
      <c r="L354" s="702">
        <v>1</v>
      </c>
      <c r="M354" s="702">
        <v>117</v>
      </c>
      <c r="N354" s="702">
        <v>66</v>
      </c>
      <c r="O354" s="702">
        <v>7722</v>
      </c>
      <c r="P354" s="724">
        <v>0.83544303797468356</v>
      </c>
      <c r="Q354" s="703">
        <v>117</v>
      </c>
    </row>
    <row r="355" spans="1:17" ht="14.4" customHeight="1" x14ac:dyDescent="0.3">
      <c r="A355" s="697" t="s">
        <v>3831</v>
      </c>
      <c r="B355" s="698" t="s">
        <v>3832</v>
      </c>
      <c r="C355" s="698" t="s">
        <v>2179</v>
      </c>
      <c r="D355" s="698" t="s">
        <v>3855</v>
      </c>
      <c r="E355" s="698" t="s">
        <v>3856</v>
      </c>
      <c r="F355" s="702">
        <v>1</v>
      </c>
      <c r="G355" s="702">
        <v>387</v>
      </c>
      <c r="H355" s="702">
        <v>0.24744245524296676</v>
      </c>
      <c r="I355" s="702">
        <v>387</v>
      </c>
      <c r="J355" s="702">
        <v>4</v>
      </c>
      <c r="K355" s="702">
        <v>1564</v>
      </c>
      <c r="L355" s="702">
        <v>1</v>
      </c>
      <c r="M355" s="702">
        <v>391</v>
      </c>
      <c r="N355" s="702"/>
      <c r="O355" s="702"/>
      <c r="P355" s="724"/>
      <c r="Q355" s="703"/>
    </row>
    <row r="356" spans="1:17" ht="14.4" customHeight="1" x14ac:dyDescent="0.3">
      <c r="A356" s="697" t="s">
        <v>3831</v>
      </c>
      <c r="B356" s="698" t="s">
        <v>3832</v>
      </c>
      <c r="C356" s="698" t="s">
        <v>2179</v>
      </c>
      <c r="D356" s="698" t="s">
        <v>3855</v>
      </c>
      <c r="E356" s="698" t="s">
        <v>3857</v>
      </c>
      <c r="F356" s="702">
        <v>1</v>
      </c>
      <c r="G356" s="702">
        <v>387</v>
      </c>
      <c r="H356" s="702"/>
      <c r="I356" s="702">
        <v>387</v>
      </c>
      <c r="J356" s="702"/>
      <c r="K356" s="702"/>
      <c r="L356" s="702"/>
      <c r="M356" s="702"/>
      <c r="N356" s="702">
        <v>1</v>
      </c>
      <c r="O356" s="702">
        <v>392</v>
      </c>
      <c r="P356" s="724"/>
      <c r="Q356" s="703">
        <v>392</v>
      </c>
    </row>
    <row r="357" spans="1:17" ht="14.4" customHeight="1" x14ac:dyDescent="0.3">
      <c r="A357" s="697" t="s">
        <v>3831</v>
      </c>
      <c r="B357" s="698" t="s">
        <v>3832</v>
      </c>
      <c r="C357" s="698" t="s">
        <v>2179</v>
      </c>
      <c r="D357" s="698" t="s">
        <v>3858</v>
      </c>
      <c r="E357" s="698" t="s">
        <v>3859</v>
      </c>
      <c r="F357" s="702">
        <v>16</v>
      </c>
      <c r="G357" s="702">
        <v>608</v>
      </c>
      <c r="H357" s="702">
        <v>0.2857142857142857</v>
      </c>
      <c r="I357" s="702">
        <v>38</v>
      </c>
      <c r="J357" s="702">
        <v>56</v>
      </c>
      <c r="K357" s="702">
        <v>2128</v>
      </c>
      <c r="L357" s="702">
        <v>1</v>
      </c>
      <c r="M357" s="702">
        <v>38</v>
      </c>
      <c r="N357" s="702">
        <v>51</v>
      </c>
      <c r="O357" s="702">
        <v>1938</v>
      </c>
      <c r="P357" s="724">
        <v>0.9107142857142857</v>
      </c>
      <c r="Q357" s="703">
        <v>38</v>
      </c>
    </row>
    <row r="358" spans="1:17" ht="14.4" customHeight="1" x14ac:dyDescent="0.3">
      <c r="A358" s="697" t="s">
        <v>3831</v>
      </c>
      <c r="B358" s="698" t="s">
        <v>3832</v>
      </c>
      <c r="C358" s="698" t="s">
        <v>2179</v>
      </c>
      <c r="D358" s="698" t="s">
        <v>3858</v>
      </c>
      <c r="E358" s="698" t="s">
        <v>3860</v>
      </c>
      <c r="F358" s="702">
        <v>6</v>
      </c>
      <c r="G358" s="702">
        <v>228</v>
      </c>
      <c r="H358" s="702"/>
      <c r="I358" s="702">
        <v>38</v>
      </c>
      <c r="J358" s="702"/>
      <c r="K358" s="702"/>
      <c r="L358" s="702"/>
      <c r="M358" s="702"/>
      <c r="N358" s="702">
        <v>2</v>
      </c>
      <c r="O358" s="702">
        <v>76</v>
      </c>
      <c r="P358" s="724"/>
      <c r="Q358" s="703">
        <v>38</v>
      </c>
    </row>
    <row r="359" spans="1:17" ht="14.4" customHeight="1" x14ac:dyDescent="0.3">
      <c r="A359" s="697" t="s">
        <v>3831</v>
      </c>
      <c r="B359" s="698" t="s">
        <v>3832</v>
      </c>
      <c r="C359" s="698" t="s">
        <v>2179</v>
      </c>
      <c r="D359" s="698" t="s">
        <v>3861</v>
      </c>
      <c r="E359" s="698" t="s">
        <v>3862</v>
      </c>
      <c r="F359" s="702">
        <v>1</v>
      </c>
      <c r="G359" s="702">
        <v>704</v>
      </c>
      <c r="H359" s="702">
        <v>0.16643026004728131</v>
      </c>
      <c r="I359" s="702">
        <v>704</v>
      </c>
      <c r="J359" s="702">
        <v>6</v>
      </c>
      <c r="K359" s="702">
        <v>4230</v>
      </c>
      <c r="L359" s="702">
        <v>1</v>
      </c>
      <c r="M359" s="702">
        <v>705</v>
      </c>
      <c r="N359" s="702"/>
      <c r="O359" s="702"/>
      <c r="P359" s="724"/>
      <c r="Q359" s="703"/>
    </row>
    <row r="360" spans="1:17" ht="14.4" customHeight="1" x14ac:dyDescent="0.3">
      <c r="A360" s="697" t="s">
        <v>3831</v>
      </c>
      <c r="B360" s="698" t="s">
        <v>3832</v>
      </c>
      <c r="C360" s="698" t="s">
        <v>2179</v>
      </c>
      <c r="D360" s="698" t="s">
        <v>3861</v>
      </c>
      <c r="E360" s="698" t="s">
        <v>3863</v>
      </c>
      <c r="F360" s="702">
        <v>2</v>
      </c>
      <c r="G360" s="702">
        <v>1408</v>
      </c>
      <c r="H360" s="702"/>
      <c r="I360" s="702">
        <v>704</v>
      </c>
      <c r="J360" s="702"/>
      <c r="K360" s="702"/>
      <c r="L360" s="702"/>
      <c r="M360" s="702"/>
      <c r="N360" s="702">
        <v>1</v>
      </c>
      <c r="O360" s="702">
        <v>707</v>
      </c>
      <c r="P360" s="724"/>
      <c r="Q360" s="703">
        <v>707</v>
      </c>
    </row>
    <row r="361" spans="1:17" ht="14.4" customHeight="1" x14ac:dyDescent="0.3">
      <c r="A361" s="697" t="s">
        <v>3831</v>
      </c>
      <c r="B361" s="698" t="s">
        <v>3832</v>
      </c>
      <c r="C361" s="698" t="s">
        <v>2179</v>
      </c>
      <c r="D361" s="698" t="s">
        <v>3864</v>
      </c>
      <c r="E361" s="698" t="s">
        <v>3865</v>
      </c>
      <c r="F361" s="702">
        <v>339</v>
      </c>
      <c r="G361" s="702">
        <v>103056</v>
      </c>
      <c r="H361" s="702">
        <v>1.8068905058297537</v>
      </c>
      <c r="I361" s="702">
        <v>304</v>
      </c>
      <c r="J361" s="702">
        <v>187</v>
      </c>
      <c r="K361" s="702">
        <v>57035</v>
      </c>
      <c r="L361" s="702">
        <v>1</v>
      </c>
      <c r="M361" s="702">
        <v>305</v>
      </c>
      <c r="N361" s="702">
        <v>67</v>
      </c>
      <c r="O361" s="702">
        <v>20435</v>
      </c>
      <c r="P361" s="724">
        <v>0.35828877005347592</v>
      </c>
      <c r="Q361" s="703">
        <v>305</v>
      </c>
    </row>
    <row r="362" spans="1:17" ht="14.4" customHeight="1" x14ac:dyDescent="0.3">
      <c r="A362" s="697" t="s">
        <v>3831</v>
      </c>
      <c r="B362" s="698" t="s">
        <v>3832</v>
      </c>
      <c r="C362" s="698" t="s">
        <v>2179</v>
      </c>
      <c r="D362" s="698" t="s">
        <v>3866</v>
      </c>
      <c r="E362" s="698" t="s">
        <v>3867</v>
      </c>
      <c r="F362" s="702">
        <v>205</v>
      </c>
      <c r="G362" s="702">
        <v>101270</v>
      </c>
      <c r="H362" s="702">
        <v>0.94036697247706424</v>
      </c>
      <c r="I362" s="702">
        <v>494</v>
      </c>
      <c r="J362" s="702">
        <v>218</v>
      </c>
      <c r="K362" s="702">
        <v>107692</v>
      </c>
      <c r="L362" s="702">
        <v>1</v>
      </c>
      <c r="M362" s="702">
        <v>494</v>
      </c>
      <c r="N362" s="702">
        <v>78</v>
      </c>
      <c r="O362" s="702">
        <v>38610</v>
      </c>
      <c r="P362" s="724">
        <v>0.35852245292129409</v>
      </c>
      <c r="Q362" s="703">
        <v>495</v>
      </c>
    </row>
    <row r="363" spans="1:17" ht="14.4" customHeight="1" x14ac:dyDescent="0.3">
      <c r="A363" s="697" t="s">
        <v>3831</v>
      </c>
      <c r="B363" s="698" t="s">
        <v>3832</v>
      </c>
      <c r="C363" s="698" t="s">
        <v>2179</v>
      </c>
      <c r="D363" s="698" t="s">
        <v>3868</v>
      </c>
      <c r="E363" s="698" t="s">
        <v>3869</v>
      </c>
      <c r="F363" s="702">
        <v>468</v>
      </c>
      <c r="G363" s="702">
        <v>173160</v>
      </c>
      <c r="H363" s="702">
        <v>1.5294117647058822</v>
      </c>
      <c r="I363" s="702">
        <v>370</v>
      </c>
      <c r="J363" s="702">
        <v>306</v>
      </c>
      <c r="K363" s="702">
        <v>113220</v>
      </c>
      <c r="L363" s="702">
        <v>1</v>
      </c>
      <c r="M363" s="702">
        <v>370</v>
      </c>
      <c r="N363" s="702">
        <v>105</v>
      </c>
      <c r="O363" s="702">
        <v>38955</v>
      </c>
      <c r="P363" s="724">
        <v>0.34406465288818228</v>
      </c>
      <c r="Q363" s="703">
        <v>371</v>
      </c>
    </row>
    <row r="364" spans="1:17" ht="14.4" customHeight="1" x14ac:dyDescent="0.3">
      <c r="A364" s="697" t="s">
        <v>3831</v>
      </c>
      <c r="B364" s="698" t="s">
        <v>3832</v>
      </c>
      <c r="C364" s="698" t="s">
        <v>2179</v>
      </c>
      <c r="D364" s="698" t="s">
        <v>3870</v>
      </c>
      <c r="E364" s="698" t="s">
        <v>3871</v>
      </c>
      <c r="F364" s="702"/>
      <c r="G364" s="702"/>
      <c r="H364" s="702"/>
      <c r="I364" s="702"/>
      <c r="J364" s="702"/>
      <c r="K364" s="702"/>
      <c r="L364" s="702"/>
      <c r="M364" s="702"/>
      <c r="N364" s="702">
        <v>1</v>
      </c>
      <c r="O364" s="702">
        <v>12</v>
      </c>
      <c r="P364" s="724"/>
      <c r="Q364" s="703">
        <v>12</v>
      </c>
    </row>
    <row r="365" spans="1:17" ht="14.4" customHeight="1" x14ac:dyDescent="0.3">
      <c r="A365" s="697" t="s">
        <v>3831</v>
      </c>
      <c r="B365" s="698" t="s">
        <v>3832</v>
      </c>
      <c r="C365" s="698" t="s">
        <v>2179</v>
      </c>
      <c r="D365" s="698" t="s">
        <v>3872</v>
      </c>
      <c r="E365" s="698" t="s">
        <v>3873</v>
      </c>
      <c r="F365" s="702">
        <v>1</v>
      </c>
      <c r="G365" s="702">
        <v>12793</v>
      </c>
      <c r="H365" s="702">
        <v>0.9999218383617321</v>
      </c>
      <c r="I365" s="702">
        <v>12793</v>
      </c>
      <c r="J365" s="702">
        <v>1</v>
      </c>
      <c r="K365" s="702">
        <v>12794</v>
      </c>
      <c r="L365" s="702">
        <v>1</v>
      </c>
      <c r="M365" s="702">
        <v>12794</v>
      </c>
      <c r="N365" s="702">
        <v>1</v>
      </c>
      <c r="O365" s="702">
        <v>12796</v>
      </c>
      <c r="P365" s="724">
        <v>1.0001563232765358</v>
      </c>
      <c r="Q365" s="703">
        <v>12796</v>
      </c>
    </row>
    <row r="366" spans="1:17" ht="14.4" customHeight="1" x14ac:dyDescent="0.3">
      <c r="A366" s="697" t="s">
        <v>3831</v>
      </c>
      <c r="B366" s="698" t="s">
        <v>3832</v>
      </c>
      <c r="C366" s="698" t="s">
        <v>2179</v>
      </c>
      <c r="D366" s="698" t="s">
        <v>3874</v>
      </c>
      <c r="E366" s="698" t="s">
        <v>3875</v>
      </c>
      <c r="F366" s="702"/>
      <c r="G366" s="702"/>
      <c r="H366" s="702"/>
      <c r="I366" s="702"/>
      <c r="J366" s="702">
        <v>3</v>
      </c>
      <c r="K366" s="702">
        <v>333</v>
      </c>
      <c r="L366" s="702">
        <v>1</v>
      </c>
      <c r="M366" s="702">
        <v>111</v>
      </c>
      <c r="N366" s="702">
        <v>3</v>
      </c>
      <c r="O366" s="702">
        <v>336</v>
      </c>
      <c r="P366" s="724">
        <v>1.0090090090090089</v>
      </c>
      <c r="Q366" s="703">
        <v>112</v>
      </c>
    </row>
    <row r="367" spans="1:17" ht="14.4" customHeight="1" x14ac:dyDescent="0.3">
      <c r="A367" s="697" t="s">
        <v>3831</v>
      </c>
      <c r="B367" s="698" t="s">
        <v>3832</v>
      </c>
      <c r="C367" s="698" t="s">
        <v>2179</v>
      </c>
      <c r="D367" s="698" t="s">
        <v>3876</v>
      </c>
      <c r="E367" s="698" t="s">
        <v>3877</v>
      </c>
      <c r="F367" s="702">
        <v>21</v>
      </c>
      <c r="G367" s="702">
        <v>2625</v>
      </c>
      <c r="H367" s="702">
        <v>7</v>
      </c>
      <c r="I367" s="702">
        <v>125</v>
      </c>
      <c r="J367" s="702">
        <v>3</v>
      </c>
      <c r="K367" s="702">
        <v>375</v>
      </c>
      <c r="L367" s="702">
        <v>1</v>
      </c>
      <c r="M367" s="702">
        <v>125</v>
      </c>
      <c r="N367" s="702">
        <v>2</v>
      </c>
      <c r="O367" s="702">
        <v>252</v>
      </c>
      <c r="P367" s="724">
        <v>0.67200000000000004</v>
      </c>
      <c r="Q367" s="703">
        <v>126</v>
      </c>
    </row>
    <row r="368" spans="1:17" ht="14.4" customHeight="1" x14ac:dyDescent="0.3">
      <c r="A368" s="697" t="s">
        <v>3831</v>
      </c>
      <c r="B368" s="698" t="s">
        <v>3832</v>
      </c>
      <c r="C368" s="698" t="s">
        <v>2179</v>
      </c>
      <c r="D368" s="698" t="s">
        <v>3876</v>
      </c>
      <c r="E368" s="698" t="s">
        <v>3878</v>
      </c>
      <c r="F368" s="702">
        <v>10</v>
      </c>
      <c r="G368" s="702">
        <v>1250</v>
      </c>
      <c r="H368" s="702"/>
      <c r="I368" s="702">
        <v>125</v>
      </c>
      <c r="J368" s="702"/>
      <c r="K368" s="702"/>
      <c r="L368" s="702"/>
      <c r="M368" s="702"/>
      <c r="N368" s="702"/>
      <c r="O368" s="702"/>
      <c r="P368" s="724"/>
      <c r="Q368" s="703"/>
    </row>
    <row r="369" spans="1:17" ht="14.4" customHeight="1" x14ac:dyDescent="0.3">
      <c r="A369" s="697" t="s">
        <v>3831</v>
      </c>
      <c r="B369" s="698" t="s">
        <v>3832</v>
      </c>
      <c r="C369" s="698" t="s">
        <v>2179</v>
      </c>
      <c r="D369" s="698" t="s">
        <v>3879</v>
      </c>
      <c r="E369" s="698" t="s">
        <v>3880</v>
      </c>
      <c r="F369" s="702">
        <v>30</v>
      </c>
      <c r="G369" s="702">
        <v>14850</v>
      </c>
      <c r="H369" s="702">
        <v>0.3</v>
      </c>
      <c r="I369" s="702">
        <v>495</v>
      </c>
      <c r="J369" s="702">
        <v>100</v>
      </c>
      <c r="K369" s="702">
        <v>49500</v>
      </c>
      <c r="L369" s="702">
        <v>1</v>
      </c>
      <c r="M369" s="702">
        <v>495</v>
      </c>
      <c r="N369" s="702">
        <v>76</v>
      </c>
      <c r="O369" s="702">
        <v>37696</v>
      </c>
      <c r="P369" s="724">
        <v>0.76153535353535351</v>
      </c>
      <c r="Q369" s="703">
        <v>496</v>
      </c>
    </row>
    <row r="370" spans="1:17" ht="14.4" customHeight="1" x14ac:dyDescent="0.3">
      <c r="A370" s="697" t="s">
        <v>3831</v>
      </c>
      <c r="B370" s="698" t="s">
        <v>3832</v>
      </c>
      <c r="C370" s="698" t="s">
        <v>2179</v>
      </c>
      <c r="D370" s="698" t="s">
        <v>3881</v>
      </c>
      <c r="E370" s="698" t="s">
        <v>3882</v>
      </c>
      <c r="F370" s="702">
        <v>2</v>
      </c>
      <c r="G370" s="702">
        <v>912</v>
      </c>
      <c r="H370" s="702">
        <v>0.66666666666666663</v>
      </c>
      <c r="I370" s="702">
        <v>456</v>
      </c>
      <c r="J370" s="702">
        <v>3</v>
      </c>
      <c r="K370" s="702">
        <v>1368</v>
      </c>
      <c r="L370" s="702">
        <v>1</v>
      </c>
      <c r="M370" s="702">
        <v>456</v>
      </c>
      <c r="N370" s="702">
        <v>1</v>
      </c>
      <c r="O370" s="702">
        <v>458</v>
      </c>
      <c r="P370" s="724">
        <v>0.33479532163742692</v>
      </c>
      <c r="Q370" s="703">
        <v>458</v>
      </c>
    </row>
    <row r="371" spans="1:17" ht="14.4" customHeight="1" x14ac:dyDescent="0.3">
      <c r="A371" s="697" t="s">
        <v>3831</v>
      </c>
      <c r="B371" s="698" t="s">
        <v>3832</v>
      </c>
      <c r="C371" s="698" t="s">
        <v>2179</v>
      </c>
      <c r="D371" s="698" t="s">
        <v>3883</v>
      </c>
      <c r="E371" s="698" t="s">
        <v>3884</v>
      </c>
      <c r="F371" s="702">
        <v>40</v>
      </c>
      <c r="G371" s="702">
        <v>2320</v>
      </c>
      <c r="H371" s="702">
        <v>3.6363636363636362</v>
      </c>
      <c r="I371" s="702">
        <v>58</v>
      </c>
      <c r="J371" s="702">
        <v>11</v>
      </c>
      <c r="K371" s="702">
        <v>638</v>
      </c>
      <c r="L371" s="702">
        <v>1</v>
      </c>
      <c r="M371" s="702">
        <v>58</v>
      </c>
      <c r="N371" s="702">
        <v>7</v>
      </c>
      <c r="O371" s="702">
        <v>406</v>
      </c>
      <c r="P371" s="724">
        <v>0.63636363636363635</v>
      </c>
      <c r="Q371" s="703">
        <v>58</v>
      </c>
    </row>
    <row r="372" spans="1:17" ht="14.4" customHeight="1" x14ac:dyDescent="0.3">
      <c r="A372" s="697" t="s">
        <v>3831</v>
      </c>
      <c r="B372" s="698" t="s">
        <v>3832</v>
      </c>
      <c r="C372" s="698" t="s">
        <v>2179</v>
      </c>
      <c r="D372" s="698" t="s">
        <v>3885</v>
      </c>
      <c r="E372" s="698" t="s">
        <v>3886</v>
      </c>
      <c r="F372" s="702">
        <v>1</v>
      </c>
      <c r="G372" s="702">
        <v>2173</v>
      </c>
      <c r="H372" s="702">
        <v>1</v>
      </c>
      <c r="I372" s="702">
        <v>2173</v>
      </c>
      <c r="J372" s="702">
        <v>1</v>
      </c>
      <c r="K372" s="702">
        <v>2173</v>
      </c>
      <c r="L372" s="702">
        <v>1</v>
      </c>
      <c r="M372" s="702">
        <v>2173</v>
      </c>
      <c r="N372" s="702">
        <v>1</v>
      </c>
      <c r="O372" s="702">
        <v>2174</v>
      </c>
      <c r="P372" s="724">
        <v>1.0004601932811781</v>
      </c>
      <c r="Q372" s="703">
        <v>2174</v>
      </c>
    </row>
    <row r="373" spans="1:17" ht="14.4" customHeight="1" x14ac:dyDescent="0.3">
      <c r="A373" s="697" t="s">
        <v>3831</v>
      </c>
      <c r="B373" s="698" t="s">
        <v>3832</v>
      </c>
      <c r="C373" s="698" t="s">
        <v>2179</v>
      </c>
      <c r="D373" s="698" t="s">
        <v>3887</v>
      </c>
      <c r="E373" s="698" t="s">
        <v>3888</v>
      </c>
      <c r="F373" s="702">
        <v>2437</v>
      </c>
      <c r="G373" s="702">
        <v>426475</v>
      </c>
      <c r="H373" s="702">
        <v>2.387343260188088</v>
      </c>
      <c r="I373" s="702">
        <v>175</v>
      </c>
      <c r="J373" s="702">
        <v>1015</v>
      </c>
      <c r="K373" s="702">
        <v>178640</v>
      </c>
      <c r="L373" s="702">
        <v>1</v>
      </c>
      <c r="M373" s="702">
        <v>176</v>
      </c>
      <c r="N373" s="702">
        <v>697</v>
      </c>
      <c r="O373" s="702">
        <v>122672</v>
      </c>
      <c r="P373" s="724">
        <v>0.68669950738916252</v>
      </c>
      <c r="Q373" s="703">
        <v>176</v>
      </c>
    </row>
    <row r="374" spans="1:17" ht="14.4" customHeight="1" x14ac:dyDescent="0.3">
      <c r="A374" s="697" t="s">
        <v>3831</v>
      </c>
      <c r="B374" s="698" t="s">
        <v>3832</v>
      </c>
      <c r="C374" s="698" t="s">
        <v>2179</v>
      </c>
      <c r="D374" s="698" t="s">
        <v>3889</v>
      </c>
      <c r="E374" s="698" t="s">
        <v>3890</v>
      </c>
      <c r="F374" s="702">
        <v>6</v>
      </c>
      <c r="G374" s="702">
        <v>510</v>
      </c>
      <c r="H374" s="702">
        <v>0.42857142857142855</v>
      </c>
      <c r="I374" s="702">
        <v>85</v>
      </c>
      <c r="J374" s="702">
        <v>14</v>
      </c>
      <c r="K374" s="702">
        <v>1190</v>
      </c>
      <c r="L374" s="702">
        <v>1</v>
      </c>
      <c r="M374" s="702">
        <v>85</v>
      </c>
      <c r="N374" s="702">
        <v>2</v>
      </c>
      <c r="O374" s="702">
        <v>172</v>
      </c>
      <c r="P374" s="724">
        <v>0.14453781512605043</v>
      </c>
      <c r="Q374" s="703">
        <v>86</v>
      </c>
    </row>
    <row r="375" spans="1:17" ht="14.4" customHeight="1" x14ac:dyDescent="0.3">
      <c r="A375" s="697" t="s">
        <v>3831</v>
      </c>
      <c r="B375" s="698" t="s">
        <v>3832</v>
      </c>
      <c r="C375" s="698" t="s">
        <v>2179</v>
      </c>
      <c r="D375" s="698" t="s">
        <v>3891</v>
      </c>
      <c r="E375" s="698" t="s">
        <v>3892</v>
      </c>
      <c r="F375" s="702"/>
      <c r="G375" s="702"/>
      <c r="H375" s="702"/>
      <c r="I375" s="702"/>
      <c r="J375" s="702">
        <v>2</v>
      </c>
      <c r="K375" s="702">
        <v>356</v>
      </c>
      <c r="L375" s="702">
        <v>1</v>
      </c>
      <c r="M375" s="702">
        <v>178</v>
      </c>
      <c r="N375" s="702">
        <v>2</v>
      </c>
      <c r="O375" s="702">
        <v>358</v>
      </c>
      <c r="P375" s="724">
        <v>1.0056179775280898</v>
      </c>
      <c r="Q375" s="703">
        <v>179</v>
      </c>
    </row>
    <row r="376" spans="1:17" ht="14.4" customHeight="1" x14ac:dyDescent="0.3">
      <c r="A376" s="697" t="s">
        <v>3831</v>
      </c>
      <c r="B376" s="698" t="s">
        <v>3832</v>
      </c>
      <c r="C376" s="698" t="s">
        <v>2179</v>
      </c>
      <c r="D376" s="698" t="s">
        <v>3891</v>
      </c>
      <c r="E376" s="698" t="s">
        <v>3893</v>
      </c>
      <c r="F376" s="702"/>
      <c r="G376" s="702"/>
      <c r="H376" s="702"/>
      <c r="I376" s="702"/>
      <c r="J376" s="702"/>
      <c r="K376" s="702"/>
      <c r="L376" s="702"/>
      <c r="M376" s="702"/>
      <c r="N376" s="702">
        <v>1</v>
      </c>
      <c r="O376" s="702">
        <v>179</v>
      </c>
      <c r="P376" s="724"/>
      <c r="Q376" s="703">
        <v>179</v>
      </c>
    </row>
    <row r="377" spans="1:17" ht="14.4" customHeight="1" x14ac:dyDescent="0.3">
      <c r="A377" s="697" t="s">
        <v>3831</v>
      </c>
      <c r="B377" s="698" t="s">
        <v>3832</v>
      </c>
      <c r="C377" s="698" t="s">
        <v>2179</v>
      </c>
      <c r="D377" s="698" t="s">
        <v>3894</v>
      </c>
      <c r="E377" s="698" t="s">
        <v>3895</v>
      </c>
      <c r="F377" s="702">
        <v>7</v>
      </c>
      <c r="G377" s="702">
        <v>1183</v>
      </c>
      <c r="H377" s="702">
        <v>0.773202614379085</v>
      </c>
      <c r="I377" s="702">
        <v>169</v>
      </c>
      <c r="J377" s="702">
        <v>9</v>
      </c>
      <c r="K377" s="702">
        <v>1530</v>
      </c>
      <c r="L377" s="702">
        <v>1</v>
      </c>
      <c r="M377" s="702">
        <v>170</v>
      </c>
      <c r="N377" s="702">
        <v>10</v>
      </c>
      <c r="O377" s="702">
        <v>1700</v>
      </c>
      <c r="P377" s="724">
        <v>1.1111111111111112</v>
      </c>
      <c r="Q377" s="703">
        <v>170</v>
      </c>
    </row>
    <row r="378" spans="1:17" ht="14.4" customHeight="1" x14ac:dyDescent="0.3">
      <c r="A378" s="697" t="s">
        <v>3831</v>
      </c>
      <c r="B378" s="698" t="s">
        <v>3832</v>
      </c>
      <c r="C378" s="698" t="s">
        <v>2179</v>
      </c>
      <c r="D378" s="698" t="s">
        <v>3896</v>
      </c>
      <c r="E378" s="698" t="s">
        <v>3897</v>
      </c>
      <c r="F378" s="702"/>
      <c r="G378" s="702"/>
      <c r="H378" s="702"/>
      <c r="I378" s="702"/>
      <c r="J378" s="702">
        <v>2</v>
      </c>
      <c r="K378" s="702">
        <v>352</v>
      </c>
      <c r="L378" s="702">
        <v>1</v>
      </c>
      <c r="M378" s="702">
        <v>176</v>
      </c>
      <c r="N378" s="702">
        <v>2</v>
      </c>
      <c r="O378" s="702">
        <v>354</v>
      </c>
      <c r="P378" s="724">
        <v>1.0056818181818181</v>
      </c>
      <c r="Q378" s="703">
        <v>177</v>
      </c>
    </row>
    <row r="379" spans="1:17" ht="14.4" customHeight="1" x14ac:dyDescent="0.3">
      <c r="A379" s="697" t="s">
        <v>3831</v>
      </c>
      <c r="B379" s="698" t="s">
        <v>3832</v>
      </c>
      <c r="C379" s="698" t="s">
        <v>2179</v>
      </c>
      <c r="D379" s="698" t="s">
        <v>3898</v>
      </c>
      <c r="E379" s="698" t="s">
        <v>3899</v>
      </c>
      <c r="F379" s="702">
        <v>2</v>
      </c>
      <c r="G379" s="702">
        <v>526</v>
      </c>
      <c r="H379" s="702">
        <v>0.3984848484848485</v>
      </c>
      <c r="I379" s="702">
        <v>263</v>
      </c>
      <c r="J379" s="702">
        <v>5</v>
      </c>
      <c r="K379" s="702">
        <v>1320</v>
      </c>
      <c r="L379" s="702">
        <v>1</v>
      </c>
      <c r="M379" s="702">
        <v>264</v>
      </c>
      <c r="N379" s="702">
        <v>11</v>
      </c>
      <c r="O379" s="702">
        <v>2904</v>
      </c>
      <c r="P379" s="724">
        <v>2.2000000000000002</v>
      </c>
      <c r="Q379" s="703">
        <v>264</v>
      </c>
    </row>
    <row r="380" spans="1:17" ht="14.4" customHeight="1" x14ac:dyDescent="0.3">
      <c r="A380" s="697" t="s">
        <v>3831</v>
      </c>
      <c r="B380" s="698" t="s">
        <v>3832</v>
      </c>
      <c r="C380" s="698" t="s">
        <v>2179</v>
      </c>
      <c r="D380" s="698" t="s">
        <v>3900</v>
      </c>
      <c r="E380" s="698" t="s">
        <v>3901</v>
      </c>
      <c r="F380" s="702">
        <v>7</v>
      </c>
      <c r="G380" s="702">
        <v>14910</v>
      </c>
      <c r="H380" s="702"/>
      <c r="I380" s="702">
        <v>2130</v>
      </c>
      <c r="J380" s="702"/>
      <c r="K380" s="702"/>
      <c r="L380" s="702"/>
      <c r="M380" s="702"/>
      <c r="N380" s="702"/>
      <c r="O380" s="702"/>
      <c r="P380" s="724"/>
      <c r="Q380" s="703"/>
    </row>
    <row r="381" spans="1:17" ht="14.4" customHeight="1" x14ac:dyDescent="0.3">
      <c r="A381" s="697" t="s">
        <v>3831</v>
      </c>
      <c r="B381" s="698" t="s">
        <v>3832</v>
      </c>
      <c r="C381" s="698" t="s">
        <v>2179</v>
      </c>
      <c r="D381" s="698" t="s">
        <v>3900</v>
      </c>
      <c r="E381" s="698" t="s">
        <v>3902</v>
      </c>
      <c r="F381" s="702"/>
      <c r="G381" s="702"/>
      <c r="H381" s="702"/>
      <c r="I381" s="702"/>
      <c r="J381" s="702">
        <v>3</v>
      </c>
      <c r="K381" s="702">
        <v>6393</v>
      </c>
      <c r="L381" s="702">
        <v>1</v>
      </c>
      <c r="M381" s="702">
        <v>2131</v>
      </c>
      <c r="N381" s="702">
        <v>1</v>
      </c>
      <c r="O381" s="702">
        <v>2134</v>
      </c>
      <c r="P381" s="724">
        <v>0.33380259659002032</v>
      </c>
      <c r="Q381" s="703">
        <v>2134</v>
      </c>
    </row>
    <row r="382" spans="1:17" ht="14.4" customHeight="1" x14ac:dyDescent="0.3">
      <c r="A382" s="697" t="s">
        <v>3831</v>
      </c>
      <c r="B382" s="698" t="s">
        <v>3832</v>
      </c>
      <c r="C382" s="698" t="s">
        <v>2179</v>
      </c>
      <c r="D382" s="698" t="s">
        <v>3903</v>
      </c>
      <c r="E382" s="698" t="s">
        <v>3904</v>
      </c>
      <c r="F382" s="702">
        <v>35</v>
      </c>
      <c r="G382" s="702">
        <v>8470</v>
      </c>
      <c r="H382" s="702">
        <v>0.31818181818181818</v>
      </c>
      <c r="I382" s="702">
        <v>242</v>
      </c>
      <c r="J382" s="702">
        <v>110</v>
      </c>
      <c r="K382" s="702">
        <v>26620</v>
      </c>
      <c r="L382" s="702">
        <v>1</v>
      </c>
      <c r="M382" s="702">
        <v>242</v>
      </c>
      <c r="N382" s="702">
        <v>96</v>
      </c>
      <c r="O382" s="702">
        <v>23328</v>
      </c>
      <c r="P382" s="724">
        <v>0.87633358377160031</v>
      </c>
      <c r="Q382" s="703">
        <v>243</v>
      </c>
    </row>
    <row r="383" spans="1:17" ht="14.4" customHeight="1" x14ac:dyDescent="0.3">
      <c r="A383" s="697" t="s">
        <v>3831</v>
      </c>
      <c r="B383" s="698" t="s">
        <v>3832</v>
      </c>
      <c r="C383" s="698" t="s">
        <v>2179</v>
      </c>
      <c r="D383" s="698" t="s">
        <v>3905</v>
      </c>
      <c r="E383" s="698" t="s">
        <v>3906</v>
      </c>
      <c r="F383" s="702">
        <v>5</v>
      </c>
      <c r="G383" s="702">
        <v>2115</v>
      </c>
      <c r="H383" s="702">
        <v>0.83136792452830188</v>
      </c>
      <c r="I383" s="702">
        <v>423</v>
      </c>
      <c r="J383" s="702">
        <v>6</v>
      </c>
      <c r="K383" s="702">
        <v>2544</v>
      </c>
      <c r="L383" s="702">
        <v>1</v>
      </c>
      <c r="M383" s="702">
        <v>424</v>
      </c>
      <c r="N383" s="702">
        <v>6</v>
      </c>
      <c r="O383" s="702">
        <v>2556</v>
      </c>
      <c r="P383" s="724">
        <v>1.0047169811320755</v>
      </c>
      <c r="Q383" s="703">
        <v>426</v>
      </c>
    </row>
    <row r="384" spans="1:17" ht="14.4" customHeight="1" x14ac:dyDescent="0.3">
      <c r="A384" s="697" t="s">
        <v>3831</v>
      </c>
      <c r="B384" s="698" t="s">
        <v>3832</v>
      </c>
      <c r="C384" s="698" t="s">
        <v>2179</v>
      </c>
      <c r="D384" s="698" t="s">
        <v>3907</v>
      </c>
      <c r="E384" s="698" t="s">
        <v>3908</v>
      </c>
      <c r="F384" s="702">
        <v>24</v>
      </c>
      <c r="G384" s="702">
        <v>25320</v>
      </c>
      <c r="H384" s="702"/>
      <c r="I384" s="702">
        <v>1055</v>
      </c>
      <c r="J384" s="702"/>
      <c r="K384" s="702"/>
      <c r="L384" s="702"/>
      <c r="M384" s="702"/>
      <c r="N384" s="702"/>
      <c r="O384" s="702"/>
      <c r="P384" s="724"/>
      <c r="Q384" s="703"/>
    </row>
    <row r="385" spans="1:17" ht="14.4" customHeight="1" x14ac:dyDescent="0.3">
      <c r="A385" s="697" t="s">
        <v>3831</v>
      </c>
      <c r="B385" s="698" t="s">
        <v>3832</v>
      </c>
      <c r="C385" s="698" t="s">
        <v>2179</v>
      </c>
      <c r="D385" s="698" t="s">
        <v>3907</v>
      </c>
      <c r="E385" s="698" t="s">
        <v>3909</v>
      </c>
      <c r="F385" s="702">
        <v>77</v>
      </c>
      <c r="G385" s="702">
        <v>81235</v>
      </c>
      <c r="H385" s="702">
        <v>2.1958372753074742</v>
      </c>
      <c r="I385" s="702">
        <v>1055</v>
      </c>
      <c r="J385" s="702">
        <v>35</v>
      </c>
      <c r="K385" s="702">
        <v>36995</v>
      </c>
      <c r="L385" s="702">
        <v>1</v>
      </c>
      <c r="M385" s="702">
        <v>1057</v>
      </c>
      <c r="N385" s="702">
        <v>37</v>
      </c>
      <c r="O385" s="702">
        <v>39220</v>
      </c>
      <c r="P385" s="724">
        <v>1.0601432626030545</v>
      </c>
      <c r="Q385" s="703">
        <v>1060</v>
      </c>
    </row>
    <row r="386" spans="1:17" ht="14.4" customHeight="1" x14ac:dyDescent="0.3">
      <c r="A386" s="697" t="s">
        <v>3831</v>
      </c>
      <c r="B386" s="698" t="s">
        <v>3832</v>
      </c>
      <c r="C386" s="698" t="s">
        <v>2179</v>
      </c>
      <c r="D386" s="698" t="s">
        <v>3910</v>
      </c>
      <c r="E386" s="698" t="s">
        <v>3911</v>
      </c>
      <c r="F386" s="702">
        <v>1</v>
      </c>
      <c r="G386" s="702">
        <v>288</v>
      </c>
      <c r="H386" s="702"/>
      <c r="I386" s="702">
        <v>288</v>
      </c>
      <c r="J386" s="702"/>
      <c r="K386" s="702"/>
      <c r="L386" s="702"/>
      <c r="M386" s="702"/>
      <c r="N386" s="702">
        <v>1</v>
      </c>
      <c r="O386" s="702">
        <v>289</v>
      </c>
      <c r="P386" s="724"/>
      <c r="Q386" s="703">
        <v>289</v>
      </c>
    </row>
    <row r="387" spans="1:17" ht="14.4" customHeight="1" x14ac:dyDescent="0.3">
      <c r="A387" s="697" t="s">
        <v>3831</v>
      </c>
      <c r="B387" s="698" t="s">
        <v>3832</v>
      </c>
      <c r="C387" s="698" t="s">
        <v>2179</v>
      </c>
      <c r="D387" s="698" t="s">
        <v>3912</v>
      </c>
      <c r="E387" s="698" t="s">
        <v>3913</v>
      </c>
      <c r="F387" s="702"/>
      <c r="G387" s="702"/>
      <c r="H387" s="702"/>
      <c r="I387" s="702"/>
      <c r="J387" s="702"/>
      <c r="K387" s="702"/>
      <c r="L387" s="702"/>
      <c r="M387" s="702"/>
      <c r="N387" s="702">
        <v>1</v>
      </c>
      <c r="O387" s="702">
        <v>0</v>
      </c>
      <c r="P387" s="724"/>
      <c r="Q387" s="703">
        <v>0</v>
      </c>
    </row>
    <row r="388" spans="1:17" ht="14.4" customHeight="1" x14ac:dyDescent="0.3">
      <c r="A388" s="697" t="s">
        <v>3831</v>
      </c>
      <c r="B388" s="698" t="s">
        <v>3832</v>
      </c>
      <c r="C388" s="698" t="s">
        <v>2179</v>
      </c>
      <c r="D388" s="698" t="s">
        <v>3914</v>
      </c>
      <c r="E388" s="698" t="s">
        <v>3915</v>
      </c>
      <c r="F388" s="702"/>
      <c r="G388" s="702"/>
      <c r="H388" s="702"/>
      <c r="I388" s="702"/>
      <c r="J388" s="702"/>
      <c r="K388" s="702"/>
      <c r="L388" s="702"/>
      <c r="M388" s="702"/>
      <c r="N388" s="702">
        <v>4</v>
      </c>
      <c r="O388" s="702">
        <v>19116</v>
      </c>
      <c r="P388" s="724"/>
      <c r="Q388" s="703">
        <v>4779</v>
      </c>
    </row>
    <row r="389" spans="1:17" ht="14.4" customHeight="1" x14ac:dyDescent="0.3">
      <c r="A389" s="697" t="s">
        <v>3831</v>
      </c>
      <c r="B389" s="698" t="s">
        <v>3832</v>
      </c>
      <c r="C389" s="698" t="s">
        <v>2179</v>
      </c>
      <c r="D389" s="698" t="s">
        <v>3916</v>
      </c>
      <c r="E389" s="698" t="s">
        <v>3917</v>
      </c>
      <c r="F389" s="702"/>
      <c r="G389" s="702"/>
      <c r="H389" s="702"/>
      <c r="I389" s="702"/>
      <c r="J389" s="702"/>
      <c r="K389" s="702"/>
      <c r="L389" s="702"/>
      <c r="M389" s="702"/>
      <c r="N389" s="702">
        <v>1</v>
      </c>
      <c r="O389" s="702">
        <v>609</v>
      </c>
      <c r="P389" s="724"/>
      <c r="Q389" s="703">
        <v>609</v>
      </c>
    </row>
    <row r="390" spans="1:17" ht="14.4" customHeight="1" x14ac:dyDescent="0.3">
      <c r="A390" s="697" t="s">
        <v>3831</v>
      </c>
      <c r="B390" s="698" t="s">
        <v>3832</v>
      </c>
      <c r="C390" s="698" t="s">
        <v>2179</v>
      </c>
      <c r="D390" s="698" t="s">
        <v>3918</v>
      </c>
      <c r="E390" s="698" t="s">
        <v>3919</v>
      </c>
      <c r="F390" s="702"/>
      <c r="G390" s="702"/>
      <c r="H390" s="702"/>
      <c r="I390" s="702"/>
      <c r="J390" s="702"/>
      <c r="K390" s="702"/>
      <c r="L390" s="702"/>
      <c r="M390" s="702"/>
      <c r="N390" s="702">
        <v>0</v>
      </c>
      <c r="O390" s="702">
        <v>0</v>
      </c>
      <c r="P390" s="724"/>
      <c r="Q390" s="703"/>
    </row>
    <row r="391" spans="1:17" ht="14.4" customHeight="1" x14ac:dyDescent="0.3">
      <c r="A391" s="697" t="s">
        <v>3920</v>
      </c>
      <c r="B391" s="698" t="s">
        <v>3921</v>
      </c>
      <c r="C391" s="698" t="s">
        <v>2179</v>
      </c>
      <c r="D391" s="698" t="s">
        <v>3922</v>
      </c>
      <c r="E391" s="698" t="s">
        <v>3923</v>
      </c>
      <c r="F391" s="702">
        <v>1192</v>
      </c>
      <c r="G391" s="702">
        <v>206216</v>
      </c>
      <c r="H391" s="702">
        <v>0.87326007326007327</v>
      </c>
      <c r="I391" s="702">
        <v>173</v>
      </c>
      <c r="J391" s="702">
        <v>1365</v>
      </c>
      <c r="K391" s="702">
        <v>236145</v>
      </c>
      <c r="L391" s="702">
        <v>1</v>
      </c>
      <c r="M391" s="702">
        <v>173</v>
      </c>
      <c r="N391" s="702">
        <v>1206</v>
      </c>
      <c r="O391" s="702">
        <v>209844</v>
      </c>
      <c r="P391" s="724">
        <v>0.88862351521311056</v>
      </c>
      <c r="Q391" s="703">
        <v>174</v>
      </c>
    </row>
    <row r="392" spans="1:17" ht="14.4" customHeight="1" x14ac:dyDescent="0.3">
      <c r="A392" s="697" t="s">
        <v>3920</v>
      </c>
      <c r="B392" s="698" t="s">
        <v>3921</v>
      </c>
      <c r="C392" s="698" t="s">
        <v>2179</v>
      </c>
      <c r="D392" s="698" t="s">
        <v>3924</v>
      </c>
      <c r="E392" s="698" t="s">
        <v>3925</v>
      </c>
      <c r="F392" s="702">
        <v>20</v>
      </c>
      <c r="G392" s="702">
        <v>23460</v>
      </c>
      <c r="H392" s="702">
        <v>1.0440587449933245</v>
      </c>
      <c r="I392" s="702">
        <v>1173</v>
      </c>
      <c r="J392" s="702">
        <v>21</v>
      </c>
      <c r="K392" s="702">
        <v>22470</v>
      </c>
      <c r="L392" s="702">
        <v>1</v>
      </c>
      <c r="M392" s="702">
        <v>1070</v>
      </c>
      <c r="N392" s="702"/>
      <c r="O392" s="702"/>
      <c r="P392" s="724"/>
      <c r="Q392" s="703"/>
    </row>
    <row r="393" spans="1:17" ht="14.4" customHeight="1" x14ac:dyDescent="0.3">
      <c r="A393" s="697" t="s">
        <v>3920</v>
      </c>
      <c r="B393" s="698" t="s">
        <v>3921</v>
      </c>
      <c r="C393" s="698" t="s">
        <v>2179</v>
      </c>
      <c r="D393" s="698" t="s">
        <v>3926</v>
      </c>
      <c r="E393" s="698" t="s">
        <v>3927</v>
      </c>
      <c r="F393" s="702">
        <v>54</v>
      </c>
      <c r="G393" s="702">
        <v>2214</v>
      </c>
      <c r="H393" s="702">
        <v>0.51202590194264574</v>
      </c>
      <c r="I393" s="702">
        <v>41</v>
      </c>
      <c r="J393" s="702">
        <v>94</v>
      </c>
      <c r="K393" s="702">
        <v>4324</v>
      </c>
      <c r="L393" s="702">
        <v>1</v>
      </c>
      <c r="M393" s="702">
        <v>46</v>
      </c>
      <c r="N393" s="702">
        <v>70</v>
      </c>
      <c r="O393" s="702">
        <v>3220</v>
      </c>
      <c r="P393" s="724">
        <v>0.74468085106382975</v>
      </c>
      <c r="Q393" s="703">
        <v>46</v>
      </c>
    </row>
    <row r="394" spans="1:17" ht="14.4" customHeight="1" x14ac:dyDescent="0.3">
      <c r="A394" s="697" t="s">
        <v>3920</v>
      </c>
      <c r="B394" s="698" t="s">
        <v>3921</v>
      </c>
      <c r="C394" s="698" t="s">
        <v>2179</v>
      </c>
      <c r="D394" s="698" t="s">
        <v>3926</v>
      </c>
      <c r="E394" s="698" t="s">
        <v>3928</v>
      </c>
      <c r="F394" s="702"/>
      <c r="G394" s="702"/>
      <c r="H394" s="702"/>
      <c r="I394" s="702"/>
      <c r="J394" s="702"/>
      <c r="K394" s="702"/>
      <c r="L394" s="702"/>
      <c r="M394" s="702"/>
      <c r="N394" s="702">
        <v>2</v>
      </c>
      <c r="O394" s="702">
        <v>92</v>
      </c>
      <c r="P394" s="724"/>
      <c r="Q394" s="703">
        <v>46</v>
      </c>
    </row>
    <row r="395" spans="1:17" ht="14.4" customHeight="1" x14ac:dyDescent="0.3">
      <c r="A395" s="697" t="s">
        <v>3920</v>
      </c>
      <c r="B395" s="698" t="s">
        <v>3921</v>
      </c>
      <c r="C395" s="698" t="s">
        <v>2179</v>
      </c>
      <c r="D395" s="698" t="s">
        <v>3806</v>
      </c>
      <c r="E395" s="698" t="s">
        <v>3807</v>
      </c>
      <c r="F395" s="702">
        <v>8</v>
      </c>
      <c r="G395" s="702">
        <v>3072</v>
      </c>
      <c r="H395" s="702">
        <v>0.73775216138328525</v>
      </c>
      <c r="I395" s="702">
        <v>384</v>
      </c>
      <c r="J395" s="702">
        <v>12</v>
      </c>
      <c r="K395" s="702">
        <v>4164</v>
      </c>
      <c r="L395" s="702">
        <v>1</v>
      </c>
      <c r="M395" s="702">
        <v>347</v>
      </c>
      <c r="N395" s="702">
        <v>17</v>
      </c>
      <c r="O395" s="702">
        <v>5899</v>
      </c>
      <c r="P395" s="724">
        <v>1.4166666666666667</v>
      </c>
      <c r="Q395" s="703">
        <v>347</v>
      </c>
    </row>
    <row r="396" spans="1:17" ht="14.4" customHeight="1" x14ac:dyDescent="0.3">
      <c r="A396" s="697" t="s">
        <v>3920</v>
      </c>
      <c r="B396" s="698" t="s">
        <v>3921</v>
      </c>
      <c r="C396" s="698" t="s">
        <v>2179</v>
      </c>
      <c r="D396" s="698" t="s">
        <v>3929</v>
      </c>
      <c r="E396" s="698" t="s">
        <v>3930</v>
      </c>
      <c r="F396" s="702"/>
      <c r="G396" s="702"/>
      <c r="H396" s="702"/>
      <c r="I396" s="702"/>
      <c r="J396" s="702">
        <v>2</v>
      </c>
      <c r="K396" s="702">
        <v>102</v>
      </c>
      <c r="L396" s="702">
        <v>1</v>
      </c>
      <c r="M396" s="702">
        <v>51</v>
      </c>
      <c r="N396" s="702"/>
      <c r="O396" s="702"/>
      <c r="P396" s="724"/>
      <c r="Q396" s="703"/>
    </row>
    <row r="397" spans="1:17" ht="14.4" customHeight="1" x14ac:dyDescent="0.3">
      <c r="A397" s="697" t="s">
        <v>3920</v>
      </c>
      <c r="B397" s="698" t="s">
        <v>3921</v>
      </c>
      <c r="C397" s="698" t="s">
        <v>2179</v>
      </c>
      <c r="D397" s="698" t="s">
        <v>3929</v>
      </c>
      <c r="E397" s="698" t="s">
        <v>3931</v>
      </c>
      <c r="F397" s="702">
        <v>40</v>
      </c>
      <c r="G397" s="702">
        <v>1480</v>
      </c>
      <c r="H397" s="702">
        <v>3.6274509803921569</v>
      </c>
      <c r="I397" s="702">
        <v>37</v>
      </c>
      <c r="J397" s="702">
        <v>8</v>
      </c>
      <c r="K397" s="702">
        <v>408</v>
      </c>
      <c r="L397" s="702">
        <v>1</v>
      </c>
      <c r="M397" s="702">
        <v>51</v>
      </c>
      <c r="N397" s="702">
        <v>6</v>
      </c>
      <c r="O397" s="702">
        <v>306</v>
      </c>
      <c r="P397" s="724">
        <v>0.75</v>
      </c>
      <c r="Q397" s="703">
        <v>51</v>
      </c>
    </row>
    <row r="398" spans="1:17" ht="14.4" customHeight="1" x14ac:dyDescent="0.3">
      <c r="A398" s="697" t="s">
        <v>3920</v>
      </c>
      <c r="B398" s="698" t="s">
        <v>3921</v>
      </c>
      <c r="C398" s="698" t="s">
        <v>2179</v>
      </c>
      <c r="D398" s="698" t="s">
        <v>3932</v>
      </c>
      <c r="E398" s="698" t="s">
        <v>3933</v>
      </c>
      <c r="F398" s="702">
        <v>9</v>
      </c>
      <c r="G398" s="702">
        <v>4014</v>
      </c>
      <c r="H398" s="702">
        <v>0.28776256362463259</v>
      </c>
      <c r="I398" s="702">
        <v>446</v>
      </c>
      <c r="J398" s="702">
        <v>37</v>
      </c>
      <c r="K398" s="702">
        <v>13949</v>
      </c>
      <c r="L398" s="702">
        <v>1</v>
      </c>
      <c r="M398" s="702">
        <v>377</v>
      </c>
      <c r="N398" s="702">
        <v>55</v>
      </c>
      <c r="O398" s="702">
        <v>20735</v>
      </c>
      <c r="P398" s="724">
        <v>1.4864864864864864</v>
      </c>
      <c r="Q398" s="703">
        <v>377</v>
      </c>
    </row>
    <row r="399" spans="1:17" ht="14.4" customHeight="1" x14ac:dyDescent="0.3">
      <c r="A399" s="697" t="s">
        <v>3920</v>
      </c>
      <c r="B399" s="698" t="s">
        <v>3921</v>
      </c>
      <c r="C399" s="698" t="s">
        <v>2179</v>
      </c>
      <c r="D399" s="698" t="s">
        <v>3934</v>
      </c>
      <c r="E399" s="698" t="s">
        <v>3935</v>
      </c>
      <c r="F399" s="702">
        <v>2</v>
      </c>
      <c r="G399" s="702">
        <v>84</v>
      </c>
      <c r="H399" s="702">
        <v>2.4705882352941178</v>
      </c>
      <c r="I399" s="702">
        <v>42</v>
      </c>
      <c r="J399" s="702">
        <v>1</v>
      </c>
      <c r="K399" s="702">
        <v>34</v>
      </c>
      <c r="L399" s="702">
        <v>1</v>
      </c>
      <c r="M399" s="702">
        <v>34</v>
      </c>
      <c r="N399" s="702">
        <v>1</v>
      </c>
      <c r="O399" s="702">
        <v>34</v>
      </c>
      <c r="P399" s="724">
        <v>1</v>
      </c>
      <c r="Q399" s="703">
        <v>34</v>
      </c>
    </row>
    <row r="400" spans="1:17" ht="14.4" customHeight="1" x14ac:dyDescent="0.3">
      <c r="A400" s="697" t="s">
        <v>3920</v>
      </c>
      <c r="B400" s="698" t="s">
        <v>3921</v>
      </c>
      <c r="C400" s="698" t="s">
        <v>2179</v>
      </c>
      <c r="D400" s="698" t="s">
        <v>3936</v>
      </c>
      <c r="E400" s="698" t="s">
        <v>3937</v>
      </c>
      <c r="F400" s="702">
        <v>21</v>
      </c>
      <c r="G400" s="702">
        <v>10332</v>
      </c>
      <c r="H400" s="702">
        <v>0.89625260235947257</v>
      </c>
      <c r="I400" s="702">
        <v>492</v>
      </c>
      <c r="J400" s="702">
        <v>22</v>
      </c>
      <c r="K400" s="702">
        <v>11528</v>
      </c>
      <c r="L400" s="702">
        <v>1</v>
      </c>
      <c r="M400" s="702">
        <v>524</v>
      </c>
      <c r="N400" s="702">
        <v>4</v>
      </c>
      <c r="O400" s="702">
        <v>2096</v>
      </c>
      <c r="P400" s="724">
        <v>0.18181818181818182</v>
      </c>
      <c r="Q400" s="703">
        <v>524</v>
      </c>
    </row>
    <row r="401" spans="1:17" ht="14.4" customHeight="1" x14ac:dyDescent="0.3">
      <c r="A401" s="697" t="s">
        <v>3920</v>
      </c>
      <c r="B401" s="698" t="s">
        <v>3921</v>
      </c>
      <c r="C401" s="698" t="s">
        <v>2179</v>
      </c>
      <c r="D401" s="698" t="s">
        <v>3938</v>
      </c>
      <c r="E401" s="698" t="s">
        <v>3939</v>
      </c>
      <c r="F401" s="702">
        <v>13</v>
      </c>
      <c r="G401" s="702">
        <v>403</v>
      </c>
      <c r="H401" s="702">
        <v>0.37211449676823638</v>
      </c>
      <c r="I401" s="702">
        <v>31</v>
      </c>
      <c r="J401" s="702">
        <v>19</v>
      </c>
      <c r="K401" s="702">
        <v>1083</v>
      </c>
      <c r="L401" s="702">
        <v>1</v>
      </c>
      <c r="M401" s="702">
        <v>57</v>
      </c>
      <c r="N401" s="702">
        <v>12</v>
      </c>
      <c r="O401" s="702">
        <v>684</v>
      </c>
      <c r="P401" s="724">
        <v>0.63157894736842102</v>
      </c>
      <c r="Q401" s="703">
        <v>57</v>
      </c>
    </row>
    <row r="402" spans="1:17" ht="14.4" customHeight="1" x14ac:dyDescent="0.3">
      <c r="A402" s="697" t="s">
        <v>3920</v>
      </c>
      <c r="B402" s="698" t="s">
        <v>3921</v>
      </c>
      <c r="C402" s="698" t="s">
        <v>2179</v>
      </c>
      <c r="D402" s="698" t="s">
        <v>3940</v>
      </c>
      <c r="E402" s="698" t="s">
        <v>3941</v>
      </c>
      <c r="F402" s="702">
        <v>3</v>
      </c>
      <c r="G402" s="702">
        <v>624</v>
      </c>
      <c r="H402" s="702">
        <v>1.3928571428571428</v>
      </c>
      <c r="I402" s="702">
        <v>208</v>
      </c>
      <c r="J402" s="702">
        <v>2</v>
      </c>
      <c r="K402" s="702">
        <v>448</v>
      </c>
      <c r="L402" s="702">
        <v>1</v>
      </c>
      <c r="M402" s="702">
        <v>224</v>
      </c>
      <c r="N402" s="702">
        <v>2</v>
      </c>
      <c r="O402" s="702">
        <v>450</v>
      </c>
      <c r="P402" s="724">
        <v>1.0044642857142858</v>
      </c>
      <c r="Q402" s="703">
        <v>225</v>
      </c>
    </row>
    <row r="403" spans="1:17" ht="14.4" customHeight="1" x14ac:dyDescent="0.3">
      <c r="A403" s="697" t="s">
        <v>3920</v>
      </c>
      <c r="B403" s="698" t="s">
        <v>3921</v>
      </c>
      <c r="C403" s="698" t="s">
        <v>2179</v>
      </c>
      <c r="D403" s="698" t="s">
        <v>3942</v>
      </c>
      <c r="E403" s="698" t="s">
        <v>3943</v>
      </c>
      <c r="F403" s="702">
        <v>3</v>
      </c>
      <c r="G403" s="702">
        <v>1152</v>
      </c>
      <c r="H403" s="702">
        <v>1.0415913200723328</v>
      </c>
      <c r="I403" s="702">
        <v>384</v>
      </c>
      <c r="J403" s="702">
        <v>2</v>
      </c>
      <c r="K403" s="702">
        <v>1106</v>
      </c>
      <c r="L403" s="702">
        <v>1</v>
      </c>
      <c r="M403" s="702">
        <v>553</v>
      </c>
      <c r="N403" s="702">
        <v>2</v>
      </c>
      <c r="O403" s="702">
        <v>1108</v>
      </c>
      <c r="P403" s="724">
        <v>1.0018083182640145</v>
      </c>
      <c r="Q403" s="703">
        <v>554</v>
      </c>
    </row>
    <row r="404" spans="1:17" ht="14.4" customHeight="1" x14ac:dyDescent="0.3">
      <c r="A404" s="697" t="s">
        <v>3920</v>
      </c>
      <c r="B404" s="698" t="s">
        <v>3921</v>
      </c>
      <c r="C404" s="698" t="s">
        <v>2179</v>
      </c>
      <c r="D404" s="698" t="s">
        <v>3944</v>
      </c>
      <c r="E404" s="698" t="s">
        <v>3945</v>
      </c>
      <c r="F404" s="702">
        <v>1</v>
      </c>
      <c r="G404" s="702">
        <v>139</v>
      </c>
      <c r="H404" s="702">
        <v>0.48601398601398599</v>
      </c>
      <c r="I404" s="702">
        <v>139</v>
      </c>
      <c r="J404" s="702">
        <v>2</v>
      </c>
      <c r="K404" s="702">
        <v>286</v>
      </c>
      <c r="L404" s="702">
        <v>1</v>
      </c>
      <c r="M404" s="702">
        <v>143</v>
      </c>
      <c r="N404" s="702">
        <v>4</v>
      </c>
      <c r="O404" s="702">
        <v>572</v>
      </c>
      <c r="P404" s="724">
        <v>2</v>
      </c>
      <c r="Q404" s="703">
        <v>143</v>
      </c>
    </row>
    <row r="405" spans="1:17" ht="14.4" customHeight="1" x14ac:dyDescent="0.3">
      <c r="A405" s="697" t="s">
        <v>3920</v>
      </c>
      <c r="B405" s="698" t="s">
        <v>3921</v>
      </c>
      <c r="C405" s="698" t="s">
        <v>2179</v>
      </c>
      <c r="D405" s="698" t="s">
        <v>3944</v>
      </c>
      <c r="E405" s="698" t="s">
        <v>3946</v>
      </c>
      <c r="F405" s="702">
        <v>2</v>
      </c>
      <c r="G405" s="702">
        <v>278</v>
      </c>
      <c r="H405" s="702">
        <v>0.97202797202797198</v>
      </c>
      <c r="I405" s="702">
        <v>139</v>
      </c>
      <c r="J405" s="702">
        <v>2</v>
      </c>
      <c r="K405" s="702">
        <v>286</v>
      </c>
      <c r="L405" s="702">
        <v>1</v>
      </c>
      <c r="M405" s="702">
        <v>143</v>
      </c>
      <c r="N405" s="702">
        <v>1</v>
      </c>
      <c r="O405" s="702">
        <v>143</v>
      </c>
      <c r="P405" s="724">
        <v>0.5</v>
      </c>
      <c r="Q405" s="703">
        <v>143</v>
      </c>
    </row>
    <row r="406" spans="1:17" ht="14.4" customHeight="1" x14ac:dyDescent="0.3">
      <c r="A406" s="697" t="s">
        <v>3920</v>
      </c>
      <c r="B406" s="698" t="s">
        <v>3921</v>
      </c>
      <c r="C406" s="698" t="s">
        <v>2179</v>
      </c>
      <c r="D406" s="698" t="s">
        <v>3947</v>
      </c>
      <c r="E406" s="698" t="s">
        <v>3948</v>
      </c>
      <c r="F406" s="702">
        <v>15</v>
      </c>
      <c r="G406" s="702">
        <v>1545</v>
      </c>
      <c r="H406" s="702">
        <v>0.95076923076923081</v>
      </c>
      <c r="I406" s="702">
        <v>103</v>
      </c>
      <c r="J406" s="702">
        <v>25</v>
      </c>
      <c r="K406" s="702">
        <v>1625</v>
      </c>
      <c r="L406" s="702">
        <v>1</v>
      </c>
      <c r="M406" s="702">
        <v>65</v>
      </c>
      <c r="N406" s="702">
        <v>17</v>
      </c>
      <c r="O406" s="702">
        <v>1105</v>
      </c>
      <c r="P406" s="724">
        <v>0.68</v>
      </c>
      <c r="Q406" s="703">
        <v>65</v>
      </c>
    </row>
    <row r="407" spans="1:17" ht="14.4" customHeight="1" x14ac:dyDescent="0.3">
      <c r="A407" s="697" t="s">
        <v>3920</v>
      </c>
      <c r="B407" s="698" t="s">
        <v>3921</v>
      </c>
      <c r="C407" s="698" t="s">
        <v>2179</v>
      </c>
      <c r="D407" s="698" t="s">
        <v>3947</v>
      </c>
      <c r="E407" s="698" t="s">
        <v>3949</v>
      </c>
      <c r="F407" s="702"/>
      <c r="G407" s="702"/>
      <c r="H407" s="702"/>
      <c r="I407" s="702"/>
      <c r="J407" s="702">
        <v>4</v>
      </c>
      <c r="K407" s="702">
        <v>260</v>
      </c>
      <c r="L407" s="702">
        <v>1</v>
      </c>
      <c r="M407" s="702">
        <v>65</v>
      </c>
      <c r="N407" s="702"/>
      <c r="O407" s="702"/>
      <c r="P407" s="724"/>
      <c r="Q407" s="703"/>
    </row>
    <row r="408" spans="1:17" ht="14.4" customHeight="1" x14ac:dyDescent="0.3">
      <c r="A408" s="697" t="s">
        <v>3920</v>
      </c>
      <c r="B408" s="698" t="s">
        <v>3921</v>
      </c>
      <c r="C408" s="698" t="s">
        <v>2179</v>
      </c>
      <c r="D408" s="698" t="s">
        <v>3950</v>
      </c>
      <c r="E408" s="698" t="s">
        <v>3951</v>
      </c>
      <c r="F408" s="702">
        <v>824</v>
      </c>
      <c r="G408" s="702">
        <v>96408</v>
      </c>
      <c r="H408" s="702">
        <v>0.67448368500587674</v>
      </c>
      <c r="I408" s="702">
        <v>117</v>
      </c>
      <c r="J408" s="702">
        <v>1051</v>
      </c>
      <c r="K408" s="702">
        <v>142936</v>
      </c>
      <c r="L408" s="702">
        <v>1</v>
      </c>
      <c r="M408" s="702">
        <v>136</v>
      </c>
      <c r="N408" s="702">
        <v>911</v>
      </c>
      <c r="O408" s="702">
        <v>124807</v>
      </c>
      <c r="P408" s="724">
        <v>0.8731670118094812</v>
      </c>
      <c r="Q408" s="703">
        <v>137</v>
      </c>
    </row>
    <row r="409" spans="1:17" ht="14.4" customHeight="1" x14ac:dyDescent="0.3">
      <c r="A409" s="697" t="s">
        <v>3920</v>
      </c>
      <c r="B409" s="698" t="s">
        <v>3921</v>
      </c>
      <c r="C409" s="698" t="s">
        <v>2179</v>
      </c>
      <c r="D409" s="698" t="s">
        <v>3952</v>
      </c>
      <c r="E409" s="698" t="s">
        <v>3953</v>
      </c>
      <c r="F409" s="702">
        <v>509</v>
      </c>
      <c r="G409" s="702">
        <v>46319</v>
      </c>
      <c r="H409" s="702">
        <v>0.8686006825938567</v>
      </c>
      <c r="I409" s="702">
        <v>91</v>
      </c>
      <c r="J409" s="702">
        <v>586</v>
      </c>
      <c r="K409" s="702">
        <v>53326</v>
      </c>
      <c r="L409" s="702">
        <v>1</v>
      </c>
      <c r="M409" s="702">
        <v>91</v>
      </c>
      <c r="N409" s="702">
        <v>536</v>
      </c>
      <c r="O409" s="702">
        <v>48776</v>
      </c>
      <c r="P409" s="724">
        <v>0.91467576791808869</v>
      </c>
      <c r="Q409" s="703">
        <v>91</v>
      </c>
    </row>
    <row r="410" spans="1:17" ht="14.4" customHeight="1" x14ac:dyDescent="0.3">
      <c r="A410" s="697" t="s">
        <v>3920</v>
      </c>
      <c r="B410" s="698" t="s">
        <v>3921</v>
      </c>
      <c r="C410" s="698" t="s">
        <v>2179</v>
      </c>
      <c r="D410" s="698" t="s">
        <v>3954</v>
      </c>
      <c r="E410" s="698" t="s">
        <v>3955</v>
      </c>
      <c r="F410" s="702"/>
      <c r="G410" s="702"/>
      <c r="H410" s="702"/>
      <c r="I410" s="702"/>
      <c r="J410" s="702">
        <v>1</v>
      </c>
      <c r="K410" s="702">
        <v>137</v>
      </c>
      <c r="L410" s="702">
        <v>1</v>
      </c>
      <c r="M410" s="702">
        <v>137</v>
      </c>
      <c r="N410" s="702">
        <v>4</v>
      </c>
      <c r="O410" s="702">
        <v>552</v>
      </c>
      <c r="P410" s="724">
        <v>4.0291970802919712</v>
      </c>
      <c r="Q410" s="703">
        <v>138</v>
      </c>
    </row>
    <row r="411" spans="1:17" ht="14.4" customHeight="1" x14ac:dyDescent="0.3">
      <c r="A411" s="697" t="s">
        <v>3920</v>
      </c>
      <c r="B411" s="698" t="s">
        <v>3921</v>
      </c>
      <c r="C411" s="698" t="s">
        <v>2179</v>
      </c>
      <c r="D411" s="698" t="s">
        <v>3954</v>
      </c>
      <c r="E411" s="698" t="s">
        <v>3956</v>
      </c>
      <c r="F411" s="702"/>
      <c r="G411" s="702"/>
      <c r="H411" s="702"/>
      <c r="I411" s="702"/>
      <c r="J411" s="702">
        <v>3</v>
      </c>
      <c r="K411" s="702">
        <v>411</v>
      </c>
      <c r="L411" s="702">
        <v>1</v>
      </c>
      <c r="M411" s="702">
        <v>137</v>
      </c>
      <c r="N411" s="702"/>
      <c r="O411" s="702"/>
      <c r="P411" s="724"/>
      <c r="Q411" s="703"/>
    </row>
    <row r="412" spans="1:17" ht="14.4" customHeight="1" x14ac:dyDescent="0.3">
      <c r="A412" s="697" t="s">
        <v>3920</v>
      </c>
      <c r="B412" s="698" t="s">
        <v>3921</v>
      </c>
      <c r="C412" s="698" t="s">
        <v>2179</v>
      </c>
      <c r="D412" s="698" t="s">
        <v>3957</v>
      </c>
      <c r="E412" s="698" t="s">
        <v>3958</v>
      </c>
      <c r="F412" s="702">
        <v>56</v>
      </c>
      <c r="G412" s="702">
        <v>1176</v>
      </c>
      <c r="H412" s="702">
        <v>0.1895551257253385</v>
      </c>
      <c r="I412" s="702">
        <v>21</v>
      </c>
      <c r="J412" s="702">
        <v>94</v>
      </c>
      <c r="K412" s="702">
        <v>6204</v>
      </c>
      <c r="L412" s="702">
        <v>1</v>
      </c>
      <c r="M412" s="702">
        <v>66</v>
      </c>
      <c r="N412" s="702">
        <v>43</v>
      </c>
      <c r="O412" s="702">
        <v>2838</v>
      </c>
      <c r="P412" s="724">
        <v>0.45744680851063829</v>
      </c>
      <c r="Q412" s="703">
        <v>66</v>
      </c>
    </row>
    <row r="413" spans="1:17" ht="14.4" customHeight="1" x14ac:dyDescent="0.3">
      <c r="A413" s="697" t="s">
        <v>3920</v>
      </c>
      <c r="B413" s="698" t="s">
        <v>3921</v>
      </c>
      <c r="C413" s="698" t="s">
        <v>2179</v>
      </c>
      <c r="D413" s="698" t="s">
        <v>3957</v>
      </c>
      <c r="E413" s="698" t="s">
        <v>3959</v>
      </c>
      <c r="F413" s="702"/>
      <c r="G413" s="702"/>
      <c r="H413" s="702"/>
      <c r="I413" s="702"/>
      <c r="J413" s="702">
        <v>3</v>
      </c>
      <c r="K413" s="702">
        <v>198</v>
      </c>
      <c r="L413" s="702">
        <v>1</v>
      </c>
      <c r="M413" s="702">
        <v>66</v>
      </c>
      <c r="N413" s="702">
        <v>15</v>
      </c>
      <c r="O413" s="702">
        <v>990</v>
      </c>
      <c r="P413" s="724">
        <v>5</v>
      </c>
      <c r="Q413" s="703">
        <v>66</v>
      </c>
    </row>
    <row r="414" spans="1:17" ht="14.4" customHeight="1" x14ac:dyDescent="0.3">
      <c r="A414" s="697" t="s">
        <v>3920</v>
      </c>
      <c r="B414" s="698" t="s">
        <v>3921</v>
      </c>
      <c r="C414" s="698" t="s">
        <v>2179</v>
      </c>
      <c r="D414" s="698" t="s">
        <v>3960</v>
      </c>
      <c r="E414" s="698" t="s">
        <v>3961</v>
      </c>
      <c r="F414" s="702">
        <v>94</v>
      </c>
      <c r="G414" s="702">
        <v>45872</v>
      </c>
      <c r="H414" s="702">
        <v>1.8401797175866494</v>
      </c>
      <c r="I414" s="702">
        <v>488</v>
      </c>
      <c r="J414" s="702">
        <v>76</v>
      </c>
      <c r="K414" s="702">
        <v>24928</v>
      </c>
      <c r="L414" s="702">
        <v>1</v>
      </c>
      <c r="M414" s="702">
        <v>328</v>
      </c>
      <c r="N414" s="702">
        <v>63</v>
      </c>
      <c r="O414" s="702">
        <v>20664</v>
      </c>
      <c r="P414" s="724">
        <v>0.82894736842105265</v>
      </c>
      <c r="Q414" s="703">
        <v>328</v>
      </c>
    </row>
    <row r="415" spans="1:17" ht="14.4" customHeight="1" x14ac:dyDescent="0.3">
      <c r="A415" s="697" t="s">
        <v>3920</v>
      </c>
      <c r="B415" s="698" t="s">
        <v>3921</v>
      </c>
      <c r="C415" s="698" t="s">
        <v>2179</v>
      </c>
      <c r="D415" s="698" t="s">
        <v>3962</v>
      </c>
      <c r="E415" s="698" t="s">
        <v>3963</v>
      </c>
      <c r="F415" s="702">
        <v>93</v>
      </c>
      <c r="G415" s="702">
        <v>3813</v>
      </c>
      <c r="H415" s="702">
        <v>0.62827483934750372</v>
      </c>
      <c r="I415" s="702">
        <v>41</v>
      </c>
      <c r="J415" s="702">
        <v>119</v>
      </c>
      <c r="K415" s="702">
        <v>6069</v>
      </c>
      <c r="L415" s="702">
        <v>1</v>
      </c>
      <c r="M415" s="702">
        <v>51</v>
      </c>
      <c r="N415" s="702">
        <v>111</v>
      </c>
      <c r="O415" s="702">
        <v>5661</v>
      </c>
      <c r="P415" s="724">
        <v>0.9327731092436975</v>
      </c>
      <c r="Q415" s="703">
        <v>51</v>
      </c>
    </row>
    <row r="416" spans="1:17" ht="14.4" customHeight="1" x14ac:dyDescent="0.3">
      <c r="A416" s="697" t="s">
        <v>3920</v>
      </c>
      <c r="B416" s="698" t="s">
        <v>3921</v>
      </c>
      <c r="C416" s="698" t="s">
        <v>2179</v>
      </c>
      <c r="D416" s="698" t="s">
        <v>3962</v>
      </c>
      <c r="E416" s="698" t="s">
        <v>3964</v>
      </c>
      <c r="F416" s="702">
        <v>4</v>
      </c>
      <c r="G416" s="702">
        <v>164</v>
      </c>
      <c r="H416" s="702"/>
      <c r="I416" s="702">
        <v>41</v>
      </c>
      <c r="J416" s="702"/>
      <c r="K416" s="702"/>
      <c r="L416" s="702"/>
      <c r="M416" s="702"/>
      <c r="N416" s="702"/>
      <c r="O416" s="702"/>
      <c r="P416" s="724"/>
      <c r="Q416" s="703"/>
    </row>
    <row r="417" spans="1:17" ht="14.4" customHeight="1" x14ac:dyDescent="0.3">
      <c r="A417" s="697" t="s">
        <v>3920</v>
      </c>
      <c r="B417" s="698" t="s">
        <v>3921</v>
      </c>
      <c r="C417" s="698" t="s">
        <v>2179</v>
      </c>
      <c r="D417" s="698" t="s">
        <v>3965</v>
      </c>
      <c r="E417" s="698" t="s">
        <v>3966</v>
      </c>
      <c r="F417" s="702"/>
      <c r="G417" s="702"/>
      <c r="H417" s="702"/>
      <c r="I417" s="702"/>
      <c r="J417" s="702">
        <v>5</v>
      </c>
      <c r="K417" s="702">
        <v>1035</v>
      </c>
      <c r="L417" s="702">
        <v>1</v>
      </c>
      <c r="M417" s="702">
        <v>207</v>
      </c>
      <c r="N417" s="702">
        <v>2</v>
      </c>
      <c r="O417" s="702">
        <v>414</v>
      </c>
      <c r="P417" s="724">
        <v>0.4</v>
      </c>
      <c r="Q417" s="703">
        <v>207</v>
      </c>
    </row>
    <row r="418" spans="1:17" ht="14.4" customHeight="1" x14ac:dyDescent="0.3">
      <c r="A418" s="697" t="s">
        <v>3920</v>
      </c>
      <c r="B418" s="698" t="s">
        <v>3921</v>
      </c>
      <c r="C418" s="698" t="s">
        <v>2179</v>
      </c>
      <c r="D418" s="698" t="s">
        <v>3965</v>
      </c>
      <c r="E418" s="698" t="s">
        <v>3967</v>
      </c>
      <c r="F418" s="702">
        <v>6</v>
      </c>
      <c r="G418" s="702">
        <v>1338</v>
      </c>
      <c r="H418" s="702"/>
      <c r="I418" s="702">
        <v>223</v>
      </c>
      <c r="J418" s="702"/>
      <c r="K418" s="702"/>
      <c r="L418" s="702"/>
      <c r="M418" s="702"/>
      <c r="N418" s="702">
        <v>2</v>
      </c>
      <c r="O418" s="702">
        <v>414</v>
      </c>
      <c r="P418" s="724"/>
      <c r="Q418" s="703">
        <v>207</v>
      </c>
    </row>
    <row r="419" spans="1:17" ht="14.4" customHeight="1" x14ac:dyDescent="0.3">
      <c r="A419" s="697" t="s">
        <v>3920</v>
      </c>
      <c r="B419" s="698" t="s">
        <v>3921</v>
      </c>
      <c r="C419" s="698" t="s">
        <v>2179</v>
      </c>
      <c r="D419" s="698" t="s">
        <v>3968</v>
      </c>
      <c r="E419" s="698" t="s">
        <v>3969</v>
      </c>
      <c r="F419" s="702">
        <v>17</v>
      </c>
      <c r="G419" s="702">
        <v>10438</v>
      </c>
      <c r="H419" s="702">
        <v>1.2182539682539681</v>
      </c>
      <c r="I419" s="702">
        <v>614</v>
      </c>
      <c r="J419" s="702">
        <v>14</v>
      </c>
      <c r="K419" s="702">
        <v>8568</v>
      </c>
      <c r="L419" s="702">
        <v>1</v>
      </c>
      <c r="M419" s="702">
        <v>612</v>
      </c>
      <c r="N419" s="702">
        <v>5</v>
      </c>
      <c r="O419" s="702">
        <v>3060</v>
      </c>
      <c r="P419" s="724">
        <v>0.35714285714285715</v>
      </c>
      <c r="Q419" s="703">
        <v>612</v>
      </c>
    </row>
    <row r="420" spans="1:17" ht="14.4" customHeight="1" x14ac:dyDescent="0.3">
      <c r="A420" s="697" t="s">
        <v>3920</v>
      </c>
      <c r="B420" s="698" t="s">
        <v>3921</v>
      </c>
      <c r="C420" s="698" t="s">
        <v>2179</v>
      </c>
      <c r="D420" s="698" t="s">
        <v>3968</v>
      </c>
      <c r="E420" s="698" t="s">
        <v>3970</v>
      </c>
      <c r="F420" s="702">
        <v>1</v>
      </c>
      <c r="G420" s="702">
        <v>614</v>
      </c>
      <c r="H420" s="702">
        <v>0.12540849673202614</v>
      </c>
      <c r="I420" s="702">
        <v>614</v>
      </c>
      <c r="J420" s="702">
        <v>8</v>
      </c>
      <c r="K420" s="702">
        <v>4896</v>
      </c>
      <c r="L420" s="702">
        <v>1</v>
      </c>
      <c r="M420" s="702">
        <v>612</v>
      </c>
      <c r="N420" s="702"/>
      <c r="O420" s="702"/>
      <c r="P420" s="724"/>
      <c r="Q420" s="703"/>
    </row>
    <row r="421" spans="1:17" ht="14.4" customHeight="1" x14ac:dyDescent="0.3">
      <c r="A421" s="697" t="s">
        <v>3920</v>
      </c>
      <c r="B421" s="698" t="s">
        <v>3921</v>
      </c>
      <c r="C421" s="698" t="s">
        <v>2179</v>
      </c>
      <c r="D421" s="698" t="s">
        <v>3971</v>
      </c>
      <c r="E421" s="698" t="s">
        <v>3972</v>
      </c>
      <c r="F421" s="702">
        <v>4</v>
      </c>
      <c r="G421" s="702">
        <v>1316</v>
      </c>
      <c r="H421" s="702"/>
      <c r="I421" s="702">
        <v>329</v>
      </c>
      <c r="J421" s="702"/>
      <c r="K421" s="702"/>
      <c r="L421" s="702"/>
      <c r="M421" s="702"/>
      <c r="N421" s="702"/>
      <c r="O421" s="702"/>
      <c r="P421" s="724"/>
      <c r="Q421" s="703"/>
    </row>
    <row r="422" spans="1:17" ht="14.4" customHeight="1" x14ac:dyDescent="0.3">
      <c r="A422" s="697" t="s">
        <v>3920</v>
      </c>
      <c r="B422" s="698" t="s">
        <v>3921</v>
      </c>
      <c r="C422" s="698" t="s">
        <v>2179</v>
      </c>
      <c r="D422" s="698" t="s">
        <v>3973</v>
      </c>
      <c r="E422" s="698" t="s">
        <v>3974</v>
      </c>
      <c r="F422" s="702"/>
      <c r="G422" s="702"/>
      <c r="H422" s="702"/>
      <c r="I422" s="702"/>
      <c r="J422" s="702">
        <v>1</v>
      </c>
      <c r="K422" s="702">
        <v>242</v>
      </c>
      <c r="L422" s="702">
        <v>1</v>
      </c>
      <c r="M422" s="702">
        <v>242</v>
      </c>
      <c r="N422" s="702"/>
      <c r="O422" s="702"/>
      <c r="P422" s="724"/>
      <c r="Q422" s="703"/>
    </row>
    <row r="423" spans="1:17" ht="14.4" customHeight="1" x14ac:dyDescent="0.3">
      <c r="A423" s="697" t="s">
        <v>3920</v>
      </c>
      <c r="B423" s="698" t="s">
        <v>3921</v>
      </c>
      <c r="C423" s="698" t="s">
        <v>2179</v>
      </c>
      <c r="D423" s="698" t="s">
        <v>3975</v>
      </c>
      <c r="E423" s="698" t="s">
        <v>3976</v>
      </c>
      <c r="F423" s="702"/>
      <c r="G423" s="702"/>
      <c r="H423" s="702"/>
      <c r="I423" s="702"/>
      <c r="J423" s="702"/>
      <c r="K423" s="702"/>
      <c r="L423" s="702"/>
      <c r="M423" s="702"/>
      <c r="N423" s="702">
        <v>9</v>
      </c>
      <c r="O423" s="702">
        <v>13437</v>
      </c>
      <c r="P423" s="724"/>
      <c r="Q423" s="703">
        <v>1493</v>
      </c>
    </row>
    <row r="424" spans="1:17" ht="14.4" customHeight="1" x14ac:dyDescent="0.3">
      <c r="A424" s="697" t="s">
        <v>3920</v>
      </c>
      <c r="B424" s="698" t="s">
        <v>3921</v>
      </c>
      <c r="C424" s="698" t="s">
        <v>2179</v>
      </c>
      <c r="D424" s="698" t="s">
        <v>3977</v>
      </c>
      <c r="E424" s="698" t="s">
        <v>3978</v>
      </c>
      <c r="F424" s="702"/>
      <c r="G424" s="702"/>
      <c r="H424" s="702"/>
      <c r="I424" s="702"/>
      <c r="J424" s="702"/>
      <c r="K424" s="702"/>
      <c r="L424" s="702"/>
      <c r="M424" s="702"/>
      <c r="N424" s="702">
        <v>5</v>
      </c>
      <c r="O424" s="702">
        <v>1635</v>
      </c>
      <c r="P424" s="724"/>
      <c r="Q424" s="703">
        <v>327</v>
      </c>
    </row>
    <row r="425" spans="1:17" ht="14.4" customHeight="1" x14ac:dyDescent="0.3">
      <c r="A425" s="697" t="s">
        <v>3920</v>
      </c>
      <c r="B425" s="698" t="s">
        <v>3921</v>
      </c>
      <c r="C425" s="698" t="s">
        <v>2179</v>
      </c>
      <c r="D425" s="698" t="s">
        <v>3979</v>
      </c>
      <c r="E425" s="698" t="s">
        <v>3980</v>
      </c>
      <c r="F425" s="702"/>
      <c r="G425" s="702"/>
      <c r="H425" s="702"/>
      <c r="I425" s="702"/>
      <c r="J425" s="702"/>
      <c r="K425" s="702"/>
      <c r="L425" s="702"/>
      <c r="M425" s="702"/>
      <c r="N425" s="702">
        <v>2</v>
      </c>
      <c r="O425" s="702">
        <v>1776</v>
      </c>
      <c r="P425" s="724"/>
      <c r="Q425" s="703">
        <v>888</v>
      </c>
    </row>
    <row r="426" spans="1:17" ht="14.4" customHeight="1" x14ac:dyDescent="0.3">
      <c r="A426" s="697" t="s">
        <v>3920</v>
      </c>
      <c r="B426" s="698" t="s">
        <v>3921</v>
      </c>
      <c r="C426" s="698" t="s">
        <v>2179</v>
      </c>
      <c r="D426" s="698" t="s">
        <v>3981</v>
      </c>
      <c r="E426" s="698" t="s">
        <v>3982</v>
      </c>
      <c r="F426" s="702"/>
      <c r="G426" s="702"/>
      <c r="H426" s="702"/>
      <c r="I426" s="702"/>
      <c r="J426" s="702"/>
      <c r="K426" s="702"/>
      <c r="L426" s="702"/>
      <c r="M426" s="702"/>
      <c r="N426" s="702">
        <v>617</v>
      </c>
      <c r="O426" s="702">
        <v>161037</v>
      </c>
      <c r="P426" s="724"/>
      <c r="Q426" s="703">
        <v>261</v>
      </c>
    </row>
    <row r="427" spans="1:17" ht="14.4" customHeight="1" x14ac:dyDescent="0.3">
      <c r="A427" s="697" t="s">
        <v>3920</v>
      </c>
      <c r="B427" s="698" t="s">
        <v>3921</v>
      </c>
      <c r="C427" s="698" t="s">
        <v>2179</v>
      </c>
      <c r="D427" s="698" t="s">
        <v>3983</v>
      </c>
      <c r="E427" s="698" t="s">
        <v>3984</v>
      </c>
      <c r="F427" s="702"/>
      <c r="G427" s="702"/>
      <c r="H427" s="702"/>
      <c r="I427" s="702"/>
      <c r="J427" s="702"/>
      <c r="K427" s="702"/>
      <c r="L427" s="702"/>
      <c r="M427" s="702"/>
      <c r="N427" s="702">
        <v>46</v>
      </c>
      <c r="O427" s="702">
        <v>7590</v>
      </c>
      <c r="P427" s="724"/>
      <c r="Q427" s="703">
        <v>165</v>
      </c>
    </row>
    <row r="428" spans="1:17" ht="14.4" customHeight="1" x14ac:dyDescent="0.3">
      <c r="A428" s="697" t="s">
        <v>3985</v>
      </c>
      <c r="B428" s="698" t="s">
        <v>3560</v>
      </c>
      <c r="C428" s="698" t="s">
        <v>2179</v>
      </c>
      <c r="D428" s="698" t="s">
        <v>3986</v>
      </c>
      <c r="E428" s="698" t="s">
        <v>3987</v>
      </c>
      <c r="F428" s="702">
        <v>1</v>
      </c>
      <c r="G428" s="702">
        <v>842</v>
      </c>
      <c r="H428" s="702">
        <v>0.99881376037959668</v>
      </c>
      <c r="I428" s="702">
        <v>842</v>
      </c>
      <c r="J428" s="702">
        <v>1</v>
      </c>
      <c r="K428" s="702">
        <v>843</v>
      </c>
      <c r="L428" s="702">
        <v>1</v>
      </c>
      <c r="M428" s="702">
        <v>843</v>
      </c>
      <c r="N428" s="702">
        <v>4</v>
      </c>
      <c r="O428" s="702">
        <v>3372</v>
      </c>
      <c r="P428" s="724">
        <v>4</v>
      </c>
      <c r="Q428" s="703">
        <v>843</v>
      </c>
    </row>
    <row r="429" spans="1:17" ht="14.4" customHeight="1" x14ac:dyDescent="0.3">
      <c r="A429" s="697" t="s">
        <v>3985</v>
      </c>
      <c r="B429" s="698" t="s">
        <v>3560</v>
      </c>
      <c r="C429" s="698" t="s">
        <v>2179</v>
      </c>
      <c r="D429" s="698" t="s">
        <v>3988</v>
      </c>
      <c r="E429" s="698" t="s">
        <v>3989</v>
      </c>
      <c r="F429" s="702">
        <v>13</v>
      </c>
      <c r="G429" s="702">
        <v>2184</v>
      </c>
      <c r="H429" s="702">
        <v>3.25</v>
      </c>
      <c r="I429" s="702">
        <v>168</v>
      </c>
      <c r="J429" s="702">
        <v>4</v>
      </c>
      <c r="K429" s="702">
        <v>672</v>
      </c>
      <c r="L429" s="702">
        <v>1</v>
      </c>
      <c r="M429" s="702">
        <v>168</v>
      </c>
      <c r="N429" s="702">
        <v>3</v>
      </c>
      <c r="O429" s="702">
        <v>504</v>
      </c>
      <c r="P429" s="724">
        <v>0.75</v>
      </c>
      <c r="Q429" s="703">
        <v>168</v>
      </c>
    </row>
    <row r="430" spans="1:17" ht="14.4" customHeight="1" x14ac:dyDescent="0.3">
      <c r="A430" s="697" t="s">
        <v>3985</v>
      </c>
      <c r="B430" s="698" t="s">
        <v>3560</v>
      </c>
      <c r="C430" s="698" t="s">
        <v>2179</v>
      </c>
      <c r="D430" s="698" t="s">
        <v>3988</v>
      </c>
      <c r="E430" s="698" t="s">
        <v>3990</v>
      </c>
      <c r="F430" s="702">
        <v>4</v>
      </c>
      <c r="G430" s="702">
        <v>672</v>
      </c>
      <c r="H430" s="702"/>
      <c r="I430" s="702">
        <v>168</v>
      </c>
      <c r="J430" s="702"/>
      <c r="K430" s="702"/>
      <c r="L430" s="702"/>
      <c r="M430" s="702"/>
      <c r="N430" s="702">
        <v>6</v>
      </c>
      <c r="O430" s="702">
        <v>1008</v>
      </c>
      <c r="P430" s="724"/>
      <c r="Q430" s="703">
        <v>168</v>
      </c>
    </row>
    <row r="431" spans="1:17" ht="14.4" customHeight="1" x14ac:dyDescent="0.3">
      <c r="A431" s="697" t="s">
        <v>3985</v>
      </c>
      <c r="B431" s="698" t="s">
        <v>3560</v>
      </c>
      <c r="C431" s="698" t="s">
        <v>2179</v>
      </c>
      <c r="D431" s="698" t="s">
        <v>3991</v>
      </c>
      <c r="E431" s="698" t="s">
        <v>3992</v>
      </c>
      <c r="F431" s="702">
        <v>13</v>
      </c>
      <c r="G431" s="702">
        <v>2262</v>
      </c>
      <c r="H431" s="702">
        <v>3.25</v>
      </c>
      <c r="I431" s="702">
        <v>174</v>
      </c>
      <c r="J431" s="702">
        <v>4</v>
      </c>
      <c r="K431" s="702">
        <v>696</v>
      </c>
      <c r="L431" s="702">
        <v>1</v>
      </c>
      <c r="M431" s="702">
        <v>174</v>
      </c>
      <c r="N431" s="702">
        <v>3</v>
      </c>
      <c r="O431" s="702">
        <v>522</v>
      </c>
      <c r="P431" s="724">
        <v>0.75</v>
      </c>
      <c r="Q431" s="703">
        <v>174</v>
      </c>
    </row>
    <row r="432" spans="1:17" ht="14.4" customHeight="1" x14ac:dyDescent="0.3">
      <c r="A432" s="697" t="s">
        <v>3985</v>
      </c>
      <c r="B432" s="698" t="s">
        <v>3560</v>
      </c>
      <c r="C432" s="698" t="s">
        <v>2179</v>
      </c>
      <c r="D432" s="698" t="s">
        <v>3991</v>
      </c>
      <c r="E432" s="698" t="s">
        <v>3993</v>
      </c>
      <c r="F432" s="702">
        <v>5</v>
      </c>
      <c r="G432" s="702">
        <v>870</v>
      </c>
      <c r="H432" s="702"/>
      <c r="I432" s="702">
        <v>174</v>
      </c>
      <c r="J432" s="702"/>
      <c r="K432" s="702"/>
      <c r="L432" s="702"/>
      <c r="M432" s="702"/>
      <c r="N432" s="702">
        <v>6</v>
      </c>
      <c r="O432" s="702">
        <v>1044</v>
      </c>
      <c r="P432" s="724"/>
      <c r="Q432" s="703">
        <v>174</v>
      </c>
    </row>
    <row r="433" spans="1:17" ht="14.4" customHeight="1" x14ac:dyDescent="0.3">
      <c r="A433" s="697" t="s">
        <v>3985</v>
      </c>
      <c r="B433" s="698" t="s">
        <v>3560</v>
      </c>
      <c r="C433" s="698" t="s">
        <v>2179</v>
      </c>
      <c r="D433" s="698" t="s">
        <v>3374</v>
      </c>
      <c r="E433" s="698" t="s">
        <v>3375</v>
      </c>
      <c r="F433" s="702">
        <v>1</v>
      </c>
      <c r="G433" s="702">
        <v>352</v>
      </c>
      <c r="H433" s="702"/>
      <c r="I433" s="702">
        <v>352</v>
      </c>
      <c r="J433" s="702"/>
      <c r="K433" s="702"/>
      <c r="L433" s="702"/>
      <c r="M433" s="702"/>
      <c r="N433" s="702"/>
      <c r="O433" s="702"/>
      <c r="P433" s="724"/>
      <c r="Q433" s="703"/>
    </row>
    <row r="434" spans="1:17" ht="14.4" customHeight="1" x14ac:dyDescent="0.3">
      <c r="A434" s="697" t="s">
        <v>3985</v>
      </c>
      <c r="B434" s="698" t="s">
        <v>3560</v>
      </c>
      <c r="C434" s="698" t="s">
        <v>2179</v>
      </c>
      <c r="D434" s="698" t="s">
        <v>3994</v>
      </c>
      <c r="E434" s="698" t="s">
        <v>3995</v>
      </c>
      <c r="F434" s="702">
        <v>1</v>
      </c>
      <c r="G434" s="702">
        <v>513</v>
      </c>
      <c r="H434" s="702"/>
      <c r="I434" s="702">
        <v>513</v>
      </c>
      <c r="J434" s="702"/>
      <c r="K434" s="702"/>
      <c r="L434" s="702"/>
      <c r="M434" s="702"/>
      <c r="N434" s="702"/>
      <c r="O434" s="702"/>
      <c r="P434" s="724"/>
      <c r="Q434" s="703"/>
    </row>
    <row r="435" spans="1:17" ht="14.4" customHeight="1" x14ac:dyDescent="0.3">
      <c r="A435" s="697" t="s">
        <v>3985</v>
      </c>
      <c r="B435" s="698" t="s">
        <v>3560</v>
      </c>
      <c r="C435" s="698" t="s">
        <v>2179</v>
      </c>
      <c r="D435" s="698" t="s">
        <v>3996</v>
      </c>
      <c r="E435" s="698" t="s">
        <v>3997</v>
      </c>
      <c r="F435" s="702">
        <v>1</v>
      </c>
      <c r="G435" s="702">
        <v>423</v>
      </c>
      <c r="H435" s="702"/>
      <c r="I435" s="702">
        <v>423</v>
      </c>
      <c r="J435" s="702"/>
      <c r="K435" s="702"/>
      <c r="L435" s="702"/>
      <c r="M435" s="702"/>
      <c r="N435" s="702"/>
      <c r="O435" s="702"/>
      <c r="P435" s="724"/>
      <c r="Q435" s="703"/>
    </row>
    <row r="436" spans="1:17" ht="14.4" customHeight="1" x14ac:dyDescent="0.3">
      <c r="A436" s="697" t="s">
        <v>3985</v>
      </c>
      <c r="B436" s="698" t="s">
        <v>3560</v>
      </c>
      <c r="C436" s="698" t="s">
        <v>2179</v>
      </c>
      <c r="D436" s="698" t="s">
        <v>3254</v>
      </c>
      <c r="E436" s="698" t="s">
        <v>3255</v>
      </c>
      <c r="F436" s="702">
        <v>2</v>
      </c>
      <c r="G436" s="702">
        <v>1016</v>
      </c>
      <c r="H436" s="702"/>
      <c r="I436" s="702">
        <v>508</v>
      </c>
      <c r="J436" s="702"/>
      <c r="K436" s="702"/>
      <c r="L436" s="702"/>
      <c r="M436" s="702"/>
      <c r="N436" s="702"/>
      <c r="O436" s="702"/>
      <c r="P436" s="724"/>
      <c r="Q436" s="703"/>
    </row>
    <row r="437" spans="1:17" ht="14.4" customHeight="1" x14ac:dyDescent="0.3">
      <c r="A437" s="697" t="s">
        <v>3985</v>
      </c>
      <c r="B437" s="698" t="s">
        <v>3560</v>
      </c>
      <c r="C437" s="698" t="s">
        <v>2179</v>
      </c>
      <c r="D437" s="698" t="s">
        <v>3277</v>
      </c>
      <c r="E437" s="698" t="s">
        <v>3278</v>
      </c>
      <c r="F437" s="702">
        <v>50</v>
      </c>
      <c r="G437" s="702">
        <v>17500</v>
      </c>
      <c r="H437" s="702">
        <v>4.166666666666667</v>
      </c>
      <c r="I437" s="702">
        <v>350</v>
      </c>
      <c r="J437" s="702">
        <v>12</v>
      </c>
      <c r="K437" s="702">
        <v>4200</v>
      </c>
      <c r="L437" s="702">
        <v>1</v>
      </c>
      <c r="M437" s="702">
        <v>350</v>
      </c>
      <c r="N437" s="702">
        <v>29</v>
      </c>
      <c r="O437" s="702">
        <v>10150</v>
      </c>
      <c r="P437" s="724">
        <v>2.4166666666666665</v>
      </c>
      <c r="Q437" s="703">
        <v>350</v>
      </c>
    </row>
    <row r="438" spans="1:17" ht="14.4" customHeight="1" x14ac:dyDescent="0.3">
      <c r="A438" s="697" t="s">
        <v>3985</v>
      </c>
      <c r="B438" s="698" t="s">
        <v>3560</v>
      </c>
      <c r="C438" s="698" t="s">
        <v>2179</v>
      </c>
      <c r="D438" s="698" t="s">
        <v>3998</v>
      </c>
      <c r="E438" s="698" t="s">
        <v>3999</v>
      </c>
      <c r="F438" s="702">
        <v>13</v>
      </c>
      <c r="G438" s="702">
        <v>520</v>
      </c>
      <c r="H438" s="702">
        <v>3.25</v>
      </c>
      <c r="I438" s="702">
        <v>40</v>
      </c>
      <c r="J438" s="702">
        <v>4</v>
      </c>
      <c r="K438" s="702">
        <v>160</v>
      </c>
      <c r="L438" s="702">
        <v>1</v>
      </c>
      <c r="M438" s="702">
        <v>40</v>
      </c>
      <c r="N438" s="702">
        <v>3</v>
      </c>
      <c r="O438" s="702">
        <v>120</v>
      </c>
      <c r="P438" s="724">
        <v>0.75</v>
      </c>
      <c r="Q438" s="703">
        <v>40</v>
      </c>
    </row>
    <row r="439" spans="1:17" ht="14.4" customHeight="1" x14ac:dyDescent="0.3">
      <c r="A439" s="697" t="s">
        <v>3985</v>
      </c>
      <c r="B439" s="698" t="s">
        <v>3560</v>
      </c>
      <c r="C439" s="698" t="s">
        <v>2179</v>
      </c>
      <c r="D439" s="698" t="s">
        <v>3998</v>
      </c>
      <c r="E439" s="698" t="s">
        <v>4000</v>
      </c>
      <c r="F439" s="702">
        <v>5</v>
      </c>
      <c r="G439" s="702">
        <v>200</v>
      </c>
      <c r="H439" s="702"/>
      <c r="I439" s="702">
        <v>40</v>
      </c>
      <c r="J439" s="702"/>
      <c r="K439" s="702"/>
      <c r="L439" s="702"/>
      <c r="M439" s="702"/>
      <c r="N439" s="702">
        <v>6</v>
      </c>
      <c r="O439" s="702">
        <v>240</v>
      </c>
      <c r="P439" s="724"/>
      <c r="Q439" s="703">
        <v>40</v>
      </c>
    </row>
    <row r="440" spans="1:17" ht="14.4" customHeight="1" x14ac:dyDescent="0.3">
      <c r="A440" s="697" t="s">
        <v>3985</v>
      </c>
      <c r="B440" s="698" t="s">
        <v>3560</v>
      </c>
      <c r="C440" s="698" t="s">
        <v>2179</v>
      </c>
      <c r="D440" s="698" t="s">
        <v>3456</v>
      </c>
      <c r="E440" s="698" t="s">
        <v>3457</v>
      </c>
      <c r="F440" s="702">
        <v>13</v>
      </c>
      <c r="G440" s="702">
        <v>2223</v>
      </c>
      <c r="H440" s="702">
        <v>3.25</v>
      </c>
      <c r="I440" s="702">
        <v>171</v>
      </c>
      <c r="J440" s="702">
        <v>4</v>
      </c>
      <c r="K440" s="702">
        <v>684</v>
      </c>
      <c r="L440" s="702">
        <v>1</v>
      </c>
      <c r="M440" s="702">
        <v>171</v>
      </c>
      <c r="N440" s="702">
        <v>3</v>
      </c>
      <c r="O440" s="702">
        <v>513</v>
      </c>
      <c r="P440" s="724">
        <v>0.75</v>
      </c>
      <c r="Q440" s="703">
        <v>171</v>
      </c>
    </row>
    <row r="441" spans="1:17" ht="14.4" customHeight="1" x14ac:dyDescent="0.3">
      <c r="A441" s="697" t="s">
        <v>3985</v>
      </c>
      <c r="B441" s="698" t="s">
        <v>3560</v>
      </c>
      <c r="C441" s="698" t="s">
        <v>2179</v>
      </c>
      <c r="D441" s="698" t="s">
        <v>3456</v>
      </c>
      <c r="E441" s="698" t="s">
        <v>4001</v>
      </c>
      <c r="F441" s="702">
        <v>4</v>
      </c>
      <c r="G441" s="702">
        <v>684</v>
      </c>
      <c r="H441" s="702"/>
      <c r="I441" s="702">
        <v>171</v>
      </c>
      <c r="J441" s="702"/>
      <c r="K441" s="702"/>
      <c r="L441" s="702"/>
      <c r="M441" s="702"/>
      <c r="N441" s="702">
        <v>6</v>
      </c>
      <c r="O441" s="702">
        <v>1026</v>
      </c>
      <c r="P441" s="724"/>
      <c r="Q441" s="703">
        <v>171</v>
      </c>
    </row>
    <row r="442" spans="1:17" ht="14.4" customHeight="1" x14ac:dyDescent="0.3">
      <c r="A442" s="697" t="s">
        <v>3985</v>
      </c>
      <c r="B442" s="698" t="s">
        <v>3560</v>
      </c>
      <c r="C442" s="698" t="s">
        <v>2179</v>
      </c>
      <c r="D442" s="698" t="s">
        <v>4002</v>
      </c>
      <c r="E442" s="698" t="s">
        <v>4003</v>
      </c>
      <c r="F442" s="702">
        <v>1</v>
      </c>
      <c r="G442" s="702">
        <v>350</v>
      </c>
      <c r="H442" s="702">
        <v>1</v>
      </c>
      <c r="I442" s="702">
        <v>350</v>
      </c>
      <c r="J442" s="702">
        <v>1</v>
      </c>
      <c r="K442" s="702">
        <v>350</v>
      </c>
      <c r="L442" s="702">
        <v>1</v>
      </c>
      <c r="M442" s="702">
        <v>350</v>
      </c>
      <c r="N442" s="702"/>
      <c r="O442" s="702"/>
      <c r="P442" s="724"/>
      <c r="Q442" s="703"/>
    </row>
    <row r="443" spans="1:17" ht="14.4" customHeight="1" x14ac:dyDescent="0.3">
      <c r="A443" s="697" t="s">
        <v>3985</v>
      </c>
      <c r="B443" s="698" t="s">
        <v>3560</v>
      </c>
      <c r="C443" s="698" t="s">
        <v>2179</v>
      </c>
      <c r="D443" s="698" t="s">
        <v>3479</v>
      </c>
      <c r="E443" s="698" t="s">
        <v>3480</v>
      </c>
      <c r="F443" s="702">
        <v>13</v>
      </c>
      <c r="G443" s="702">
        <v>2262</v>
      </c>
      <c r="H443" s="702">
        <v>3.25</v>
      </c>
      <c r="I443" s="702">
        <v>174</v>
      </c>
      <c r="J443" s="702">
        <v>4</v>
      </c>
      <c r="K443" s="702">
        <v>696</v>
      </c>
      <c r="L443" s="702">
        <v>1</v>
      </c>
      <c r="M443" s="702">
        <v>174</v>
      </c>
      <c r="N443" s="702">
        <v>3</v>
      </c>
      <c r="O443" s="702">
        <v>522</v>
      </c>
      <c r="P443" s="724">
        <v>0.75</v>
      </c>
      <c r="Q443" s="703">
        <v>174</v>
      </c>
    </row>
    <row r="444" spans="1:17" ht="14.4" customHeight="1" x14ac:dyDescent="0.3">
      <c r="A444" s="697" t="s">
        <v>3985</v>
      </c>
      <c r="B444" s="698" t="s">
        <v>3560</v>
      </c>
      <c r="C444" s="698" t="s">
        <v>2179</v>
      </c>
      <c r="D444" s="698" t="s">
        <v>3479</v>
      </c>
      <c r="E444" s="698" t="s">
        <v>4004</v>
      </c>
      <c r="F444" s="702">
        <v>4</v>
      </c>
      <c r="G444" s="702">
        <v>696</v>
      </c>
      <c r="H444" s="702"/>
      <c r="I444" s="702">
        <v>174</v>
      </c>
      <c r="J444" s="702"/>
      <c r="K444" s="702"/>
      <c r="L444" s="702"/>
      <c r="M444" s="702"/>
      <c r="N444" s="702">
        <v>6</v>
      </c>
      <c r="O444" s="702">
        <v>1044</v>
      </c>
      <c r="P444" s="724"/>
      <c r="Q444" s="703">
        <v>174</v>
      </c>
    </row>
    <row r="445" spans="1:17" ht="14.4" customHeight="1" x14ac:dyDescent="0.3">
      <c r="A445" s="697" t="s">
        <v>3985</v>
      </c>
      <c r="B445" s="698" t="s">
        <v>3560</v>
      </c>
      <c r="C445" s="698" t="s">
        <v>2179</v>
      </c>
      <c r="D445" s="698" t="s">
        <v>4005</v>
      </c>
      <c r="E445" s="698" t="s">
        <v>4006</v>
      </c>
      <c r="F445" s="702">
        <v>1</v>
      </c>
      <c r="G445" s="702">
        <v>291</v>
      </c>
      <c r="H445" s="702"/>
      <c r="I445" s="702">
        <v>291</v>
      </c>
      <c r="J445" s="702"/>
      <c r="K445" s="702"/>
      <c r="L445" s="702"/>
      <c r="M445" s="702"/>
      <c r="N445" s="702"/>
      <c r="O445" s="702"/>
      <c r="P445" s="724"/>
      <c r="Q445" s="703"/>
    </row>
    <row r="446" spans="1:17" ht="14.4" customHeight="1" x14ac:dyDescent="0.3">
      <c r="A446" s="697" t="s">
        <v>3985</v>
      </c>
      <c r="B446" s="698" t="s">
        <v>3560</v>
      </c>
      <c r="C446" s="698" t="s">
        <v>2179</v>
      </c>
      <c r="D446" s="698" t="s">
        <v>4007</v>
      </c>
      <c r="E446" s="698" t="s">
        <v>4008</v>
      </c>
      <c r="F446" s="702">
        <v>13</v>
      </c>
      <c r="G446" s="702">
        <v>2184</v>
      </c>
      <c r="H446" s="702">
        <v>3.25</v>
      </c>
      <c r="I446" s="702">
        <v>168</v>
      </c>
      <c r="J446" s="702">
        <v>4</v>
      </c>
      <c r="K446" s="702">
        <v>672</v>
      </c>
      <c r="L446" s="702">
        <v>1</v>
      </c>
      <c r="M446" s="702">
        <v>168</v>
      </c>
      <c r="N446" s="702">
        <v>3</v>
      </c>
      <c r="O446" s="702">
        <v>504</v>
      </c>
      <c r="P446" s="724">
        <v>0.75</v>
      </c>
      <c r="Q446" s="703">
        <v>168</v>
      </c>
    </row>
    <row r="447" spans="1:17" ht="14.4" customHeight="1" x14ac:dyDescent="0.3">
      <c r="A447" s="697" t="s">
        <v>3985</v>
      </c>
      <c r="B447" s="698" t="s">
        <v>3560</v>
      </c>
      <c r="C447" s="698" t="s">
        <v>2179</v>
      </c>
      <c r="D447" s="698" t="s">
        <v>4007</v>
      </c>
      <c r="E447" s="698" t="s">
        <v>4009</v>
      </c>
      <c r="F447" s="702">
        <v>5</v>
      </c>
      <c r="G447" s="702">
        <v>840</v>
      </c>
      <c r="H447" s="702"/>
      <c r="I447" s="702">
        <v>168</v>
      </c>
      <c r="J447" s="702"/>
      <c r="K447" s="702"/>
      <c r="L447" s="702"/>
      <c r="M447" s="702"/>
      <c r="N447" s="702">
        <v>6</v>
      </c>
      <c r="O447" s="702">
        <v>1008</v>
      </c>
      <c r="P447" s="724"/>
      <c r="Q447" s="703">
        <v>168</v>
      </c>
    </row>
    <row r="448" spans="1:17" ht="14.4" customHeight="1" x14ac:dyDescent="0.3">
      <c r="A448" s="697" t="s">
        <v>3985</v>
      </c>
      <c r="B448" s="698" t="s">
        <v>3560</v>
      </c>
      <c r="C448" s="698" t="s">
        <v>2179</v>
      </c>
      <c r="D448" s="698" t="s">
        <v>4010</v>
      </c>
      <c r="E448" s="698" t="s">
        <v>4011</v>
      </c>
      <c r="F448" s="702">
        <v>1</v>
      </c>
      <c r="G448" s="702">
        <v>1022</v>
      </c>
      <c r="H448" s="702"/>
      <c r="I448" s="702">
        <v>1022</v>
      </c>
      <c r="J448" s="702"/>
      <c r="K448" s="702"/>
      <c r="L448" s="702"/>
      <c r="M448" s="702"/>
      <c r="N448" s="702"/>
      <c r="O448" s="702"/>
      <c r="P448" s="724"/>
      <c r="Q448" s="703"/>
    </row>
    <row r="449" spans="1:17" ht="14.4" customHeight="1" x14ac:dyDescent="0.3">
      <c r="A449" s="697" t="s">
        <v>3985</v>
      </c>
      <c r="B449" s="698" t="s">
        <v>3560</v>
      </c>
      <c r="C449" s="698" t="s">
        <v>2179</v>
      </c>
      <c r="D449" s="698" t="s">
        <v>4012</v>
      </c>
      <c r="E449" s="698" t="s">
        <v>4013</v>
      </c>
      <c r="F449" s="702"/>
      <c r="G449" s="702"/>
      <c r="H449" s="702"/>
      <c r="I449" s="702"/>
      <c r="J449" s="702"/>
      <c r="K449" s="702"/>
      <c r="L449" s="702"/>
      <c r="M449" s="702"/>
      <c r="N449" s="702">
        <v>4</v>
      </c>
      <c r="O449" s="702">
        <v>16348</v>
      </c>
      <c r="P449" s="724"/>
      <c r="Q449" s="703">
        <v>4087</v>
      </c>
    </row>
    <row r="450" spans="1:17" ht="14.4" customHeight="1" x14ac:dyDescent="0.3">
      <c r="A450" s="697" t="s">
        <v>500</v>
      </c>
      <c r="B450" s="698" t="s">
        <v>3106</v>
      </c>
      <c r="C450" s="698" t="s">
        <v>2179</v>
      </c>
      <c r="D450" s="698" t="s">
        <v>3107</v>
      </c>
      <c r="E450" s="698" t="s">
        <v>3108</v>
      </c>
      <c r="F450" s="702">
        <v>2</v>
      </c>
      <c r="G450" s="702">
        <v>698</v>
      </c>
      <c r="H450" s="702"/>
      <c r="I450" s="702">
        <v>349</v>
      </c>
      <c r="J450" s="702"/>
      <c r="K450" s="702"/>
      <c r="L450" s="702"/>
      <c r="M450" s="702"/>
      <c r="N450" s="702"/>
      <c r="O450" s="702"/>
      <c r="P450" s="724"/>
      <c r="Q450" s="703"/>
    </row>
    <row r="451" spans="1:17" ht="14.4" customHeight="1" x14ac:dyDescent="0.3">
      <c r="A451" s="697" t="s">
        <v>500</v>
      </c>
      <c r="B451" s="698" t="s">
        <v>3106</v>
      </c>
      <c r="C451" s="698" t="s">
        <v>2179</v>
      </c>
      <c r="D451" s="698" t="s">
        <v>3109</v>
      </c>
      <c r="E451" s="698" t="s">
        <v>3110</v>
      </c>
      <c r="F451" s="702">
        <v>2</v>
      </c>
      <c r="G451" s="702">
        <v>566</v>
      </c>
      <c r="H451" s="702"/>
      <c r="I451" s="702">
        <v>283</v>
      </c>
      <c r="J451" s="702"/>
      <c r="K451" s="702"/>
      <c r="L451" s="702"/>
      <c r="M451" s="702"/>
      <c r="N451" s="702"/>
      <c r="O451" s="702"/>
      <c r="P451" s="724"/>
      <c r="Q451" s="703"/>
    </row>
    <row r="452" spans="1:17" ht="14.4" customHeight="1" x14ac:dyDescent="0.3">
      <c r="A452" s="697" t="s">
        <v>500</v>
      </c>
      <c r="B452" s="698" t="s">
        <v>3106</v>
      </c>
      <c r="C452" s="698" t="s">
        <v>2179</v>
      </c>
      <c r="D452" s="698" t="s">
        <v>3111</v>
      </c>
      <c r="E452" s="698" t="s">
        <v>3112</v>
      </c>
      <c r="F452" s="702">
        <v>2</v>
      </c>
      <c r="G452" s="702">
        <v>11194</v>
      </c>
      <c r="H452" s="702"/>
      <c r="I452" s="702">
        <v>5597</v>
      </c>
      <c r="J452" s="702"/>
      <c r="K452" s="702"/>
      <c r="L452" s="702"/>
      <c r="M452" s="702"/>
      <c r="N452" s="702"/>
      <c r="O452" s="702"/>
      <c r="P452" s="724"/>
      <c r="Q452" s="703"/>
    </row>
    <row r="453" spans="1:17" ht="14.4" customHeight="1" x14ac:dyDescent="0.3">
      <c r="A453" s="697" t="s">
        <v>4014</v>
      </c>
      <c r="B453" s="698" t="s">
        <v>4015</v>
      </c>
      <c r="C453" s="698" t="s">
        <v>2179</v>
      </c>
      <c r="D453" s="698" t="s">
        <v>3254</v>
      </c>
      <c r="E453" s="698" t="s">
        <v>3255</v>
      </c>
      <c r="F453" s="702">
        <v>3</v>
      </c>
      <c r="G453" s="702">
        <v>1524</v>
      </c>
      <c r="H453" s="702">
        <v>0.75</v>
      </c>
      <c r="I453" s="702">
        <v>508</v>
      </c>
      <c r="J453" s="702">
        <v>4</v>
      </c>
      <c r="K453" s="702">
        <v>2032</v>
      </c>
      <c r="L453" s="702">
        <v>1</v>
      </c>
      <c r="M453" s="702">
        <v>508</v>
      </c>
      <c r="N453" s="702">
        <v>5</v>
      </c>
      <c r="O453" s="702">
        <v>2545</v>
      </c>
      <c r="P453" s="724">
        <v>1.2524606299212599</v>
      </c>
      <c r="Q453" s="703">
        <v>509</v>
      </c>
    </row>
    <row r="454" spans="1:17" ht="14.4" customHeight="1" x14ac:dyDescent="0.3">
      <c r="A454" s="697" t="s">
        <v>4014</v>
      </c>
      <c r="B454" s="698" t="s">
        <v>4015</v>
      </c>
      <c r="C454" s="698" t="s">
        <v>2179</v>
      </c>
      <c r="D454" s="698" t="s">
        <v>4016</v>
      </c>
      <c r="E454" s="698" t="s">
        <v>4017</v>
      </c>
      <c r="F454" s="702">
        <v>2</v>
      </c>
      <c r="G454" s="702">
        <v>12804</v>
      </c>
      <c r="H454" s="702">
        <v>0.66645846346033732</v>
      </c>
      <c r="I454" s="702">
        <v>6402</v>
      </c>
      <c r="J454" s="702">
        <v>3</v>
      </c>
      <c r="K454" s="702">
        <v>19212</v>
      </c>
      <c r="L454" s="702">
        <v>1</v>
      </c>
      <c r="M454" s="702">
        <v>6404</v>
      </c>
      <c r="N454" s="702">
        <v>3</v>
      </c>
      <c r="O454" s="702">
        <v>21450</v>
      </c>
      <c r="P454" s="724">
        <v>1.1164896939412867</v>
      </c>
      <c r="Q454" s="703">
        <v>7150</v>
      </c>
    </row>
    <row r="455" spans="1:17" ht="14.4" customHeight="1" x14ac:dyDescent="0.3">
      <c r="A455" s="697" t="s">
        <v>4014</v>
      </c>
      <c r="B455" s="698" t="s">
        <v>4015</v>
      </c>
      <c r="C455" s="698" t="s">
        <v>2179</v>
      </c>
      <c r="D455" s="698" t="s">
        <v>3410</v>
      </c>
      <c r="E455" s="698" t="s">
        <v>3411</v>
      </c>
      <c r="F455" s="702">
        <v>1</v>
      </c>
      <c r="G455" s="702">
        <v>1283</v>
      </c>
      <c r="H455" s="702">
        <v>0.24961089494163424</v>
      </c>
      <c r="I455" s="702">
        <v>1283</v>
      </c>
      <c r="J455" s="702">
        <v>4</v>
      </c>
      <c r="K455" s="702">
        <v>5140</v>
      </c>
      <c r="L455" s="702">
        <v>1</v>
      </c>
      <c r="M455" s="702">
        <v>1285</v>
      </c>
      <c r="N455" s="702"/>
      <c r="O455" s="702"/>
      <c r="P455" s="724"/>
      <c r="Q455" s="703"/>
    </row>
    <row r="456" spans="1:17" ht="14.4" customHeight="1" x14ac:dyDescent="0.3">
      <c r="A456" s="697" t="s">
        <v>4014</v>
      </c>
      <c r="B456" s="698" t="s">
        <v>4015</v>
      </c>
      <c r="C456" s="698" t="s">
        <v>2179</v>
      </c>
      <c r="D456" s="698" t="s">
        <v>4018</v>
      </c>
      <c r="E456" s="698" t="s">
        <v>4019</v>
      </c>
      <c r="F456" s="702"/>
      <c r="G456" s="702"/>
      <c r="H456" s="702"/>
      <c r="I456" s="702"/>
      <c r="J456" s="702">
        <v>2</v>
      </c>
      <c r="K456" s="702">
        <v>19524</v>
      </c>
      <c r="L456" s="702">
        <v>1</v>
      </c>
      <c r="M456" s="702">
        <v>9762</v>
      </c>
      <c r="N456" s="702"/>
      <c r="O456" s="702"/>
      <c r="P456" s="724"/>
      <c r="Q456" s="703"/>
    </row>
    <row r="457" spans="1:17" ht="14.4" customHeight="1" x14ac:dyDescent="0.3">
      <c r="A457" s="697" t="s">
        <v>4014</v>
      </c>
      <c r="B457" s="698" t="s">
        <v>4015</v>
      </c>
      <c r="C457" s="698" t="s">
        <v>2179</v>
      </c>
      <c r="D457" s="698" t="s">
        <v>3891</v>
      </c>
      <c r="E457" s="698" t="s">
        <v>3892</v>
      </c>
      <c r="F457" s="702">
        <v>2</v>
      </c>
      <c r="G457" s="702">
        <v>356</v>
      </c>
      <c r="H457" s="702">
        <v>0.66666666666666663</v>
      </c>
      <c r="I457" s="702">
        <v>178</v>
      </c>
      <c r="J457" s="702">
        <v>3</v>
      </c>
      <c r="K457" s="702">
        <v>534</v>
      </c>
      <c r="L457" s="702">
        <v>1</v>
      </c>
      <c r="M457" s="702">
        <v>178</v>
      </c>
      <c r="N457" s="702">
        <v>2</v>
      </c>
      <c r="O457" s="702">
        <v>358</v>
      </c>
      <c r="P457" s="724">
        <v>0.67041198501872656</v>
      </c>
      <c r="Q457" s="703">
        <v>179</v>
      </c>
    </row>
    <row r="458" spans="1:17" ht="14.4" customHeight="1" x14ac:dyDescent="0.3">
      <c r="A458" s="697" t="s">
        <v>4014</v>
      </c>
      <c r="B458" s="698" t="s">
        <v>4015</v>
      </c>
      <c r="C458" s="698" t="s">
        <v>2179</v>
      </c>
      <c r="D458" s="698" t="s">
        <v>3891</v>
      </c>
      <c r="E458" s="698" t="s">
        <v>3893</v>
      </c>
      <c r="F458" s="702"/>
      <c r="G458" s="702"/>
      <c r="H458" s="702"/>
      <c r="I458" s="702"/>
      <c r="J458" s="702">
        <v>1</v>
      </c>
      <c r="K458" s="702">
        <v>178</v>
      </c>
      <c r="L458" s="702">
        <v>1</v>
      </c>
      <c r="M458" s="702">
        <v>178</v>
      </c>
      <c r="N458" s="702">
        <v>4</v>
      </c>
      <c r="O458" s="702">
        <v>716</v>
      </c>
      <c r="P458" s="724">
        <v>4.0224719101123592</v>
      </c>
      <c r="Q458" s="703">
        <v>179</v>
      </c>
    </row>
    <row r="459" spans="1:17" ht="14.4" customHeight="1" thickBot="1" x14ac:dyDescent="0.35">
      <c r="A459" s="704" t="s">
        <v>4014</v>
      </c>
      <c r="B459" s="705" t="s">
        <v>4015</v>
      </c>
      <c r="C459" s="705" t="s">
        <v>2179</v>
      </c>
      <c r="D459" s="705" t="s">
        <v>4020</v>
      </c>
      <c r="E459" s="705" t="s">
        <v>4021</v>
      </c>
      <c r="F459" s="709"/>
      <c r="G459" s="709"/>
      <c r="H459" s="709"/>
      <c r="I459" s="709"/>
      <c r="J459" s="709">
        <v>20</v>
      </c>
      <c r="K459" s="709">
        <v>45940</v>
      </c>
      <c r="L459" s="709">
        <v>1</v>
      </c>
      <c r="M459" s="709">
        <v>2297</v>
      </c>
      <c r="N459" s="709"/>
      <c r="O459" s="709"/>
      <c r="P459" s="717"/>
      <c r="Q459" s="710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3" bestFit="1" customWidth="1"/>
    <col min="2" max="2" width="15.6640625" style="173" bestFit="1" customWidth="1"/>
    <col min="3" max="3" width="8.33203125" style="181" hidden="1" customWidth="1" outlineLevel="1"/>
    <col min="4" max="4" width="8.33203125" style="181" customWidth="1" collapsed="1"/>
    <col min="5" max="5" width="8.33203125" style="181" customWidth="1"/>
    <col min="6" max="6" width="6.109375" style="182" customWidth="1"/>
    <col min="7" max="7" width="8.33203125" style="181" hidden="1" customWidth="1" outlineLevel="1"/>
    <col min="8" max="8" width="8.33203125" style="181" customWidth="1" collapsed="1"/>
    <col min="9" max="9" width="8.33203125" style="181" customWidth="1"/>
    <col min="10" max="10" width="6.109375" style="182" customWidth="1"/>
    <col min="11" max="11" width="8.33203125" style="181" hidden="1" customWidth="1" outlineLevel="1"/>
    <col min="12" max="12" width="8.33203125" style="181" customWidth="1" collapsed="1"/>
    <col min="13" max="14" width="8.33203125" style="181" customWidth="1"/>
    <col min="15" max="16384" width="8.88671875" style="173"/>
  </cols>
  <sheetData>
    <row r="1" spans="1:14" ht="18.600000000000001" customHeight="1" thickBot="1" x14ac:dyDescent="0.4">
      <c r="A1" s="640" t="s">
        <v>161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</row>
    <row r="2" spans="1:14" ht="14.4" customHeight="1" thickBot="1" x14ac:dyDescent="0.35">
      <c r="A2" s="348" t="s">
        <v>297</v>
      </c>
      <c r="B2" s="174"/>
      <c r="C2" s="174"/>
      <c r="D2" s="174"/>
      <c r="E2" s="174"/>
      <c r="F2" s="174"/>
      <c r="G2" s="364"/>
      <c r="H2" s="364"/>
      <c r="I2" s="364"/>
      <c r="J2" s="174"/>
      <c r="K2" s="364"/>
      <c r="L2" s="364"/>
      <c r="M2" s="364"/>
      <c r="N2" s="174"/>
    </row>
    <row r="3" spans="1:14" ht="14.4" customHeight="1" thickBot="1" x14ac:dyDescent="0.35">
      <c r="A3" s="175"/>
      <c r="B3" s="176" t="s">
        <v>141</v>
      </c>
      <c r="C3" s="177">
        <f>SUBTOTAL(9,C6:C1048576)</f>
        <v>1863</v>
      </c>
      <c r="D3" s="178">
        <f>SUBTOTAL(9,D6:D1048576)</f>
        <v>2042</v>
      </c>
      <c r="E3" s="178">
        <f>SUBTOTAL(9,E6:E1048576)</f>
        <v>1874</v>
      </c>
      <c r="F3" s="179">
        <f>IF(OR(E3=0,D3=0),"",E3/D3)</f>
        <v>0.9177277179236043</v>
      </c>
      <c r="G3" s="365">
        <f>SUBTOTAL(9,G6:G1048576)</f>
        <v>20389.374400000001</v>
      </c>
      <c r="H3" s="366">
        <f>SUBTOTAL(9,H6:H1048576)</f>
        <v>22062.676419999996</v>
      </c>
      <c r="I3" s="366">
        <f>SUBTOTAL(9,I6:I1048576)</f>
        <v>21615.122259999996</v>
      </c>
      <c r="J3" s="179">
        <f>IF(OR(I3=0,H3=0),"",I3/H3)</f>
        <v>0.97971442124790042</v>
      </c>
      <c r="K3" s="365">
        <f>SUBTOTAL(9,K6:K1048576)</f>
        <v>4160</v>
      </c>
      <c r="L3" s="366">
        <f>SUBTOTAL(9,L6:L1048576)</f>
        <v>4405</v>
      </c>
      <c r="M3" s="366">
        <f>SUBTOTAL(9,M6:M1048576)</f>
        <v>4673.5</v>
      </c>
      <c r="N3" s="180">
        <f>IF(OR(M3=0,E3=0),"",M3*1000/E3)</f>
        <v>2493.863393810032</v>
      </c>
    </row>
    <row r="4" spans="1:14" ht="14.4" customHeight="1" x14ac:dyDescent="0.3">
      <c r="A4" s="642" t="s">
        <v>76</v>
      </c>
      <c r="B4" s="643" t="s">
        <v>11</v>
      </c>
      <c r="C4" s="644" t="s">
        <v>77</v>
      </c>
      <c r="D4" s="644"/>
      <c r="E4" s="644"/>
      <c r="F4" s="645"/>
      <c r="G4" s="646" t="s">
        <v>237</v>
      </c>
      <c r="H4" s="644"/>
      <c r="I4" s="644"/>
      <c r="J4" s="645"/>
      <c r="K4" s="646" t="s">
        <v>78</v>
      </c>
      <c r="L4" s="644"/>
      <c r="M4" s="644"/>
      <c r="N4" s="647"/>
    </row>
    <row r="5" spans="1:14" ht="14.4" customHeight="1" thickBot="1" x14ac:dyDescent="0.35">
      <c r="A5" s="852"/>
      <c r="B5" s="853"/>
      <c r="C5" s="860">
        <v>2015</v>
      </c>
      <c r="D5" s="860">
        <v>2017</v>
      </c>
      <c r="E5" s="860">
        <v>2018</v>
      </c>
      <c r="F5" s="861" t="s">
        <v>2</v>
      </c>
      <c r="G5" s="871">
        <v>2015</v>
      </c>
      <c r="H5" s="860">
        <v>2017</v>
      </c>
      <c r="I5" s="860">
        <v>2018</v>
      </c>
      <c r="J5" s="861" t="s">
        <v>2</v>
      </c>
      <c r="K5" s="871">
        <v>2015</v>
      </c>
      <c r="L5" s="860">
        <v>2017</v>
      </c>
      <c r="M5" s="860">
        <v>2018</v>
      </c>
      <c r="N5" s="872" t="s">
        <v>79</v>
      </c>
    </row>
    <row r="6" spans="1:14" ht="14.4" customHeight="1" x14ac:dyDescent="0.3">
      <c r="A6" s="854" t="s">
        <v>2918</v>
      </c>
      <c r="B6" s="857" t="s">
        <v>4023</v>
      </c>
      <c r="C6" s="862">
        <v>2</v>
      </c>
      <c r="D6" s="863">
        <v>1</v>
      </c>
      <c r="E6" s="863">
        <v>9</v>
      </c>
      <c r="F6" s="868">
        <v>4.5</v>
      </c>
      <c r="G6" s="862">
        <v>57.538800000000002</v>
      </c>
      <c r="H6" s="863">
        <v>28.769400000000001</v>
      </c>
      <c r="I6" s="863">
        <v>258.92460000000005</v>
      </c>
      <c r="J6" s="868">
        <v>4.5000000000000009</v>
      </c>
      <c r="K6" s="862">
        <v>22</v>
      </c>
      <c r="L6" s="863">
        <v>11</v>
      </c>
      <c r="M6" s="863">
        <v>99</v>
      </c>
      <c r="N6" s="873">
        <v>11000</v>
      </c>
    </row>
    <row r="7" spans="1:14" ht="14.4" customHeight="1" x14ac:dyDescent="0.3">
      <c r="A7" s="855" t="s">
        <v>2950</v>
      </c>
      <c r="B7" s="858" t="s">
        <v>4023</v>
      </c>
      <c r="C7" s="864">
        <v>37</v>
      </c>
      <c r="D7" s="865">
        <v>29</v>
      </c>
      <c r="E7" s="865">
        <v>67</v>
      </c>
      <c r="F7" s="869">
        <v>1.8108108108108107</v>
      </c>
      <c r="G7" s="864">
        <v>931.26780000000019</v>
      </c>
      <c r="H7" s="865">
        <v>729.9126</v>
      </c>
      <c r="I7" s="865">
        <v>1686.3497999999997</v>
      </c>
      <c r="J7" s="869">
        <v>1.8108108108108101</v>
      </c>
      <c r="K7" s="864">
        <v>333</v>
      </c>
      <c r="L7" s="865">
        <v>261</v>
      </c>
      <c r="M7" s="865">
        <v>603</v>
      </c>
      <c r="N7" s="874">
        <v>9000</v>
      </c>
    </row>
    <row r="8" spans="1:14" ht="14.4" customHeight="1" x14ac:dyDescent="0.3">
      <c r="A8" s="855" t="s">
        <v>2945</v>
      </c>
      <c r="B8" s="858" t="s">
        <v>4023</v>
      </c>
      <c r="C8" s="864">
        <v>71</v>
      </c>
      <c r="D8" s="865">
        <v>62</v>
      </c>
      <c r="E8" s="865">
        <v>113</v>
      </c>
      <c r="F8" s="869">
        <v>1.591549295774648</v>
      </c>
      <c r="G8" s="864">
        <v>1531.4274000000003</v>
      </c>
      <c r="H8" s="865">
        <v>1337.3027999999997</v>
      </c>
      <c r="I8" s="865">
        <v>2437.3422</v>
      </c>
      <c r="J8" s="869">
        <v>1.5915492957746475</v>
      </c>
      <c r="K8" s="864">
        <v>497</v>
      </c>
      <c r="L8" s="865">
        <v>434</v>
      </c>
      <c r="M8" s="865">
        <v>791</v>
      </c>
      <c r="N8" s="874">
        <v>7000</v>
      </c>
    </row>
    <row r="9" spans="1:14" ht="14.4" customHeight="1" x14ac:dyDescent="0.3">
      <c r="A9" s="855" t="s">
        <v>2920</v>
      </c>
      <c r="B9" s="858" t="s">
        <v>4023</v>
      </c>
      <c r="C9" s="864">
        <v>1565</v>
      </c>
      <c r="D9" s="865">
        <v>1761</v>
      </c>
      <c r="E9" s="865">
        <v>1506</v>
      </c>
      <c r="F9" s="869">
        <v>0.96230031948881789</v>
      </c>
      <c r="G9" s="864">
        <v>16760.493600000002</v>
      </c>
      <c r="H9" s="865">
        <v>18855.5553</v>
      </c>
      <c r="I9" s="865">
        <v>16179.682059999997</v>
      </c>
      <c r="J9" s="869">
        <v>0.96534639409426437</v>
      </c>
      <c r="K9" s="864">
        <v>3130</v>
      </c>
      <c r="L9" s="865">
        <v>3522</v>
      </c>
      <c r="M9" s="865">
        <v>3012</v>
      </c>
      <c r="N9" s="874">
        <v>2000</v>
      </c>
    </row>
    <row r="10" spans="1:14" ht="14.4" customHeight="1" x14ac:dyDescent="0.3">
      <c r="A10" s="855" t="s">
        <v>2947</v>
      </c>
      <c r="B10" s="858" t="s">
        <v>4023</v>
      </c>
      <c r="C10" s="864">
        <v>168</v>
      </c>
      <c r="D10" s="865">
        <v>165</v>
      </c>
      <c r="E10" s="865">
        <v>158</v>
      </c>
      <c r="F10" s="869">
        <v>0.94047619047619047</v>
      </c>
      <c r="G10" s="864">
        <v>1010.0788000000002</v>
      </c>
      <c r="H10" s="865">
        <v>992.85472000000016</v>
      </c>
      <c r="I10" s="865">
        <v>949.32719999999995</v>
      </c>
      <c r="J10" s="869">
        <v>0.9398545935228021</v>
      </c>
      <c r="K10" s="864">
        <v>168</v>
      </c>
      <c r="L10" s="865">
        <v>165</v>
      </c>
      <c r="M10" s="865">
        <v>158</v>
      </c>
      <c r="N10" s="874">
        <v>1000</v>
      </c>
    </row>
    <row r="11" spans="1:14" ht="14.4" customHeight="1" thickBot="1" x14ac:dyDescent="0.35">
      <c r="A11" s="856" t="s">
        <v>2941</v>
      </c>
      <c r="B11" s="859" t="s">
        <v>4023</v>
      </c>
      <c r="C11" s="866">
        <v>20</v>
      </c>
      <c r="D11" s="867">
        <v>24</v>
      </c>
      <c r="E11" s="867">
        <v>21</v>
      </c>
      <c r="F11" s="870">
        <v>1.05</v>
      </c>
      <c r="G11" s="866">
        <v>98.567999999999984</v>
      </c>
      <c r="H11" s="867">
        <v>118.28160000000001</v>
      </c>
      <c r="I11" s="867">
        <v>103.49640000000001</v>
      </c>
      <c r="J11" s="870">
        <v>1.0500000000000003</v>
      </c>
      <c r="K11" s="866">
        <v>10</v>
      </c>
      <c r="L11" s="867">
        <v>12</v>
      </c>
      <c r="M11" s="867">
        <v>10.5</v>
      </c>
      <c r="N11" s="875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1" bestFit="1" customWidth="1"/>
    <col min="2" max="2" width="9.5546875" style="231" hidden="1" customWidth="1" outlineLevel="1"/>
    <col min="3" max="3" width="9.5546875" style="231" customWidth="1" collapsed="1"/>
    <col min="4" max="4" width="2.21875" style="231" customWidth="1"/>
    <col min="5" max="8" width="9.5546875" style="231" customWidth="1"/>
    <col min="9" max="10" width="9.77734375" style="231" hidden="1" customWidth="1" outlineLevel="1"/>
    <col min="11" max="11" width="8.88671875" style="231" collapsed="1"/>
    <col min="12" max="16384" width="8.88671875" style="231"/>
  </cols>
  <sheetData>
    <row r="1" spans="1:10" ht="18.600000000000001" customHeight="1" thickBot="1" x14ac:dyDescent="0.4">
      <c r="A1" s="493" t="s">
        <v>156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0" ht="14.4" customHeight="1" thickBot="1" x14ac:dyDescent="0.35">
      <c r="A2" s="348" t="s">
        <v>297</v>
      </c>
      <c r="B2" s="204"/>
      <c r="C2" s="204"/>
      <c r="D2" s="204"/>
      <c r="E2" s="204"/>
      <c r="F2" s="204"/>
    </row>
    <row r="3" spans="1:10" ht="14.4" customHeight="1" x14ac:dyDescent="0.3">
      <c r="A3" s="484"/>
      <c r="B3" s="200">
        <v>2015</v>
      </c>
      <c r="C3" s="44">
        <v>2017</v>
      </c>
      <c r="D3" s="11"/>
      <c r="E3" s="488">
        <v>2018</v>
      </c>
      <c r="F3" s="489"/>
      <c r="G3" s="489"/>
      <c r="H3" s="490"/>
      <c r="I3" s="491">
        <v>2017</v>
      </c>
      <c r="J3" s="492"/>
    </row>
    <row r="4" spans="1:10" ht="14.4" customHeight="1" thickBot="1" x14ac:dyDescent="0.35">
      <c r="A4" s="485"/>
      <c r="B4" s="486" t="s">
        <v>80</v>
      </c>
      <c r="C4" s="487"/>
      <c r="D4" s="11"/>
      <c r="E4" s="221" t="s">
        <v>80</v>
      </c>
      <c r="F4" s="202" t="s">
        <v>81</v>
      </c>
      <c r="G4" s="202" t="s">
        <v>55</v>
      </c>
      <c r="H4" s="203" t="s">
        <v>82</v>
      </c>
      <c r="I4" s="405" t="s">
        <v>233</v>
      </c>
      <c r="J4" s="406" t="s">
        <v>234</v>
      </c>
    </row>
    <row r="5" spans="1:10" ht="14.4" customHeight="1" x14ac:dyDescent="0.3">
      <c r="A5" s="205" t="str">
        <f>HYPERLINK("#'Léky Žádanky'!A1","Léky (Kč)")</f>
        <v>Léky (Kč)</v>
      </c>
      <c r="B5" s="31">
        <v>4656.0262000000002</v>
      </c>
      <c r="C5" s="33">
        <v>6587.9047499999997</v>
      </c>
      <c r="D5" s="12"/>
      <c r="E5" s="210">
        <v>5736.6882000000005</v>
      </c>
      <c r="F5" s="32">
        <v>5266</v>
      </c>
      <c r="G5" s="209">
        <f>E5-F5</f>
        <v>470.68820000000051</v>
      </c>
      <c r="H5" s="215">
        <f>IF(F5&lt;0.00000001,"",E5/F5)</f>
        <v>1.0893824914546146</v>
      </c>
    </row>
    <row r="6" spans="1:10" ht="14.4" customHeight="1" x14ac:dyDescent="0.3">
      <c r="A6" s="205" t="str">
        <f>HYPERLINK("#'Materiál Žádanky'!A1","Materiál - SZM (Kč)")</f>
        <v>Materiál - SZM (Kč)</v>
      </c>
      <c r="B6" s="14">
        <v>1953.1812799999998</v>
      </c>
      <c r="C6" s="35">
        <v>2355.9636800000003</v>
      </c>
      <c r="D6" s="12"/>
      <c r="E6" s="211">
        <v>2188.7667999999999</v>
      </c>
      <c r="F6" s="34">
        <v>2373.6895953826906</v>
      </c>
      <c r="G6" s="212">
        <f>E6-F6</f>
        <v>-184.92279538269077</v>
      </c>
      <c r="H6" s="216">
        <f>IF(F6&lt;0.00000001,"",E6/F6)</f>
        <v>0.92209478621703389</v>
      </c>
    </row>
    <row r="7" spans="1:10" ht="14.4" customHeight="1" x14ac:dyDescent="0.3">
      <c r="A7" s="205" t="str">
        <f>HYPERLINK("#'Osobní náklady'!A1","Osobní náklady (Kč) *")</f>
        <v>Osobní náklady (Kč) *</v>
      </c>
      <c r="B7" s="14">
        <v>19772.492129999999</v>
      </c>
      <c r="C7" s="35">
        <v>22134.033520000005</v>
      </c>
      <c r="D7" s="12"/>
      <c r="E7" s="211">
        <v>25397.448929999999</v>
      </c>
      <c r="F7" s="34">
        <v>24696.971265624998</v>
      </c>
      <c r="G7" s="212">
        <f>E7-F7</f>
        <v>700.47766437500104</v>
      </c>
      <c r="H7" s="216">
        <f>IF(F7&lt;0.00000001,"",E7/F7)</f>
        <v>1.028362897492211</v>
      </c>
    </row>
    <row r="8" spans="1:10" ht="14.4" customHeight="1" thickBot="1" x14ac:dyDescent="0.35">
      <c r="A8" s="1" t="s">
        <v>83</v>
      </c>
      <c r="B8" s="15">
        <v>4462.9400999999971</v>
      </c>
      <c r="C8" s="37">
        <v>4373.8136999999861</v>
      </c>
      <c r="D8" s="12"/>
      <c r="E8" s="213">
        <v>4661.5711500000198</v>
      </c>
      <c r="F8" s="36">
        <v>4144.2051988029552</v>
      </c>
      <c r="G8" s="214">
        <f>E8-F8</f>
        <v>517.36595119706453</v>
      </c>
      <c r="H8" s="217">
        <f>IF(F8&lt;0.00000001,"",E8/F8)</f>
        <v>1.1248408141919479</v>
      </c>
    </row>
    <row r="9" spans="1:10" ht="14.4" customHeight="1" thickBot="1" x14ac:dyDescent="0.35">
      <c r="A9" s="2" t="s">
        <v>84</v>
      </c>
      <c r="B9" s="3">
        <v>30844.639709999996</v>
      </c>
      <c r="C9" s="39">
        <v>35451.715649999991</v>
      </c>
      <c r="D9" s="12"/>
      <c r="E9" s="3">
        <v>37984.475080000018</v>
      </c>
      <c r="F9" s="38">
        <v>36480.866059810643</v>
      </c>
      <c r="G9" s="38">
        <f>E9-F9</f>
        <v>1503.6090201893749</v>
      </c>
      <c r="H9" s="218">
        <f>IF(F9&lt;0.00000001,"",E9/F9)</f>
        <v>1.0412163740225957</v>
      </c>
    </row>
    <row r="10" spans="1:10" ht="14.4" customHeight="1" thickBot="1" x14ac:dyDescent="0.35">
      <c r="A10" s="16"/>
      <c r="B10" s="16"/>
      <c r="C10" s="201"/>
      <c r="D10" s="12"/>
      <c r="E10" s="16"/>
      <c r="F10" s="17"/>
    </row>
    <row r="11" spans="1:10" ht="14.4" customHeight="1" x14ac:dyDescent="0.3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" customHeight="1" thickBot="1" x14ac:dyDescent="0.35">
      <c r="A12" s="235" t="str">
        <f>HYPERLINK("#CaseMix!A1","Hospitalizace *")</f>
        <v>Hospitalizace *</v>
      </c>
      <c r="B12" s="15">
        <f>IF(ISERROR(VLOOKUP("Celkem",CaseMix!A:D,2,0)),0,VLOOKUP("Celkem",CaseMix!A:D,2,0)*30)</f>
        <v>8399.16</v>
      </c>
      <c r="C12" s="37">
        <f>IF(ISERROR(VLOOKUP("Celkem",CaseMix!A:D,3,0)),0,VLOOKUP("Celkem",CaseMix!A:D,3,0)*30)</f>
        <v>8635.08</v>
      </c>
      <c r="D12" s="12"/>
      <c r="E12" s="213">
        <f>IF(ISERROR(VLOOKUP("Celkem",CaseMix!A:D,4,0)),0,VLOOKUP("Celkem",CaseMix!A:D,4,0)*30)</f>
        <v>10536.15</v>
      </c>
      <c r="F12" s="36">
        <f>C12</f>
        <v>8635.08</v>
      </c>
      <c r="G12" s="214">
        <f>E12-F12</f>
        <v>1901.0699999999997</v>
      </c>
      <c r="H12" s="217">
        <f>IF(F12&lt;0.00000001,"",E12/F12)</f>
        <v>1.2201566169624369</v>
      </c>
      <c r="I12" s="214">
        <f>E12-B12</f>
        <v>2136.9899999999998</v>
      </c>
      <c r="J12" s="217">
        <f>IF(B12&lt;0.00000001,"",E12/B12)</f>
        <v>1.2544290143300043</v>
      </c>
    </row>
    <row r="13" spans="1:10" ht="14.4" customHeight="1" thickBot="1" x14ac:dyDescent="0.35">
      <c r="A13" s="4" t="s">
        <v>87</v>
      </c>
      <c r="B13" s="9">
        <f>SUM(B11:B12)</f>
        <v>8399.16</v>
      </c>
      <c r="C13" s="41">
        <f>SUM(C11:C12)</f>
        <v>8635.08</v>
      </c>
      <c r="D13" s="12"/>
      <c r="E13" s="9">
        <f>SUM(E11:E12)</f>
        <v>10536.15</v>
      </c>
      <c r="F13" s="40">
        <f>SUM(F11:F12)</f>
        <v>8635.08</v>
      </c>
      <c r="G13" s="40">
        <f>E13-F13</f>
        <v>1901.0699999999997</v>
      </c>
      <c r="H13" s="219">
        <f>IF(F13&lt;0.00000001,"",E13/F13)</f>
        <v>1.2201566169624369</v>
      </c>
      <c r="I13" s="40">
        <f>SUM(I11:I12)</f>
        <v>2136.9899999999998</v>
      </c>
      <c r="J13" s="219">
        <f>IF(B13&lt;0.00000001,"",E13/B13)</f>
        <v>1.2544290143300043</v>
      </c>
    </row>
    <row r="14" spans="1:10" ht="14.4" customHeight="1" thickBot="1" x14ac:dyDescent="0.35">
      <c r="A14" s="16"/>
      <c r="B14" s="16"/>
      <c r="C14" s="201"/>
      <c r="D14" s="12"/>
      <c r="E14" s="16"/>
      <c r="F14" s="17"/>
    </row>
    <row r="15" spans="1:10" ht="14.4" customHeight="1" thickBot="1" x14ac:dyDescent="0.35">
      <c r="A15" s="236" t="str">
        <f>HYPERLINK("#'HI Graf'!A1","Hospodářský index (Výnosy / Náklady) *")</f>
        <v>Hospodářský index (Výnosy / Náklady) *</v>
      </c>
      <c r="B15" s="10">
        <f>IF(B9=0,"",B13/B9)</f>
        <v>0.27230533664742235</v>
      </c>
      <c r="C15" s="43">
        <f>IF(C9=0,"",C13/C9)</f>
        <v>0.24357297923887647</v>
      </c>
      <c r="D15" s="12"/>
      <c r="E15" s="10">
        <f>IF(E9=0,"",E13/E9)</f>
        <v>0.27738042918349037</v>
      </c>
      <c r="F15" s="42">
        <f>IF(F9=0,"",F13/F9)</f>
        <v>0.23670161738602158</v>
      </c>
      <c r="G15" s="42">
        <f>IF(ISERROR(F15-E15),"",E15-F15)</f>
        <v>4.0678811797468795E-2</v>
      </c>
      <c r="H15" s="220">
        <f>IF(ISERROR(F15-E15),"",IF(F15&lt;0.00000001,"",E15/F15))</f>
        <v>1.1718569236944769</v>
      </c>
    </row>
    <row r="17" spans="1:8" ht="14.4" customHeight="1" x14ac:dyDescent="0.3">
      <c r="A17" s="206" t="s">
        <v>176</v>
      </c>
    </row>
    <row r="18" spans="1:8" ht="14.4" customHeight="1" x14ac:dyDescent="0.3">
      <c r="A18" s="351" t="s">
        <v>206</v>
      </c>
      <c r="B18" s="352"/>
      <c r="C18" s="352"/>
      <c r="D18" s="352"/>
      <c r="E18" s="352"/>
      <c r="F18" s="352"/>
      <c r="G18" s="352"/>
      <c r="H18" s="352"/>
    </row>
    <row r="19" spans="1:8" x14ac:dyDescent="0.3">
      <c r="A19" s="350" t="s">
        <v>205</v>
      </c>
      <c r="B19" s="352"/>
      <c r="C19" s="352"/>
      <c r="D19" s="352"/>
      <c r="E19" s="352"/>
      <c r="F19" s="352"/>
      <c r="G19" s="352"/>
      <c r="H19" s="352"/>
    </row>
    <row r="20" spans="1:8" ht="14.4" customHeight="1" x14ac:dyDescent="0.3">
      <c r="A20" s="207" t="s">
        <v>226</v>
      </c>
    </row>
    <row r="21" spans="1:8" ht="14.4" customHeight="1" x14ac:dyDescent="0.3">
      <c r="A21" s="207" t="s">
        <v>177</v>
      </c>
    </row>
    <row r="22" spans="1:8" ht="14.4" customHeight="1" x14ac:dyDescent="0.3">
      <c r="A22" s="208" t="s">
        <v>271</v>
      </c>
    </row>
    <row r="23" spans="1:8" ht="14.4" customHeight="1" x14ac:dyDescent="0.3">
      <c r="A23" s="208" t="s">
        <v>178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5" priority="8" operator="greaterThan">
      <formula>0</formula>
    </cfRule>
  </conditionalFormatting>
  <conditionalFormatting sqref="G11:G13 G15">
    <cfRule type="cellIs" dxfId="64" priority="7" operator="lessThan">
      <formula>0</formula>
    </cfRule>
  </conditionalFormatting>
  <conditionalFormatting sqref="H5:H9">
    <cfRule type="cellIs" dxfId="63" priority="6" operator="greaterThan">
      <formula>1</formula>
    </cfRule>
  </conditionalFormatting>
  <conditionalFormatting sqref="H11:H13 H15">
    <cfRule type="cellIs" dxfId="62" priority="5" operator="lessThan">
      <formula>1</formula>
    </cfRule>
  </conditionalFormatting>
  <conditionalFormatting sqref="I11:I13">
    <cfRule type="cellIs" dxfId="61" priority="4" operator="lessThan">
      <formula>0</formula>
    </cfRule>
  </conditionalFormatting>
  <conditionalFormatting sqref="J11:J13">
    <cfRule type="cellIs" dxfId="6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1"/>
    <col min="2" max="13" width="8.88671875" style="231" customWidth="1"/>
    <col min="14" max="16384" width="8.88671875" style="231"/>
  </cols>
  <sheetData>
    <row r="1" spans="1:13" ht="18.600000000000001" customHeight="1" thickBot="1" x14ac:dyDescent="0.4">
      <c r="A1" s="482" t="s">
        <v>114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x14ac:dyDescent="0.3">
      <c r="A2" s="348" t="s">
        <v>297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" customHeight="1" x14ac:dyDescent="0.3">
      <c r="A3" s="301"/>
      <c r="B3" s="302" t="s">
        <v>89</v>
      </c>
      <c r="C3" s="303" t="s">
        <v>90</v>
      </c>
      <c r="D3" s="303" t="s">
        <v>91</v>
      </c>
      <c r="E3" s="302" t="s">
        <v>92</v>
      </c>
      <c r="F3" s="303" t="s">
        <v>93</v>
      </c>
      <c r="G3" s="303" t="s">
        <v>94</v>
      </c>
      <c r="H3" s="303" t="s">
        <v>95</v>
      </c>
      <c r="I3" s="303" t="s">
        <v>96</v>
      </c>
      <c r="J3" s="303" t="s">
        <v>97</v>
      </c>
      <c r="K3" s="303" t="s">
        <v>98</v>
      </c>
      <c r="L3" s="303" t="s">
        <v>99</v>
      </c>
      <c r="M3" s="303" t="s">
        <v>100</v>
      </c>
    </row>
    <row r="4" spans="1:13" ht="14.4" customHeight="1" x14ac:dyDescent="0.3">
      <c r="A4" s="301" t="s">
        <v>88</v>
      </c>
      <c r="B4" s="304">
        <f>(B10+B8)/B6</f>
        <v>0.15167223418464723</v>
      </c>
      <c r="C4" s="304">
        <f t="shared" ref="C4:M4" si="0">(C10+C8)/C6</f>
        <v>0.33239241914419204</v>
      </c>
      <c r="D4" s="304">
        <f t="shared" si="0"/>
        <v>0.25897470425111141</v>
      </c>
      <c r="E4" s="304">
        <f t="shared" si="0"/>
        <v>0.31240954106063057</v>
      </c>
      <c r="F4" s="304">
        <f t="shared" si="0"/>
        <v>0.2780507711529504</v>
      </c>
      <c r="G4" s="304">
        <f t="shared" si="0"/>
        <v>0.27738042918349015</v>
      </c>
      <c r="H4" s="304">
        <f t="shared" si="0"/>
        <v>0</v>
      </c>
      <c r="I4" s="304">
        <f t="shared" si="0"/>
        <v>0</v>
      </c>
      <c r="J4" s="304">
        <f t="shared" si="0"/>
        <v>0</v>
      </c>
      <c r="K4" s="304">
        <f t="shared" si="0"/>
        <v>0</v>
      </c>
      <c r="L4" s="304">
        <f t="shared" si="0"/>
        <v>0</v>
      </c>
      <c r="M4" s="304">
        <f t="shared" si="0"/>
        <v>0</v>
      </c>
    </row>
    <row r="5" spans="1:13" ht="14.4" customHeight="1" x14ac:dyDescent="0.3">
      <c r="A5" s="305" t="s">
        <v>40</v>
      </c>
      <c r="B5" s="304">
        <f>IF(ISERROR(VLOOKUP($A5,'Man Tab'!$A:$Q,COLUMN()+2,0)),0,VLOOKUP($A5,'Man Tab'!$A:$Q,COLUMN()+2,0))</f>
        <v>5946.3091899999999</v>
      </c>
      <c r="C5" s="304">
        <f>IF(ISERROR(VLOOKUP($A5,'Man Tab'!$A:$Q,COLUMN()+2,0)),0,VLOOKUP($A5,'Man Tab'!$A:$Q,COLUMN()+2,0))</f>
        <v>5852.7866199999999</v>
      </c>
      <c r="D5" s="304">
        <f>IF(ISERROR(VLOOKUP($A5,'Man Tab'!$A:$Q,COLUMN()+2,0)),0,VLOOKUP($A5,'Man Tab'!$A:$Q,COLUMN()+2,0))</f>
        <v>5883.6350700000203</v>
      </c>
      <c r="E5" s="304">
        <f>IF(ISERROR(VLOOKUP($A5,'Man Tab'!$A:$Q,COLUMN()+2,0)),0,VLOOKUP($A5,'Man Tab'!$A:$Q,COLUMN()+2,0))</f>
        <v>6593.9604600000303</v>
      </c>
      <c r="F5" s="304">
        <f>IF(ISERROR(VLOOKUP($A5,'Man Tab'!$A:$Q,COLUMN()+2,0)),0,VLOOKUP($A5,'Man Tab'!$A:$Q,COLUMN()+2,0))</f>
        <v>7235.6830499999996</v>
      </c>
      <c r="G5" s="304">
        <f>IF(ISERROR(VLOOKUP($A5,'Man Tab'!$A:$Q,COLUMN()+2,0)),0,VLOOKUP($A5,'Man Tab'!$A:$Q,COLUMN()+2,0))</f>
        <v>6472.1006900000002</v>
      </c>
      <c r="H5" s="304">
        <f>IF(ISERROR(VLOOKUP($A5,'Man Tab'!$A:$Q,COLUMN()+2,0)),0,VLOOKUP($A5,'Man Tab'!$A:$Q,COLUMN()+2,0))</f>
        <v>0</v>
      </c>
      <c r="I5" s="304">
        <f>IF(ISERROR(VLOOKUP($A5,'Man Tab'!$A:$Q,COLUMN()+2,0)),0,VLOOKUP($A5,'Man Tab'!$A:$Q,COLUMN()+2,0))</f>
        <v>0</v>
      </c>
      <c r="J5" s="304">
        <f>IF(ISERROR(VLOOKUP($A5,'Man Tab'!$A:$Q,COLUMN()+2,0)),0,VLOOKUP($A5,'Man Tab'!$A:$Q,COLUMN()+2,0))</f>
        <v>0</v>
      </c>
      <c r="K5" s="304">
        <f>IF(ISERROR(VLOOKUP($A5,'Man Tab'!$A:$Q,COLUMN()+2,0)),0,VLOOKUP($A5,'Man Tab'!$A:$Q,COLUMN()+2,0))</f>
        <v>0</v>
      </c>
      <c r="L5" s="304">
        <f>IF(ISERROR(VLOOKUP($A5,'Man Tab'!$A:$Q,COLUMN()+2,0)),0,VLOOKUP($A5,'Man Tab'!$A:$Q,COLUMN()+2,0))</f>
        <v>0</v>
      </c>
      <c r="M5" s="304">
        <f>IF(ISERROR(VLOOKUP($A5,'Man Tab'!$A:$Q,COLUMN()+2,0)),0,VLOOKUP($A5,'Man Tab'!$A:$Q,COLUMN()+2,0))</f>
        <v>0</v>
      </c>
    </row>
    <row r="6" spans="1:13" ht="14.4" customHeight="1" x14ac:dyDescent="0.3">
      <c r="A6" s="305" t="s">
        <v>84</v>
      </c>
      <c r="B6" s="306">
        <f>B5</f>
        <v>5946.3091899999999</v>
      </c>
      <c r="C6" s="306">
        <f t="shared" ref="C6:M6" si="1">C5+B6</f>
        <v>11799.095809999999</v>
      </c>
      <c r="D6" s="306">
        <f t="shared" si="1"/>
        <v>17682.730880000017</v>
      </c>
      <c r="E6" s="306">
        <f t="shared" si="1"/>
        <v>24276.691340000049</v>
      </c>
      <c r="F6" s="306">
        <f t="shared" si="1"/>
        <v>31512.374390000048</v>
      </c>
      <c r="G6" s="306">
        <f t="shared" si="1"/>
        <v>37984.475080000047</v>
      </c>
      <c r="H6" s="306">
        <f t="shared" si="1"/>
        <v>37984.475080000047</v>
      </c>
      <c r="I6" s="306">
        <f t="shared" si="1"/>
        <v>37984.475080000047</v>
      </c>
      <c r="J6" s="306">
        <f t="shared" si="1"/>
        <v>37984.475080000047</v>
      </c>
      <c r="K6" s="306">
        <f t="shared" si="1"/>
        <v>37984.475080000047</v>
      </c>
      <c r="L6" s="306">
        <f t="shared" si="1"/>
        <v>37984.475080000047</v>
      </c>
      <c r="M6" s="306">
        <f t="shared" si="1"/>
        <v>37984.475080000047</v>
      </c>
    </row>
    <row r="7" spans="1:13" ht="14.4" customHeight="1" x14ac:dyDescent="0.3">
      <c r="A7" s="305" t="s">
        <v>112</v>
      </c>
      <c r="B7" s="305">
        <v>30.062999999999999</v>
      </c>
      <c r="C7" s="305">
        <v>130.73099999999999</v>
      </c>
      <c r="D7" s="305">
        <v>152.64599999999999</v>
      </c>
      <c r="E7" s="305">
        <v>252.809</v>
      </c>
      <c r="F7" s="305">
        <v>292.06799999999998</v>
      </c>
      <c r="G7" s="305">
        <v>351.20499999999998</v>
      </c>
      <c r="H7" s="305"/>
      <c r="I7" s="305"/>
      <c r="J7" s="305"/>
      <c r="K7" s="305"/>
      <c r="L7" s="305"/>
      <c r="M7" s="305"/>
    </row>
    <row r="8" spans="1:13" ht="14.4" customHeight="1" x14ac:dyDescent="0.3">
      <c r="A8" s="305" t="s">
        <v>85</v>
      </c>
      <c r="B8" s="306">
        <f>B7*30</f>
        <v>901.89</v>
      </c>
      <c r="C8" s="306">
        <f t="shared" ref="C8:M8" si="2">C7*30</f>
        <v>3921.93</v>
      </c>
      <c r="D8" s="306">
        <f t="shared" si="2"/>
        <v>4579.3799999999992</v>
      </c>
      <c r="E8" s="306">
        <f t="shared" si="2"/>
        <v>7584.2699999999995</v>
      </c>
      <c r="F8" s="306">
        <f t="shared" si="2"/>
        <v>8762.0399999999991</v>
      </c>
      <c r="G8" s="306">
        <f t="shared" si="2"/>
        <v>10536.15</v>
      </c>
      <c r="H8" s="306">
        <f t="shared" si="2"/>
        <v>0</v>
      </c>
      <c r="I8" s="306">
        <f t="shared" si="2"/>
        <v>0</v>
      </c>
      <c r="J8" s="306">
        <f t="shared" si="2"/>
        <v>0</v>
      </c>
      <c r="K8" s="306">
        <f t="shared" si="2"/>
        <v>0</v>
      </c>
      <c r="L8" s="306">
        <f t="shared" si="2"/>
        <v>0</v>
      </c>
      <c r="M8" s="306">
        <f t="shared" si="2"/>
        <v>0</v>
      </c>
    </row>
    <row r="9" spans="1:13" ht="14.4" customHeight="1" x14ac:dyDescent="0.3">
      <c r="A9" s="305" t="s">
        <v>113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" customHeight="1" x14ac:dyDescent="0.3">
      <c r="A10" s="305" t="s">
        <v>86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" customHeight="1" x14ac:dyDescent="0.3">
      <c r="A11" s="301"/>
      <c r="B11" s="301" t="s">
        <v>102</v>
      </c>
      <c r="C11" s="301">
        <f ca="1">IF(MONTH(TODAY())=1,12,MONTH(TODAY())-1)</f>
        <v>6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" customHeight="1" x14ac:dyDescent="0.3">
      <c r="A12" s="301">
        <v>0</v>
      </c>
      <c r="B12" s="304">
        <f>IF(ISERROR(HI!F15),#REF!,HI!F15)</f>
        <v>0.23670161738602158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" customHeight="1" x14ac:dyDescent="0.3">
      <c r="A13" s="301">
        <v>1</v>
      </c>
      <c r="B13" s="304">
        <f>IF(ISERROR(HI!F15),#REF!,HI!F15)</f>
        <v>0.23670161738602158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1" bestFit="1" customWidth="1"/>
    <col min="2" max="2" width="12.77734375" style="231" bestFit="1" customWidth="1"/>
    <col min="3" max="3" width="13.6640625" style="231" bestFit="1" customWidth="1"/>
    <col min="4" max="15" width="7.77734375" style="231" bestFit="1" customWidth="1"/>
    <col min="16" max="16" width="8.88671875" style="231" customWidth="1"/>
    <col min="17" max="17" width="6.6640625" style="231" bestFit="1" customWidth="1"/>
    <col min="18" max="16384" width="8.88671875" style="231"/>
  </cols>
  <sheetData>
    <row r="1" spans="1:17" s="307" customFormat="1" ht="18.600000000000001" customHeight="1" thickBot="1" x14ac:dyDescent="0.4">
      <c r="A1" s="494" t="s">
        <v>299</v>
      </c>
      <c r="B1" s="494"/>
      <c r="C1" s="494"/>
      <c r="D1" s="494"/>
      <c r="E1" s="494"/>
      <c r="F1" s="494"/>
      <c r="G1" s="494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s="307" customFormat="1" ht="14.4" customHeight="1" thickBot="1" x14ac:dyDescent="0.3">
      <c r="A2" s="348" t="s">
        <v>297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" customHeight="1" x14ac:dyDescent="0.3">
      <c r="A3" s="92"/>
      <c r="B3" s="495" t="s">
        <v>16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240"/>
      <c r="Q3" s="242"/>
    </row>
    <row r="4" spans="1:17" ht="14.4" customHeight="1" x14ac:dyDescent="0.3">
      <c r="A4" s="93"/>
      <c r="B4" s="24">
        <v>2018</v>
      </c>
      <c r="C4" s="241" t="s">
        <v>17</v>
      </c>
      <c r="D4" s="380" t="s">
        <v>272</v>
      </c>
      <c r="E4" s="380" t="s">
        <v>273</v>
      </c>
      <c r="F4" s="380" t="s">
        <v>274</v>
      </c>
      <c r="G4" s="380" t="s">
        <v>275</v>
      </c>
      <c r="H4" s="380" t="s">
        <v>276</v>
      </c>
      <c r="I4" s="380" t="s">
        <v>277</v>
      </c>
      <c r="J4" s="380" t="s">
        <v>278</v>
      </c>
      <c r="K4" s="380" t="s">
        <v>279</v>
      </c>
      <c r="L4" s="380" t="s">
        <v>280</v>
      </c>
      <c r="M4" s="380" t="s">
        <v>281</v>
      </c>
      <c r="N4" s="380" t="s">
        <v>282</v>
      </c>
      <c r="O4" s="380" t="s">
        <v>283</v>
      </c>
      <c r="P4" s="497" t="s">
        <v>3</v>
      </c>
      <c r="Q4" s="498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298</v>
      </c>
    </row>
    <row r="7" spans="1:17" ht="14.4" customHeight="1" x14ac:dyDescent="0.3">
      <c r="A7" s="19" t="s">
        <v>22</v>
      </c>
      <c r="B7" s="55">
        <v>10532</v>
      </c>
      <c r="C7" s="56">
        <v>877.66666666666697</v>
      </c>
      <c r="D7" s="56">
        <v>745.75111000000004</v>
      </c>
      <c r="E7" s="56">
        <v>825.33981000000006</v>
      </c>
      <c r="F7" s="56">
        <v>853.79779000000201</v>
      </c>
      <c r="G7" s="56">
        <v>783.02873000000295</v>
      </c>
      <c r="H7" s="56">
        <v>1534.6879300000001</v>
      </c>
      <c r="I7" s="56">
        <v>994.08282999999994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5736.6882000000096</v>
      </c>
      <c r="Q7" s="170">
        <v>1.089382491454</v>
      </c>
    </row>
    <row r="8" spans="1:17" ht="14.4" customHeight="1" x14ac:dyDescent="0.3">
      <c r="A8" s="19" t="s">
        <v>23</v>
      </c>
      <c r="B8" s="55">
        <v>3571.96082227235</v>
      </c>
      <c r="C8" s="56">
        <v>297.66340185603002</v>
      </c>
      <c r="D8" s="56">
        <v>364.82</v>
      </c>
      <c r="E8" s="56">
        <v>283.47000000000003</v>
      </c>
      <c r="F8" s="56">
        <v>232.48000000000101</v>
      </c>
      <c r="G8" s="56">
        <v>442.95500000000197</v>
      </c>
      <c r="H8" s="56">
        <v>547.15</v>
      </c>
      <c r="I8" s="56">
        <v>431.62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2302.4949999999999</v>
      </c>
      <c r="Q8" s="170">
        <v>1.289205069463</v>
      </c>
    </row>
    <row r="9" spans="1:17" ht="14.4" customHeight="1" x14ac:dyDescent="0.3">
      <c r="A9" s="19" t="s">
        <v>24</v>
      </c>
      <c r="B9" s="55">
        <v>4747.3791907794403</v>
      </c>
      <c r="C9" s="56">
        <v>395.61493256495299</v>
      </c>
      <c r="D9" s="56">
        <v>297.48232000000002</v>
      </c>
      <c r="E9" s="56">
        <v>357.88630000000001</v>
      </c>
      <c r="F9" s="56">
        <v>322.089730000001</v>
      </c>
      <c r="G9" s="56">
        <v>419.92229000000202</v>
      </c>
      <c r="H9" s="56">
        <v>416.06008000000003</v>
      </c>
      <c r="I9" s="56">
        <v>375.32607999999999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2188.7667999999999</v>
      </c>
      <c r="Q9" s="170">
        <v>0.92209478621399998</v>
      </c>
    </row>
    <row r="10" spans="1:17" ht="14.4" customHeight="1" x14ac:dyDescent="0.3">
      <c r="A10" s="19" t="s">
        <v>25</v>
      </c>
      <c r="B10" s="55">
        <v>80.193184494050001</v>
      </c>
      <c r="C10" s="56">
        <v>6.6827653745040001</v>
      </c>
      <c r="D10" s="56">
        <v>4.9666399999999999</v>
      </c>
      <c r="E10" s="56">
        <v>3.9058899999999999</v>
      </c>
      <c r="F10" s="56">
        <v>5.6171699999999998</v>
      </c>
      <c r="G10" s="56">
        <v>6.9788699999999997</v>
      </c>
      <c r="H10" s="56">
        <v>8.5668299999999995</v>
      </c>
      <c r="I10" s="56">
        <v>4.87134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34.906739999999999</v>
      </c>
      <c r="Q10" s="170">
        <v>0.87056625123999998</v>
      </c>
    </row>
    <row r="11" spans="1:17" ht="14.4" customHeight="1" x14ac:dyDescent="0.3">
      <c r="A11" s="19" t="s">
        <v>26</v>
      </c>
      <c r="B11" s="55">
        <v>436.207332353987</v>
      </c>
      <c r="C11" s="56">
        <v>36.350611029498999</v>
      </c>
      <c r="D11" s="56">
        <v>42.656170000000003</v>
      </c>
      <c r="E11" s="56">
        <v>33.755609999999997</v>
      </c>
      <c r="F11" s="56">
        <v>20.398129999999998</v>
      </c>
      <c r="G11" s="56">
        <v>48.91384</v>
      </c>
      <c r="H11" s="56">
        <v>36.994549999999997</v>
      </c>
      <c r="I11" s="56">
        <v>40.39349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223.11179000000001</v>
      </c>
      <c r="Q11" s="170">
        <v>1.0229621258120001</v>
      </c>
    </row>
    <row r="12" spans="1:17" ht="14.4" customHeight="1" x14ac:dyDescent="0.3">
      <c r="A12" s="19" t="s">
        <v>27</v>
      </c>
      <c r="B12" s="55">
        <v>126.196746822024</v>
      </c>
      <c r="C12" s="56">
        <v>10.516395568502</v>
      </c>
      <c r="D12" s="56">
        <v>5.3723999999999998</v>
      </c>
      <c r="E12" s="56">
        <v>0</v>
      </c>
      <c r="F12" s="56">
        <v>0.1019</v>
      </c>
      <c r="G12" s="56">
        <v>5.9290000000000003</v>
      </c>
      <c r="H12" s="56">
        <v>0.76229999999999998</v>
      </c>
      <c r="I12" s="56">
        <v>7.9460000000000003E-2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12.24506</v>
      </c>
      <c r="Q12" s="170">
        <v>0.194063005717</v>
      </c>
    </row>
    <row r="13" spans="1:17" ht="14.4" customHeight="1" x14ac:dyDescent="0.3">
      <c r="A13" s="19" t="s">
        <v>28</v>
      </c>
      <c r="B13" s="55">
        <v>176.59288535939501</v>
      </c>
      <c r="C13" s="56">
        <v>14.716073779948999</v>
      </c>
      <c r="D13" s="56">
        <v>18.836680000000001</v>
      </c>
      <c r="E13" s="56">
        <v>11.99423</v>
      </c>
      <c r="F13" s="56">
        <v>19.500039999999998</v>
      </c>
      <c r="G13" s="56">
        <v>14.98146</v>
      </c>
      <c r="H13" s="56">
        <v>20.564260000000001</v>
      </c>
      <c r="I13" s="56">
        <v>16.993300000000001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102.86997</v>
      </c>
      <c r="Q13" s="170">
        <v>1.165052258936</v>
      </c>
    </row>
    <row r="14" spans="1:17" ht="14.4" customHeight="1" x14ac:dyDescent="0.3">
      <c r="A14" s="19" t="s">
        <v>29</v>
      </c>
      <c r="B14" s="55">
        <v>295.03712265117099</v>
      </c>
      <c r="C14" s="56">
        <v>24.586426887597</v>
      </c>
      <c r="D14" s="56">
        <v>33.914999999999999</v>
      </c>
      <c r="E14" s="56">
        <v>32.83</v>
      </c>
      <c r="F14" s="56">
        <v>31.972999999999999</v>
      </c>
      <c r="G14" s="56">
        <v>19.873000000000001</v>
      </c>
      <c r="H14" s="56">
        <v>17.215</v>
      </c>
      <c r="I14" s="56">
        <v>16.481000000000002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152.28700000000001</v>
      </c>
      <c r="Q14" s="170">
        <v>1.032324330115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298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298</v>
      </c>
    </row>
    <row r="17" spans="1:17" ht="14.4" customHeight="1" x14ac:dyDescent="0.3">
      <c r="A17" s="19" t="s">
        <v>32</v>
      </c>
      <c r="B17" s="55">
        <v>801.22964200227602</v>
      </c>
      <c r="C17" s="56">
        <v>66.769136833523007</v>
      </c>
      <c r="D17" s="56">
        <v>114.68935</v>
      </c>
      <c r="E17" s="56">
        <v>7.9946599999999997</v>
      </c>
      <c r="F17" s="56">
        <v>72.988380000000006</v>
      </c>
      <c r="G17" s="56">
        <v>27.956</v>
      </c>
      <c r="H17" s="56">
        <v>41.292400000000001</v>
      </c>
      <c r="I17" s="56">
        <v>76.084789999999998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341.00558000000001</v>
      </c>
      <c r="Q17" s="170">
        <v>0.85120560229800002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</v>
      </c>
      <c r="E18" s="56">
        <v>6.4950000000000001</v>
      </c>
      <c r="F18" s="56">
        <v>7.8E-2</v>
      </c>
      <c r="G18" s="56">
        <v>9.1859999999999999</v>
      </c>
      <c r="H18" s="56">
        <v>0</v>
      </c>
      <c r="I18" s="56">
        <v>6.8179999999999996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22.577000000000002</v>
      </c>
      <c r="Q18" s="170" t="s">
        <v>298</v>
      </c>
    </row>
    <row r="19" spans="1:17" ht="14.4" customHeight="1" x14ac:dyDescent="0.3">
      <c r="A19" s="19" t="s">
        <v>34</v>
      </c>
      <c r="B19" s="55">
        <v>951.50595594593801</v>
      </c>
      <c r="C19" s="56">
        <v>79.292162995493996</v>
      </c>
      <c r="D19" s="56">
        <v>86.511439999999993</v>
      </c>
      <c r="E19" s="56">
        <v>45.055289999999999</v>
      </c>
      <c r="F19" s="56">
        <v>81.05453</v>
      </c>
      <c r="G19" s="56">
        <v>82.332989999999995</v>
      </c>
      <c r="H19" s="56">
        <v>43.531289999999998</v>
      </c>
      <c r="I19" s="56">
        <v>208.86451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547.35005000000103</v>
      </c>
      <c r="Q19" s="170">
        <v>1.150492115324</v>
      </c>
    </row>
    <row r="20" spans="1:17" ht="14.4" customHeight="1" x14ac:dyDescent="0.3">
      <c r="A20" s="19" t="s">
        <v>35</v>
      </c>
      <c r="B20" s="55">
        <v>49393.942529452899</v>
      </c>
      <c r="C20" s="56">
        <v>4116.1618774544104</v>
      </c>
      <c r="D20" s="56">
        <v>4083.5942</v>
      </c>
      <c r="E20" s="56">
        <v>4094.1537800000001</v>
      </c>
      <c r="F20" s="56">
        <v>4105.50047000001</v>
      </c>
      <c r="G20" s="56">
        <v>4529.8652700000202</v>
      </c>
      <c r="H20" s="56">
        <v>4425.2393400000001</v>
      </c>
      <c r="I20" s="56">
        <v>4159.0958700000001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25397.448929999999</v>
      </c>
      <c r="Q20" s="170">
        <v>1.028362897529</v>
      </c>
    </row>
    <row r="21" spans="1:17" ht="14.4" customHeight="1" x14ac:dyDescent="0.3">
      <c r="A21" s="20" t="s">
        <v>36</v>
      </c>
      <c r="B21" s="55">
        <v>1843.73394602555</v>
      </c>
      <c r="C21" s="56">
        <v>153.64449550212899</v>
      </c>
      <c r="D21" s="56">
        <v>144.547</v>
      </c>
      <c r="E21" s="56">
        <v>142.273</v>
      </c>
      <c r="F21" s="56">
        <v>138.05600000000001</v>
      </c>
      <c r="G21" s="56">
        <v>139.35500000000101</v>
      </c>
      <c r="H21" s="56">
        <v>138.05600000000001</v>
      </c>
      <c r="I21" s="56">
        <v>141.38999999999999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843.67700000000104</v>
      </c>
      <c r="Q21" s="170">
        <v>0.91518301956600001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3.0559799999999999</v>
      </c>
      <c r="E22" s="56">
        <v>0</v>
      </c>
      <c r="F22" s="56">
        <v>0</v>
      </c>
      <c r="G22" s="56">
        <v>0</v>
      </c>
      <c r="H22" s="56">
        <v>4.5617000000000001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7.61768</v>
      </c>
      <c r="Q22" s="170" t="s">
        <v>298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298</v>
      </c>
    </row>
    <row r="24" spans="1:17" ht="14.4" customHeight="1" x14ac:dyDescent="0.3">
      <c r="A24" s="20" t="s">
        <v>39</v>
      </c>
      <c r="B24" s="55">
        <v>6.9868248446140004</v>
      </c>
      <c r="C24" s="56">
        <v>0.58223540371799998</v>
      </c>
      <c r="D24" s="56">
        <v>0.110899999998</v>
      </c>
      <c r="E24" s="56">
        <v>7.6330499999999999</v>
      </c>
      <c r="F24" s="56">
        <v>-7.0000000050640706E-5</v>
      </c>
      <c r="G24" s="56">
        <v>62.683010000000998</v>
      </c>
      <c r="H24" s="56">
        <v>1.001369999999</v>
      </c>
      <c r="I24" s="56">
        <v>1.9999998585262801E-5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71.428279999997997</v>
      </c>
      <c r="Q24" s="170"/>
    </row>
    <row r="25" spans="1:17" ht="14.4" customHeight="1" x14ac:dyDescent="0.3">
      <c r="A25" s="21" t="s">
        <v>40</v>
      </c>
      <c r="B25" s="58">
        <v>72962.966183003693</v>
      </c>
      <c r="C25" s="59">
        <v>6080.2471819169696</v>
      </c>
      <c r="D25" s="59">
        <v>5946.3091899999999</v>
      </c>
      <c r="E25" s="59">
        <v>5852.7866199999999</v>
      </c>
      <c r="F25" s="59">
        <v>5883.6350700000203</v>
      </c>
      <c r="G25" s="59">
        <v>6593.9604600000303</v>
      </c>
      <c r="H25" s="59">
        <v>7235.6830499999996</v>
      </c>
      <c r="I25" s="59">
        <v>6472.1006900000002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37984.475079999997</v>
      </c>
      <c r="Q25" s="171">
        <v>1.041198763348</v>
      </c>
    </row>
    <row r="26" spans="1:17" ht="14.4" customHeight="1" x14ac:dyDescent="0.3">
      <c r="A26" s="19" t="s">
        <v>41</v>
      </c>
      <c r="B26" s="55">
        <v>6417.9265408253996</v>
      </c>
      <c r="C26" s="56">
        <v>534.82721173544996</v>
      </c>
      <c r="D26" s="56">
        <v>679.17226000000005</v>
      </c>
      <c r="E26" s="56">
        <v>743.85350000000005</v>
      </c>
      <c r="F26" s="56">
        <v>690.22118</v>
      </c>
      <c r="G26" s="56">
        <v>850.04345000000001</v>
      </c>
      <c r="H26" s="56">
        <v>729.24037999999996</v>
      </c>
      <c r="I26" s="56">
        <v>863.30893000000003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4555.8397000000004</v>
      </c>
      <c r="Q26" s="170">
        <v>1.419723230242</v>
      </c>
    </row>
    <row r="27" spans="1:17" ht="14.4" customHeight="1" x14ac:dyDescent="0.3">
      <c r="A27" s="22" t="s">
        <v>42</v>
      </c>
      <c r="B27" s="58">
        <v>79380.892723829107</v>
      </c>
      <c r="C27" s="59">
        <v>6615.0743936524204</v>
      </c>
      <c r="D27" s="59">
        <v>6625.4814500000002</v>
      </c>
      <c r="E27" s="59">
        <v>6596.64012</v>
      </c>
      <c r="F27" s="59">
        <v>6573.8562500000198</v>
      </c>
      <c r="G27" s="59">
        <v>7444.0039100000304</v>
      </c>
      <c r="H27" s="59">
        <v>7964.9234299999998</v>
      </c>
      <c r="I27" s="59">
        <v>7335.4096200000004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42540.314780000001</v>
      </c>
      <c r="Q27" s="171">
        <v>1.071802377632</v>
      </c>
    </row>
    <row r="28" spans="1:17" ht="14.4" customHeight="1" x14ac:dyDescent="0.3">
      <c r="A28" s="20" t="s">
        <v>43</v>
      </c>
      <c r="B28" s="55">
        <v>0.63895173707599995</v>
      </c>
      <c r="C28" s="56">
        <v>5.3245978089000001E-2</v>
      </c>
      <c r="D28" s="56">
        <v>8.8999999999999996E-2</v>
      </c>
      <c r="E28" s="56">
        <v>0</v>
      </c>
      <c r="F28" s="56">
        <v>5.6091600000000001</v>
      </c>
      <c r="G28" s="56">
        <v>0</v>
      </c>
      <c r="H28" s="56">
        <v>0.26800000000000002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5.9661600000000004</v>
      </c>
      <c r="Q28" s="170">
        <v>18.674837718715001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298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298</v>
      </c>
    </row>
    <row r="32" spans="1:17" ht="14.4" customHeight="1" x14ac:dyDescent="0.3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" customHeight="1" x14ac:dyDescent="0.3">
      <c r="A33" s="206" t="s">
        <v>176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" customHeight="1" x14ac:dyDescent="0.3">
      <c r="A34" s="237" t="s">
        <v>296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" customHeight="1" x14ac:dyDescent="0.3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1" customWidth="1"/>
    <col min="2" max="11" width="10" style="231" customWidth="1"/>
    <col min="12" max="16384" width="8.88671875" style="231"/>
  </cols>
  <sheetData>
    <row r="1" spans="1:11" s="64" customFormat="1" ht="18.600000000000001" customHeight="1" thickBot="1" x14ac:dyDescent="0.4">
      <c r="A1" s="494" t="s">
        <v>48</v>
      </c>
      <c r="B1" s="494"/>
      <c r="C1" s="494"/>
      <c r="D1" s="494"/>
      <c r="E1" s="494"/>
      <c r="F1" s="494"/>
      <c r="G1" s="494"/>
      <c r="H1" s="499"/>
      <c r="I1" s="499"/>
      <c r="J1" s="499"/>
      <c r="K1" s="499"/>
    </row>
    <row r="2" spans="1:11" s="64" customFormat="1" ht="14.4" customHeight="1" thickBot="1" x14ac:dyDescent="0.35">
      <c r="A2" s="348" t="s">
        <v>297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95" t="s">
        <v>49</v>
      </c>
      <c r="C3" s="496"/>
      <c r="D3" s="496"/>
      <c r="E3" s="496"/>
      <c r="F3" s="502" t="s">
        <v>50</v>
      </c>
      <c r="G3" s="496"/>
      <c r="H3" s="496"/>
      <c r="I3" s="496"/>
      <c r="J3" s="496"/>
      <c r="K3" s="503"/>
    </row>
    <row r="4" spans="1:11" ht="14.4" customHeight="1" x14ac:dyDescent="0.3">
      <c r="A4" s="93"/>
      <c r="B4" s="500"/>
      <c r="C4" s="501"/>
      <c r="D4" s="501"/>
      <c r="E4" s="501"/>
      <c r="F4" s="504" t="s">
        <v>288</v>
      </c>
      <c r="G4" s="506" t="s">
        <v>51</v>
      </c>
      <c r="H4" s="243" t="s">
        <v>163</v>
      </c>
      <c r="I4" s="504" t="s">
        <v>52</v>
      </c>
      <c r="J4" s="506" t="s">
        <v>290</v>
      </c>
      <c r="K4" s="507" t="s">
        <v>291</v>
      </c>
    </row>
    <row r="5" spans="1:11" ht="42" thickBot="1" x14ac:dyDescent="0.35">
      <c r="A5" s="94"/>
      <c r="B5" s="28" t="s">
        <v>284</v>
      </c>
      <c r="C5" s="29" t="s">
        <v>285</v>
      </c>
      <c r="D5" s="30" t="s">
        <v>286</v>
      </c>
      <c r="E5" s="30" t="s">
        <v>287</v>
      </c>
      <c r="F5" s="505"/>
      <c r="G5" s="505"/>
      <c r="H5" s="29" t="s">
        <v>289</v>
      </c>
      <c r="I5" s="505"/>
      <c r="J5" s="505"/>
      <c r="K5" s="508"/>
    </row>
    <row r="6" spans="1:11" ht="14.4" customHeight="1" thickBot="1" x14ac:dyDescent="0.35">
      <c r="A6" s="667" t="s">
        <v>300</v>
      </c>
      <c r="B6" s="648">
        <v>71831.597253929503</v>
      </c>
      <c r="C6" s="648">
        <v>72085.34663</v>
      </c>
      <c r="D6" s="649">
        <v>253.74937607048199</v>
      </c>
      <c r="E6" s="650">
        <v>1.003532559288</v>
      </c>
      <c r="F6" s="648">
        <v>72962.966183003693</v>
      </c>
      <c r="G6" s="649">
        <v>36481.483091501803</v>
      </c>
      <c r="H6" s="651">
        <v>6472.1006900000002</v>
      </c>
      <c r="I6" s="648">
        <v>37984.475079999997</v>
      </c>
      <c r="J6" s="649">
        <v>1502.99198849821</v>
      </c>
      <c r="K6" s="652">
        <v>0.52059938167399999</v>
      </c>
    </row>
    <row r="7" spans="1:11" ht="14.4" customHeight="1" thickBot="1" x14ac:dyDescent="0.35">
      <c r="A7" s="668" t="s">
        <v>301</v>
      </c>
      <c r="B7" s="648">
        <v>24283.146071606399</v>
      </c>
      <c r="C7" s="648">
        <v>20331.708579999999</v>
      </c>
      <c r="D7" s="649">
        <v>-3951.4374916063598</v>
      </c>
      <c r="E7" s="650">
        <v>0.83727654234100002</v>
      </c>
      <c r="F7" s="648">
        <v>19965.567284732399</v>
      </c>
      <c r="G7" s="649">
        <v>9982.7836423662102</v>
      </c>
      <c r="H7" s="651">
        <v>1879.84752</v>
      </c>
      <c r="I7" s="648">
        <v>10753.37484</v>
      </c>
      <c r="J7" s="649">
        <v>770.59119763380295</v>
      </c>
      <c r="K7" s="652">
        <v>0.53859600814899999</v>
      </c>
    </row>
    <row r="8" spans="1:11" ht="14.4" customHeight="1" thickBot="1" x14ac:dyDescent="0.35">
      <c r="A8" s="669" t="s">
        <v>302</v>
      </c>
      <c r="B8" s="648">
        <v>23980.894118301101</v>
      </c>
      <c r="C8" s="648">
        <v>20034.186580000001</v>
      </c>
      <c r="D8" s="649">
        <v>-3946.7075383010701</v>
      </c>
      <c r="E8" s="650">
        <v>0.83542283624400004</v>
      </c>
      <c r="F8" s="648">
        <v>19670.530162081301</v>
      </c>
      <c r="G8" s="649">
        <v>9835.2650810406194</v>
      </c>
      <c r="H8" s="651">
        <v>1863.36652</v>
      </c>
      <c r="I8" s="648">
        <v>10601.08784</v>
      </c>
      <c r="J8" s="649">
        <v>765.82275895938596</v>
      </c>
      <c r="K8" s="652">
        <v>0.53893249204000004</v>
      </c>
    </row>
    <row r="9" spans="1:11" ht="14.4" customHeight="1" thickBot="1" x14ac:dyDescent="0.35">
      <c r="A9" s="670" t="s">
        <v>303</v>
      </c>
      <c r="B9" s="653">
        <v>0</v>
      </c>
      <c r="C9" s="653">
        <v>9.7800000000000005E-3</v>
      </c>
      <c r="D9" s="654">
        <v>9.7800000000000005E-3</v>
      </c>
      <c r="E9" s="655" t="s">
        <v>298</v>
      </c>
      <c r="F9" s="653">
        <v>0</v>
      </c>
      <c r="G9" s="654">
        <v>0</v>
      </c>
      <c r="H9" s="656">
        <v>2.0000000000000002E-5</v>
      </c>
      <c r="I9" s="653">
        <v>4.28E-3</v>
      </c>
      <c r="J9" s="654">
        <v>4.28E-3</v>
      </c>
      <c r="K9" s="657" t="s">
        <v>298</v>
      </c>
    </row>
    <row r="10" spans="1:11" ht="14.4" customHeight="1" thickBot="1" x14ac:dyDescent="0.35">
      <c r="A10" s="671" t="s">
        <v>304</v>
      </c>
      <c r="B10" s="648">
        <v>0</v>
      </c>
      <c r="C10" s="648">
        <v>9.7800000000000005E-3</v>
      </c>
      <c r="D10" s="649">
        <v>9.7800000000000005E-3</v>
      </c>
      <c r="E10" s="658" t="s">
        <v>298</v>
      </c>
      <c r="F10" s="648">
        <v>0</v>
      </c>
      <c r="G10" s="649">
        <v>0</v>
      </c>
      <c r="H10" s="651">
        <v>2.0000000000000002E-5</v>
      </c>
      <c r="I10" s="648">
        <v>4.28E-3</v>
      </c>
      <c r="J10" s="649">
        <v>4.28E-3</v>
      </c>
      <c r="K10" s="659" t="s">
        <v>298</v>
      </c>
    </row>
    <row r="11" spans="1:11" ht="14.4" customHeight="1" thickBot="1" x14ac:dyDescent="0.35">
      <c r="A11" s="670" t="s">
        <v>305</v>
      </c>
      <c r="B11" s="653">
        <v>11842.4208802791</v>
      </c>
      <c r="C11" s="653">
        <v>10842.02096</v>
      </c>
      <c r="D11" s="654">
        <v>-1000.39992027911</v>
      </c>
      <c r="E11" s="660">
        <v>0.91552403597200005</v>
      </c>
      <c r="F11" s="653">
        <v>10532</v>
      </c>
      <c r="G11" s="654">
        <v>5266</v>
      </c>
      <c r="H11" s="656">
        <v>994.08282999999994</v>
      </c>
      <c r="I11" s="653">
        <v>5736.6882000000096</v>
      </c>
      <c r="J11" s="654">
        <v>470.68820000000602</v>
      </c>
      <c r="K11" s="661">
        <v>0.54469124572700001</v>
      </c>
    </row>
    <row r="12" spans="1:11" ht="14.4" customHeight="1" thickBot="1" x14ac:dyDescent="0.35">
      <c r="A12" s="671" t="s">
        <v>306</v>
      </c>
      <c r="B12" s="648">
        <v>4732.03702298386</v>
      </c>
      <c r="C12" s="648">
        <v>4339.4065499999997</v>
      </c>
      <c r="D12" s="649">
        <v>-392.63047298386402</v>
      </c>
      <c r="E12" s="650">
        <v>0.91702717643999998</v>
      </c>
      <c r="F12" s="648">
        <v>4132</v>
      </c>
      <c r="G12" s="649">
        <v>2066</v>
      </c>
      <c r="H12" s="651">
        <v>454.04437999999999</v>
      </c>
      <c r="I12" s="648">
        <v>2534.4279900000001</v>
      </c>
      <c r="J12" s="649">
        <v>468.42799000000298</v>
      </c>
      <c r="K12" s="652">
        <v>0.61336592207100005</v>
      </c>
    </row>
    <row r="13" spans="1:11" ht="14.4" customHeight="1" thickBot="1" x14ac:dyDescent="0.35">
      <c r="A13" s="671" t="s">
        <v>307</v>
      </c>
      <c r="B13" s="648">
        <v>1749.6952657913</v>
      </c>
      <c r="C13" s="648">
        <v>1814.7946400000001</v>
      </c>
      <c r="D13" s="649">
        <v>65.099374208699999</v>
      </c>
      <c r="E13" s="650">
        <v>1.037206121249</v>
      </c>
      <c r="F13" s="648">
        <v>1855</v>
      </c>
      <c r="G13" s="649">
        <v>927.5</v>
      </c>
      <c r="H13" s="651">
        <v>225.27001999999999</v>
      </c>
      <c r="I13" s="648">
        <v>1122.07366</v>
      </c>
      <c r="J13" s="649">
        <v>194.57366000000101</v>
      </c>
      <c r="K13" s="652">
        <v>0.60489146091599999</v>
      </c>
    </row>
    <row r="14" spans="1:11" ht="14.4" customHeight="1" thickBot="1" x14ac:dyDescent="0.35">
      <c r="A14" s="671" t="s">
        <v>308</v>
      </c>
      <c r="B14" s="648">
        <v>260.022059268514</v>
      </c>
      <c r="C14" s="648">
        <v>258.12396999999999</v>
      </c>
      <c r="D14" s="649">
        <v>-1.898089268513</v>
      </c>
      <c r="E14" s="650">
        <v>0.99270027599199995</v>
      </c>
      <c r="F14" s="648">
        <v>275</v>
      </c>
      <c r="G14" s="649">
        <v>137.5</v>
      </c>
      <c r="H14" s="651">
        <v>15.897399999999999</v>
      </c>
      <c r="I14" s="648">
        <v>61.539050000000003</v>
      </c>
      <c r="J14" s="649">
        <v>-75.960949999999997</v>
      </c>
      <c r="K14" s="652">
        <v>0.22377836363600001</v>
      </c>
    </row>
    <row r="15" spans="1:11" ht="14.4" customHeight="1" thickBot="1" x14ac:dyDescent="0.35">
      <c r="A15" s="671" t="s">
        <v>309</v>
      </c>
      <c r="B15" s="648">
        <v>2000</v>
      </c>
      <c r="C15" s="648">
        <v>1498.71415</v>
      </c>
      <c r="D15" s="649">
        <v>-501.28585000000101</v>
      </c>
      <c r="E15" s="650">
        <v>0.74935707500000004</v>
      </c>
      <c r="F15" s="648">
        <v>1360</v>
      </c>
      <c r="G15" s="649">
        <v>680</v>
      </c>
      <c r="H15" s="651">
        <v>115.72838</v>
      </c>
      <c r="I15" s="648">
        <v>815.14494000000104</v>
      </c>
      <c r="J15" s="649">
        <v>135.14494000000099</v>
      </c>
      <c r="K15" s="652">
        <v>0.59937127941099999</v>
      </c>
    </row>
    <row r="16" spans="1:11" ht="14.4" customHeight="1" thickBot="1" x14ac:dyDescent="0.35">
      <c r="A16" s="671" t="s">
        <v>310</v>
      </c>
      <c r="B16" s="648">
        <v>440</v>
      </c>
      <c r="C16" s="648">
        <v>458.3236</v>
      </c>
      <c r="D16" s="649">
        <v>18.323599999999001</v>
      </c>
      <c r="E16" s="650">
        <v>1.041644545454</v>
      </c>
      <c r="F16" s="648">
        <v>400</v>
      </c>
      <c r="G16" s="649">
        <v>200</v>
      </c>
      <c r="H16" s="651">
        <v>0</v>
      </c>
      <c r="I16" s="648">
        <v>26.18638</v>
      </c>
      <c r="J16" s="649">
        <v>-173.81361999999999</v>
      </c>
      <c r="K16" s="652">
        <v>6.5465949999999995E-2</v>
      </c>
    </row>
    <row r="17" spans="1:11" ht="14.4" customHeight="1" thickBot="1" x14ac:dyDescent="0.35">
      <c r="A17" s="671" t="s">
        <v>311</v>
      </c>
      <c r="B17" s="648">
        <v>1460.8156791537399</v>
      </c>
      <c r="C17" s="648">
        <v>1809.7616399999999</v>
      </c>
      <c r="D17" s="649">
        <v>348.94596084626301</v>
      </c>
      <c r="E17" s="650">
        <v>1.2388706294880001</v>
      </c>
      <c r="F17" s="648">
        <v>1800</v>
      </c>
      <c r="G17" s="649">
        <v>900</v>
      </c>
      <c r="H17" s="651">
        <v>163.41849999999999</v>
      </c>
      <c r="I17" s="648">
        <v>870.12953000000095</v>
      </c>
      <c r="J17" s="649">
        <v>-29.870469999998999</v>
      </c>
      <c r="K17" s="652">
        <v>0.48340529444399999</v>
      </c>
    </row>
    <row r="18" spans="1:11" ht="14.4" customHeight="1" thickBot="1" x14ac:dyDescent="0.35">
      <c r="A18" s="671" t="s">
        <v>312</v>
      </c>
      <c r="B18" s="648">
        <v>1069.54991183213</v>
      </c>
      <c r="C18" s="648">
        <v>533.79881</v>
      </c>
      <c r="D18" s="649">
        <v>-535.75110183213405</v>
      </c>
      <c r="E18" s="650">
        <v>0.499087330188</v>
      </c>
      <c r="F18" s="648">
        <v>580</v>
      </c>
      <c r="G18" s="649">
        <v>290</v>
      </c>
      <c r="H18" s="651">
        <v>6.4275200000000003</v>
      </c>
      <c r="I18" s="648">
        <v>228.10323</v>
      </c>
      <c r="J18" s="649">
        <v>-61.896769999999002</v>
      </c>
      <c r="K18" s="652">
        <v>0.39328143103399998</v>
      </c>
    </row>
    <row r="19" spans="1:11" ht="14.4" customHeight="1" thickBot="1" x14ac:dyDescent="0.35">
      <c r="A19" s="671" t="s">
        <v>313</v>
      </c>
      <c r="B19" s="648">
        <v>130.30094124956</v>
      </c>
      <c r="C19" s="648">
        <v>129.0976</v>
      </c>
      <c r="D19" s="649">
        <v>-1.20334124956</v>
      </c>
      <c r="E19" s="650">
        <v>0.99076490746699997</v>
      </c>
      <c r="F19" s="648">
        <v>130</v>
      </c>
      <c r="G19" s="649">
        <v>65</v>
      </c>
      <c r="H19" s="651">
        <v>13.29663</v>
      </c>
      <c r="I19" s="648">
        <v>79.083420000000004</v>
      </c>
      <c r="J19" s="649">
        <v>14.08342</v>
      </c>
      <c r="K19" s="652">
        <v>0.60833400000000004</v>
      </c>
    </row>
    <row r="20" spans="1:11" ht="14.4" customHeight="1" thickBot="1" x14ac:dyDescent="0.35">
      <c r="A20" s="670" t="s">
        <v>314</v>
      </c>
      <c r="B20" s="653">
        <v>6052.8870346389103</v>
      </c>
      <c r="C20" s="653">
        <v>3834.2730000000001</v>
      </c>
      <c r="D20" s="654">
        <v>-2218.6140346389102</v>
      </c>
      <c r="E20" s="660">
        <v>0.633461846893</v>
      </c>
      <c r="F20" s="653">
        <v>3571.96082227235</v>
      </c>
      <c r="G20" s="654">
        <v>1785.98041113618</v>
      </c>
      <c r="H20" s="656">
        <v>431.62</v>
      </c>
      <c r="I20" s="653">
        <v>2302.4949999999999</v>
      </c>
      <c r="J20" s="654">
        <v>516.514588863825</v>
      </c>
      <c r="K20" s="661">
        <v>0.64460253473100004</v>
      </c>
    </row>
    <row r="21" spans="1:11" ht="14.4" customHeight="1" thickBot="1" x14ac:dyDescent="0.35">
      <c r="A21" s="671" t="s">
        <v>315</v>
      </c>
      <c r="B21" s="648">
        <v>5357.5821639421902</v>
      </c>
      <c r="C21" s="648">
        <v>3525.415</v>
      </c>
      <c r="D21" s="649">
        <v>-1832.16716394219</v>
      </c>
      <c r="E21" s="650">
        <v>0.65802350614899996</v>
      </c>
      <c r="F21" s="648">
        <v>3325.7114896776502</v>
      </c>
      <c r="G21" s="649">
        <v>1662.8557448388201</v>
      </c>
      <c r="H21" s="651">
        <v>398.12</v>
      </c>
      <c r="I21" s="648">
        <v>2099.4749999999999</v>
      </c>
      <c r="J21" s="649">
        <v>436.61925516117799</v>
      </c>
      <c r="K21" s="652">
        <v>0.63128596888699995</v>
      </c>
    </row>
    <row r="22" spans="1:11" ht="14.4" customHeight="1" thickBot="1" x14ac:dyDescent="0.35">
      <c r="A22" s="671" t="s">
        <v>316</v>
      </c>
      <c r="B22" s="648">
        <v>695.30487069672199</v>
      </c>
      <c r="C22" s="648">
        <v>308.858</v>
      </c>
      <c r="D22" s="649">
        <v>-386.44687069672199</v>
      </c>
      <c r="E22" s="650">
        <v>0.44420514369500003</v>
      </c>
      <c r="F22" s="648">
        <v>246.24933259470501</v>
      </c>
      <c r="G22" s="649">
        <v>123.12466629735199</v>
      </c>
      <c r="H22" s="651">
        <v>33.5</v>
      </c>
      <c r="I22" s="648">
        <v>203.02</v>
      </c>
      <c r="J22" s="649">
        <v>79.895333702646994</v>
      </c>
      <c r="K22" s="652">
        <v>0.82444893499100003</v>
      </c>
    </row>
    <row r="23" spans="1:11" ht="14.4" customHeight="1" thickBot="1" x14ac:dyDescent="0.35">
      <c r="A23" s="670" t="s">
        <v>317</v>
      </c>
      <c r="B23" s="653">
        <v>4997.3657316012705</v>
      </c>
      <c r="C23" s="653">
        <v>4410.99838</v>
      </c>
      <c r="D23" s="654">
        <v>-586.367351601265</v>
      </c>
      <c r="E23" s="660">
        <v>0.88266471115099998</v>
      </c>
      <c r="F23" s="653">
        <v>4747.3791907794403</v>
      </c>
      <c r="G23" s="654">
        <v>2373.6895953897201</v>
      </c>
      <c r="H23" s="656">
        <v>375.32607999999999</v>
      </c>
      <c r="I23" s="653">
        <v>2188.7667999999999</v>
      </c>
      <c r="J23" s="654">
        <v>-184.922795389718</v>
      </c>
      <c r="K23" s="661">
        <v>0.46104739310699999</v>
      </c>
    </row>
    <row r="24" spans="1:11" ht="14.4" customHeight="1" thickBot="1" x14ac:dyDescent="0.35">
      <c r="A24" s="671" t="s">
        <v>318</v>
      </c>
      <c r="B24" s="648">
        <v>520.37806580690403</v>
      </c>
      <c r="C24" s="648">
        <v>483.67182000000003</v>
      </c>
      <c r="D24" s="649">
        <v>-36.706245806904001</v>
      </c>
      <c r="E24" s="650">
        <v>0.92946235012800005</v>
      </c>
      <c r="F24" s="648">
        <v>500</v>
      </c>
      <c r="G24" s="649">
        <v>250</v>
      </c>
      <c r="H24" s="651">
        <v>33.173349999999999</v>
      </c>
      <c r="I24" s="648">
        <v>215.915210000001</v>
      </c>
      <c r="J24" s="649">
        <v>-34.084789999999003</v>
      </c>
      <c r="K24" s="652">
        <v>0.43183041999999999</v>
      </c>
    </row>
    <row r="25" spans="1:11" ht="14.4" customHeight="1" thickBot="1" x14ac:dyDescent="0.35">
      <c r="A25" s="671" t="s">
        <v>319</v>
      </c>
      <c r="B25" s="648">
        <v>1</v>
      </c>
      <c r="C25" s="648">
        <v>0.76831000000000005</v>
      </c>
      <c r="D25" s="649">
        <v>-0.231689999999</v>
      </c>
      <c r="E25" s="650">
        <v>0.76831000000000005</v>
      </c>
      <c r="F25" s="648">
        <v>1</v>
      </c>
      <c r="G25" s="649">
        <v>0.5</v>
      </c>
      <c r="H25" s="651">
        <v>0</v>
      </c>
      <c r="I25" s="648">
        <v>0.44219000000000003</v>
      </c>
      <c r="J25" s="649">
        <v>-5.781E-2</v>
      </c>
      <c r="K25" s="652">
        <v>0.44219000000000003</v>
      </c>
    </row>
    <row r="26" spans="1:11" ht="14.4" customHeight="1" thickBot="1" x14ac:dyDescent="0.35">
      <c r="A26" s="671" t="s">
        <v>320</v>
      </c>
      <c r="B26" s="648">
        <v>556.35228309926299</v>
      </c>
      <c r="C26" s="648">
        <v>423.44695000000002</v>
      </c>
      <c r="D26" s="649">
        <v>-132.905333099263</v>
      </c>
      <c r="E26" s="650">
        <v>0.76111299056899995</v>
      </c>
      <c r="F26" s="648">
        <v>500</v>
      </c>
      <c r="G26" s="649">
        <v>250</v>
      </c>
      <c r="H26" s="651">
        <v>46.070480000000003</v>
      </c>
      <c r="I26" s="648">
        <v>244.85796999999999</v>
      </c>
      <c r="J26" s="649">
        <v>-5.142029999999</v>
      </c>
      <c r="K26" s="652">
        <v>0.48971594000000002</v>
      </c>
    </row>
    <row r="27" spans="1:11" ht="14.4" customHeight="1" thickBot="1" x14ac:dyDescent="0.35">
      <c r="A27" s="671" t="s">
        <v>321</v>
      </c>
      <c r="B27" s="648">
        <v>2765.2847697694101</v>
      </c>
      <c r="C27" s="648">
        <v>2648.7423399999998</v>
      </c>
      <c r="D27" s="649">
        <v>-116.542429769408</v>
      </c>
      <c r="E27" s="650">
        <v>0.95785517967400002</v>
      </c>
      <c r="F27" s="648">
        <v>2750</v>
      </c>
      <c r="G27" s="649">
        <v>1375</v>
      </c>
      <c r="H27" s="651">
        <v>201.49798999999999</v>
      </c>
      <c r="I27" s="648">
        <v>1308.94164</v>
      </c>
      <c r="J27" s="649">
        <v>-66.058359999998004</v>
      </c>
      <c r="K27" s="652">
        <v>0.47597877818099998</v>
      </c>
    </row>
    <row r="28" spans="1:11" ht="14.4" customHeight="1" thickBot="1" x14ac:dyDescent="0.35">
      <c r="A28" s="671" t="s">
        <v>322</v>
      </c>
      <c r="B28" s="648">
        <v>205.20152863258801</v>
      </c>
      <c r="C28" s="648">
        <v>187.33112</v>
      </c>
      <c r="D28" s="649">
        <v>-17.870408632587001</v>
      </c>
      <c r="E28" s="650">
        <v>0.91291288738599996</v>
      </c>
      <c r="F28" s="648">
        <v>200</v>
      </c>
      <c r="G28" s="649">
        <v>100</v>
      </c>
      <c r="H28" s="651">
        <v>20.396000000000001</v>
      </c>
      <c r="I28" s="648">
        <v>71.153369999999995</v>
      </c>
      <c r="J28" s="649">
        <v>-28.846629999998999</v>
      </c>
      <c r="K28" s="652">
        <v>0.35576685000000002</v>
      </c>
    </row>
    <row r="29" spans="1:11" ht="14.4" customHeight="1" thickBot="1" x14ac:dyDescent="0.35">
      <c r="A29" s="671" t="s">
        <v>323</v>
      </c>
      <c r="B29" s="648">
        <v>30.451505057039</v>
      </c>
      <c r="C29" s="648">
        <v>20.584779999999999</v>
      </c>
      <c r="D29" s="649">
        <v>-9.8667250570389999</v>
      </c>
      <c r="E29" s="650">
        <v>0.67598563556799995</v>
      </c>
      <c r="F29" s="648">
        <v>20</v>
      </c>
      <c r="G29" s="649">
        <v>10</v>
      </c>
      <c r="H29" s="651">
        <v>0</v>
      </c>
      <c r="I29" s="648">
        <v>8.4244500000000002</v>
      </c>
      <c r="J29" s="649">
        <v>-1.5755499999989999</v>
      </c>
      <c r="K29" s="652">
        <v>0.4212225</v>
      </c>
    </row>
    <row r="30" spans="1:11" ht="14.4" customHeight="1" thickBot="1" x14ac:dyDescent="0.35">
      <c r="A30" s="671" t="s">
        <v>324</v>
      </c>
      <c r="B30" s="648">
        <v>60.262671133044996</v>
      </c>
      <c r="C30" s="648">
        <v>26.305240000000001</v>
      </c>
      <c r="D30" s="649">
        <v>-33.957431133044999</v>
      </c>
      <c r="E30" s="650">
        <v>0.43650969174400001</v>
      </c>
      <c r="F30" s="648">
        <v>40</v>
      </c>
      <c r="G30" s="649">
        <v>20</v>
      </c>
      <c r="H30" s="651">
        <v>3.3293599999999999</v>
      </c>
      <c r="I30" s="648">
        <v>15.041359999999999</v>
      </c>
      <c r="J30" s="649">
        <v>-4.9586399999989998</v>
      </c>
      <c r="K30" s="652">
        <v>0.37603399999999998</v>
      </c>
    </row>
    <row r="31" spans="1:11" ht="14.4" customHeight="1" thickBot="1" x14ac:dyDescent="0.35">
      <c r="A31" s="671" t="s">
        <v>325</v>
      </c>
      <c r="B31" s="648">
        <v>364.76608864449503</v>
      </c>
      <c r="C31" s="648">
        <v>225.77780000000001</v>
      </c>
      <c r="D31" s="649">
        <v>-138.98828864449499</v>
      </c>
      <c r="E31" s="650">
        <v>0.61896598129199998</v>
      </c>
      <c r="F31" s="648">
        <v>276</v>
      </c>
      <c r="G31" s="649">
        <v>138</v>
      </c>
      <c r="H31" s="651">
        <v>20.536000000000001</v>
      </c>
      <c r="I31" s="648">
        <v>102.39263</v>
      </c>
      <c r="J31" s="649">
        <v>-35.607369999999001</v>
      </c>
      <c r="K31" s="652">
        <v>0.37098778985500003</v>
      </c>
    </row>
    <row r="32" spans="1:11" ht="14.4" customHeight="1" thickBot="1" x14ac:dyDescent="0.35">
      <c r="A32" s="671" t="s">
        <v>326</v>
      </c>
      <c r="B32" s="648">
        <v>209.93351122917301</v>
      </c>
      <c r="C32" s="648">
        <v>181.68794</v>
      </c>
      <c r="D32" s="649">
        <v>-28.245571229172999</v>
      </c>
      <c r="E32" s="650">
        <v>0.86545468103699996</v>
      </c>
      <c r="F32" s="648">
        <v>194</v>
      </c>
      <c r="G32" s="649">
        <v>97</v>
      </c>
      <c r="H32" s="651">
        <v>4.4238799999999996</v>
      </c>
      <c r="I32" s="648">
        <v>102.6131</v>
      </c>
      <c r="J32" s="649">
        <v>5.6131000000000002</v>
      </c>
      <c r="K32" s="652">
        <v>0.52893350515399995</v>
      </c>
    </row>
    <row r="33" spans="1:11" ht="14.4" customHeight="1" thickBot="1" x14ac:dyDescent="0.35">
      <c r="A33" s="671" t="s">
        <v>327</v>
      </c>
      <c r="B33" s="648">
        <v>275.04118619689899</v>
      </c>
      <c r="C33" s="648">
        <v>212.30967999999999</v>
      </c>
      <c r="D33" s="649">
        <v>-62.731506196898003</v>
      </c>
      <c r="E33" s="650">
        <v>0.77191959115499997</v>
      </c>
      <c r="F33" s="648">
        <v>250</v>
      </c>
      <c r="G33" s="649">
        <v>125</v>
      </c>
      <c r="H33" s="651">
        <v>44.382019999999997</v>
      </c>
      <c r="I33" s="648">
        <v>112.91688000000001</v>
      </c>
      <c r="J33" s="649">
        <v>-12.083119999999001</v>
      </c>
      <c r="K33" s="652">
        <v>0.45166751999999999</v>
      </c>
    </row>
    <row r="34" spans="1:11" ht="14.4" customHeight="1" thickBot="1" x14ac:dyDescent="0.35">
      <c r="A34" s="671" t="s">
        <v>328</v>
      </c>
      <c r="B34" s="648">
        <v>0</v>
      </c>
      <c r="C34" s="648">
        <v>0</v>
      </c>
      <c r="D34" s="649">
        <v>0</v>
      </c>
      <c r="E34" s="650">
        <v>1</v>
      </c>
      <c r="F34" s="648">
        <v>16</v>
      </c>
      <c r="G34" s="649">
        <v>8</v>
      </c>
      <c r="H34" s="651">
        <v>1.5169999999999999</v>
      </c>
      <c r="I34" s="648">
        <v>6.0679999999999996</v>
      </c>
      <c r="J34" s="649">
        <v>-1.9319999999990001</v>
      </c>
      <c r="K34" s="652">
        <v>0.37924999999999998</v>
      </c>
    </row>
    <row r="35" spans="1:11" ht="14.4" customHeight="1" thickBot="1" x14ac:dyDescent="0.35">
      <c r="A35" s="671" t="s">
        <v>329</v>
      </c>
      <c r="B35" s="648">
        <v>8.6941220324510002</v>
      </c>
      <c r="C35" s="648">
        <v>0.37240000000000001</v>
      </c>
      <c r="D35" s="649">
        <v>-8.3217220324509995</v>
      </c>
      <c r="E35" s="650">
        <v>4.2833537257000003E-2</v>
      </c>
      <c r="F35" s="648">
        <v>0.37919077943899998</v>
      </c>
      <c r="G35" s="649">
        <v>0.189595389719</v>
      </c>
      <c r="H35" s="651">
        <v>0</v>
      </c>
      <c r="I35" s="648">
        <v>0</v>
      </c>
      <c r="J35" s="649">
        <v>-0.189595389719</v>
      </c>
      <c r="K35" s="652">
        <v>0</v>
      </c>
    </row>
    <row r="36" spans="1:11" ht="14.4" customHeight="1" thickBot="1" x14ac:dyDescent="0.35">
      <c r="A36" s="670" t="s">
        <v>330</v>
      </c>
      <c r="B36" s="653">
        <v>66.321911945281997</v>
      </c>
      <c r="C36" s="653">
        <v>79.150120000000001</v>
      </c>
      <c r="D36" s="654">
        <v>12.828208054717001</v>
      </c>
      <c r="E36" s="660">
        <v>1.193423375147</v>
      </c>
      <c r="F36" s="653">
        <v>80.193184494050001</v>
      </c>
      <c r="G36" s="654">
        <v>40.096592247025001</v>
      </c>
      <c r="H36" s="656">
        <v>4.87134</v>
      </c>
      <c r="I36" s="653">
        <v>34.906739999999999</v>
      </c>
      <c r="J36" s="654">
        <v>-5.1898522470239996</v>
      </c>
      <c r="K36" s="661">
        <v>0.43528312561999999</v>
      </c>
    </row>
    <row r="37" spans="1:11" ht="14.4" customHeight="1" thickBot="1" x14ac:dyDescent="0.35">
      <c r="A37" s="671" t="s">
        <v>331</v>
      </c>
      <c r="B37" s="648">
        <v>59.227171949540001</v>
      </c>
      <c r="C37" s="648">
        <v>49.54618</v>
      </c>
      <c r="D37" s="649">
        <v>-9.6809919495399992</v>
      </c>
      <c r="E37" s="650">
        <v>0.83654475419100005</v>
      </c>
      <c r="F37" s="648">
        <v>49.359791425628998</v>
      </c>
      <c r="G37" s="649">
        <v>24.679895712814002</v>
      </c>
      <c r="H37" s="651">
        <v>2.3303799999999999</v>
      </c>
      <c r="I37" s="648">
        <v>20.30172</v>
      </c>
      <c r="J37" s="649">
        <v>-4.3781757128140004</v>
      </c>
      <c r="K37" s="652">
        <v>0.41130076553400002</v>
      </c>
    </row>
    <row r="38" spans="1:11" ht="14.4" customHeight="1" thickBot="1" x14ac:dyDescent="0.35">
      <c r="A38" s="671" t="s">
        <v>332</v>
      </c>
      <c r="B38" s="648">
        <v>7.0947399957409996</v>
      </c>
      <c r="C38" s="648">
        <v>29.603940000000001</v>
      </c>
      <c r="D38" s="649">
        <v>22.509200004257998</v>
      </c>
      <c r="E38" s="650">
        <v>4.1726603114090004</v>
      </c>
      <c r="F38" s="648">
        <v>30.833393068421</v>
      </c>
      <c r="G38" s="649">
        <v>15.416696534210001</v>
      </c>
      <c r="H38" s="651">
        <v>2.5409600000000001</v>
      </c>
      <c r="I38" s="648">
        <v>14.60502</v>
      </c>
      <c r="J38" s="649">
        <v>-0.81167653420999997</v>
      </c>
      <c r="K38" s="652">
        <v>0.47367540664699997</v>
      </c>
    </row>
    <row r="39" spans="1:11" ht="14.4" customHeight="1" thickBot="1" x14ac:dyDescent="0.35">
      <c r="A39" s="670" t="s">
        <v>333</v>
      </c>
      <c r="B39" s="653">
        <v>482.40369210129899</v>
      </c>
      <c r="C39" s="653">
        <v>540.77338999999995</v>
      </c>
      <c r="D39" s="654">
        <v>58.369697898700998</v>
      </c>
      <c r="E39" s="660">
        <v>1.1209976184970001</v>
      </c>
      <c r="F39" s="653">
        <v>436.207332353987</v>
      </c>
      <c r="G39" s="654">
        <v>218.10366617699401</v>
      </c>
      <c r="H39" s="656">
        <v>40.39349</v>
      </c>
      <c r="I39" s="653">
        <v>223.11179000000001</v>
      </c>
      <c r="J39" s="654">
        <v>5.0081238230059997</v>
      </c>
      <c r="K39" s="661">
        <v>0.51148106290600004</v>
      </c>
    </row>
    <row r="40" spans="1:11" ht="14.4" customHeight="1" thickBot="1" x14ac:dyDescent="0.35">
      <c r="A40" s="671" t="s">
        <v>334</v>
      </c>
      <c r="B40" s="648">
        <v>0</v>
      </c>
      <c r="C40" s="648">
        <v>77.530600000000007</v>
      </c>
      <c r="D40" s="649">
        <v>77.530600000000007</v>
      </c>
      <c r="E40" s="658" t="s">
        <v>298</v>
      </c>
      <c r="F40" s="648">
        <v>0</v>
      </c>
      <c r="G40" s="649">
        <v>0</v>
      </c>
      <c r="H40" s="651">
        <v>0</v>
      </c>
      <c r="I40" s="648">
        <v>4.7493699999999999</v>
      </c>
      <c r="J40" s="649">
        <v>4.7493699999999999</v>
      </c>
      <c r="K40" s="659" t="s">
        <v>298</v>
      </c>
    </row>
    <row r="41" spans="1:11" ht="14.4" customHeight="1" thickBot="1" x14ac:dyDescent="0.35">
      <c r="A41" s="671" t="s">
        <v>335</v>
      </c>
      <c r="B41" s="648">
        <v>118</v>
      </c>
      <c r="C41" s="648">
        <v>49.705880000000001</v>
      </c>
      <c r="D41" s="649">
        <v>-68.294120000000007</v>
      </c>
      <c r="E41" s="650">
        <v>0.42123627118599999</v>
      </c>
      <c r="F41" s="648">
        <v>60</v>
      </c>
      <c r="G41" s="649">
        <v>30</v>
      </c>
      <c r="H41" s="651">
        <v>4.7072500000000002</v>
      </c>
      <c r="I41" s="648">
        <v>19.385480000000001</v>
      </c>
      <c r="J41" s="649">
        <v>-10.614520000000001</v>
      </c>
      <c r="K41" s="652">
        <v>0.323091333333</v>
      </c>
    </row>
    <row r="42" spans="1:11" ht="14.4" customHeight="1" thickBot="1" x14ac:dyDescent="0.35">
      <c r="A42" s="671" t="s">
        <v>336</v>
      </c>
      <c r="B42" s="648">
        <v>199.04881379336899</v>
      </c>
      <c r="C42" s="648">
        <v>214.80898999999999</v>
      </c>
      <c r="D42" s="649">
        <v>15.76017620663</v>
      </c>
      <c r="E42" s="650">
        <v>1.0791774434929999</v>
      </c>
      <c r="F42" s="648">
        <v>212.55024263124201</v>
      </c>
      <c r="G42" s="649">
        <v>106.27512131562101</v>
      </c>
      <c r="H42" s="651">
        <v>14.27294</v>
      </c>
      <c r="I42" s="648">
        <v>97.993499999999997</v>
      </c>
      <c r="J42" s="649">
        <v>-8.2816213156200007</v>
      </c>
      <c r="K42" s="652">
        <v>0.46103687667799997</v>
      </c>
    </row>
    <row r="43" spans="1:11" ht="14.4" customHeight="1" thickBot="1" x14ac:dyDescent="0.35">
      <c r="A43" s="671" t="s">
        <v>337</v>
      </c>
      <c r="B43" s="648">
        <v>50</v>
      </c>
      <c r="C43" s="648">
        <v>56.064999999999998</v>
      </c>
      <c r="D43" s="649">
        <v>6.0649999999990003</v>
      </c>
      <c r="E43" s="650">
        <v>1.1213</v>
      </c>
      <c r="F43" s="648">
        <v>55</v>
      </c>
      <c r="G43" s="649">
        <v>27.5</v>
      </c>
      <c r="H43" s="651">
        <v>3.89018</v>
      </c>
      <c r="I43" s="648">
        <v>25.587240000000001</v>
      </c>
      <c r="J43" s="649">
        <v>-1.9127599999989999</v>
      </c>
      <c r="K43" s="652">
        <v>0.46522254545399999</v>
      </c>
    </row>
    <row r="44" spans="1:11" ht="14.4" customHeight="1" thickBot="1" x14ac:dyDescent="0.35">
      <c r="A44" s="671" t="s">
        <v>338</v>
      </c>
      <c r="B44" s="648">
        <v>12.480089223275</v>
      </c>
      <c r="C44" s="648">
        <v>3.6673399999999998</v>
      </c>
      <c r="D44" s="649">
        <v>-8.8127492232750004</v>
      </c>
      <c r="E44" s="650">
        <v>0.29385527093500002</v>
      </c>
      <c r="F44" s="648">
        <v>1.3543374226010001</v>
      </c>
      <c r="G44" s="649">
        <v>0.6771687113</v>
      </c>
      <c r="H44" s="651">
        <v>0.85599999999999998</v>
      </c>
      <c r="I44" s="648">
        <v>0.85599999999999998</v>
      </c>
      <c r="J44" s="649">
        <v>0.178831288699</v>
      </c>
      <c r="K44" s="652">
        <v>0.63204337834500002</v>
      </c>
    </row>
    <row r="45" spans="1:11" ht="14.4" customHeight="1" thickBot="1" x14ac:dyDescent="0.35">
      <c r="A45" s="671" t="s">
        <v>339</v>
      </c>
      <c r="B45" s="648">
        <v>0</v>
      </c>
      <c r="C45" s="648">
        <v>2.7849999999000001E-2</v>
      </c>
      <c r="D45" s="649">
        <v>2.7849999999000001E-2</v>
      </c>
      <c r="E45" s="658" t="s">
        <v>340</v>
      </c>
      <c r="F45" s="648">
        <v>4.8132409233000002E-2</v>
      </c>
      <c r="G45" s="649">
        <v>2.4066204615999998E-2</v>
      </c>
      <c r="H45" s="651">
        <v>0</v>
      </c>
      <c r="I45" s="648">
        <v>0.20932000000000001</v>
      </c>
      <c r="J45" s="649">
        <v>0.18525379538299999</v>
      </c>
      <c r="K45" s="652">
        <v>0</v>
      </c>
    </row>
    <row r="46" spans="1:11" ht="14.4" customHeight="1" thickBot="1" x14ac:dyDescent="0.35">
      <c r="A46" s="671" t="s">
        <v>341</v>
      </c>
      <c r="B46" s="648">
        <v>0</v>
      </c>
      <c r="C46" s="648">
        <v>16.991070000000001</v>
      </c>
      <c r="D46" s="649">
        <v>16.991070000000001</v>
      </c>
      <c r="E46" s="658" t="s">
        <v>298</v>
      </c>
      <c r="F46" s="648">
        <v>0</v>
      </c>
      <c r="G46" s="649">
        <v>0</v>
      </c>
      <c r="H46" s="651">
        <v>1.1737</v>
      </c>
      <c r="I46" s="648">
        <v>7.7455800000000004</v>
      </c>
      <c r="J46" s="649">
        <v>7.7455800000000004</v>
      </c>
      <c r="K46" s="659" t="s">
        <v>298</v>
      </c>
    </row>
    <row r="47" spans="1:11" ht="14.4" customHeight="1" thickBot="1" x14ac:dyDescent="0.35">
      <c r="A47" s="671" t="s">
        <v>342</v>
      </c>
      <c r="B47" s="648">
        <v>11</v>
      </c>
      <c r="C47" s="648">
        <v>0</v>
      </c>
      <c r="D47" s="649">
        <v>-11</v>
      </c>
      <c r="E47" s="650">
        <v>0</v>
      </c>
      <c r="F47" s="648">
        <v>0</v>
      </c>
      <c r="G47" s="649">
        <v>0</v>
      </c>
      <c r="H47" s="651">
        <v>0</v>
      </c>
      <c r="I47" s="648">
        <v>3.3999999999999998E-3</v>
      </c>
      <c r="J47" s="649">
        <v>3.3999999999999998E-3</v>
      </c>
      <c r="K47" s="659" t="s">
        <v>340</v>
      </c>
    </row>
    <row r="48" spans="1:11" ht="14.4" customHeight="1" thickBot="1" x14ac:dyDescent="0.35">
      <c r="A48" s="671" t="s">
        <v>343</v>
      </c>
      <c r="B48" s="648">
        <v>16.874789084652999</v>
      </c>
      <c r="C48" s="648">
        <v>20.953720000000001</v>
      </c>
      <c r="D48" s="649">
        <v>4.0789309153459996</v>
      </c>
      <c r="E48" s="650">
        <v>1.241717445763</v>
      </c>
      <c r="F48" s="648">
        <v>22.254619890910998</v>
      </c>
      <c r="G48" s="649">
        <v>11.127309945455</v>
      </c>
      <c r="H48" s="651">
        <v>0</v>
      </c>
      <c r="I48" s="648">
        <v>15.6891</v>
      </c>
      <c r="J48" s="649">
        <v>4.5617900545439998</v>
      </c>
      <c r="K48" s="652">
        <v>0.70498171062399995</v>
      </c>
    </row>
    <row r="49" spans="1:11" ht="14.4" customHeight="1" thickBot="1" x14ac:dyDescent="0.35">
      <c r="A49" s="671" t="s">
        <v>344</v>
      </c>
      <c r="B49" s="648">
        <v>0</v>
      </c>
      <c r="C49" s="648">
        <v>3.5760000000000001</v>
      </c>
      <c r="D49" s="649">
        <v>3.5760000000000001</v>
      </c>
      <c r="E49" s="658" t="s">
        <v>298</v>
      </c>
      <c r="F49" s="648">
        <v>0</v>
      </c>
      <c r="G49" s="649">
        <v>0</v>
      </c>
      <c r="H49" s="651">
        <v>4.3559999999999999</v>
      </c>
      <c r="I49" s="648">
        <v>7.3459099999999999</v>
      </c>
      <c r="J49" s="649">
        <v>7.3459099999999999</v>
      </c>
      <c r="K49" s="659" t="s">
        <v>298</v>
      </c>
    </row>
    <row r="50" spans="1:11" ht="14.4" customHeight="1" thickBot="1" x14ac:dyDescent="0.35">
      <c r="A50" s="671" t="s">
        <v>345</v>
      </c>
      <c r="B50" s="648">
        <v>75</v>
      </c>
      <c r="C50" s="648">
        <v>97.446939999999998</v>
      </c>
      <c r="D50" s="649">
        <v>22.446940000000001</v>
      </c>
      <c r="E50" s="650">
        <v>1.2992925333330001</v>
      </c>
      <c r="F50" s="648">
        <v>85</v>
      </c>
      <c r="G50" s="649">
        <v>42.5</v>
      </c>
      <c r="H50" s="651">
        <v>11.137420000000001</v>
      </c>
      <c r="I50" s="648">
        <v>43.546889999999998</v>
      </c>
      <c r="J50" s="649">
        <v>1.0468900000000001</v>
      </c>
      <c r="K50" s="652">
        <v>0.51231635294099998</v>
      </c>
    </row>
    <row r="51" spans="1:11" ht="14.4" customHeight="1" thickBot="1" x14ac:dyDescent="0.35">
      <c r="A51" s="670" t="s">
        <v>346</v>
      </c>
      <c r="B51" s="653">
        <v>260.93503331185599</v>
      </c>
      <c r="C51" s="653">
        <v>126.65325</v>
      </c>
      <c r="D51" s="654">
        <v>-134.281783311856</v>
      </c>
      <c r="E51" s="660">
        <v>0.48538231295500001</v>
      </c>
      <c r="F51" s="653">
        <v>126.196746822024</v>
      </c>
      <c r="G51" s="654">
        <v>63.098373411011003</v>
      </c>
      <c r="H51" s="656">
        <v>7.9460000000000003E-2</v>
      </c>
      <c r="I51" s="653">
        <v>12.24506</v>
      </c>
      <c r="J51" s="654">
        <v>-50.853313411011001</v>
      </c>
      <c r="K51" s="661">
        <v>9.7031502857999996E-2</v>
      </c>
    </row>
    <row r="52" spans="1:11" ht="14.4" customHeight="1" thickBot="1" x14ac:dyDescent="0.35">
      <c r="A52" s="671" t="s">
        <v>347</v>
      </c>
      <c r="B52" s="648">
        <v>24.480147409762001</v>
      </c>
      <c r="C52" s="648">
        <v>15.8994</v>
      </c>
      <c r="D52" s="649">
        <v>-8.5807474097619991</v>
      </c>
      <c r="E52" s="650">
        <v>0.64948138317399995</v>
      </c>
      <c r="F52" s="648">
        <v>15.969756728777</v>
      </c>
      <c r="G52" s="649">
        <v>7.9848783643879999</v>
      </c>
      <c r="H52" s="651">
        <v>0</v>
      </c>
      <c r="I52" s="648">
        <v>0</v>
      </c>
      <c r="J52" s="649">
        <v>-7.9848783643879999</v>
      </c>
      <c r="K52" s="652">
        <v>0</v>
      </c>
    </row>
    <row r="53" spans="1:11" ht="14.4" customHeight="1" thickBot="1" x14ac:dyDescent="0.35">
      <c r="A53" s="671" t="s">
        <v>348</v>
      </c>
      <c r="B53" s="648">
        <v>228.02309124639601</v>
      </c>
      <c r="C53" s="648">
        <v>107.99679999999999</v>
      </c>
      <c r="D53" s="649">
        <v>-120.026291246396</v>
      </c>
      <c r="E53" s="650">
        <v>0.47362220821399997</v>
      </c>
      <c r="F53" s="648">
        <v>105.903990629117</v>
      </c>
      <c r="G53" s="649">
        <v>52.951995314557998</v>
      </c>
      <c r="H53" s="651">
        <v>0</v>
      </c>
      <c r="I53" s="648">
        <v>11.301399999999999</v>
      </c>
      <c r="J53" s="649">
        <v>-41.650595314557997</v>
      </c>
      <c r="K53" s="652">
        <v>0.10671363687800001</v>
      </c>
    </row>
    <row r="54" spans="1:11" ht="14.4" customHeight="1" thickBot="1" x14ac:dyDescent="0.35">
      <c r="A54" s="671" t="s">
        <v>349</v>
      </c>
      <c r="B54" s="648">
        <v>0</v>
      </c>
      <c r="C54" s="648">
        <v>0</v>
      </c>
      <c r="D54" s="649">
        <v>0</v>
      </c>
      <c r="E54" s="650">
        <v>1</v>
      </c>
      <c r="F54" s="648">
        <v>0</v>
      </c>
      <c r="G54" s="649">
        <v>0</v>
      </c>
      <c r="H54" s="651">
        <v>0</v>
      </c>
      <c r="I54" s="648">
        <v>0.76229999999999998</v>
      </c>
      <c r="J54" s="649">
        <v>0.76229999999999998</v>
      </c>
      <c r="K54" s="659" t="s">
        <v>340</v>
      </c>
    </row>
    <row r="55" spans="1:11" ht="14.4" customHeight="1" thickBot="1" x14ac:dyDescent="0.35">
      <c r="A55" s="671" t="s">
        <v>350</v>
      </c>
      <c r="B55" s="648">
        <v>8.4317946556980008</v>
      </c>
      <c r="C55" s="648">
        <v>2.75705</v>
      </c>
      <c r="D55" s="649">
        <v>-5.6747446556980004</v>
      </c>
      <c r="E55" s="650">
        <v>0.32698258349199999</v>
      </c>
      <c r="F55" s="648">
        <v>4.3229994641290004</v>
      </c>
      <c r="G55" s="649">
        <v>2.1614997320640001</v>
      </c>
      <c r="H55" s="651">
        <v>7.9460000000000003E-2</v>
      </c>
      <c r="I55" s="648">
        <v>0.18135999999999999</v>
      </c>
      <c r="J55" s="649">
        <v>-1.980139732064</v>
      </c>
      <c r="K55" s="652">
        <v>4.1952353105999998E-2</v>
      </c>
    </row>
    <row r="56" spans="1:11" ht="14.4" customHeight="1" thickBot="1" x14ac:dyDescent="0.35">
      <c r="A56" s="670" t="s">
        <v>351</v>
      </c>
      <c r="B56" s="653">
        <v>278.55983442335997</v>
      </c>
      <c r="C56" s="653">
        <v>200.30770000000001</v>
      </c>
      <c r="D56" s="654">
        <v>-78.252134423360005</v>
      </c>
      <c r="E56" s="660">
        <v>0.71908321030699995</v>
      </c>
      <c r="F56" s="653">
        <v>176.59288535939501</v>
      </c>
      <c r="G56" s="654">
        <v>88.296442679696995</v>
      </c>
      <c r="H56" s="656">
        <v>16.993300000000001</v>
      </c>
      <c r="I56" s="653">
        <v>102.86997</v>
      </c>
      <c r="J56" s="654">
        <v>14.573527320302</v>
      </c>
      <c r="K56" s="661">
        <v>0.58252612946799998</v>
      </c>
    </row>
    <row r="57" spans="1:11" ht="14.4" customHeight="1" thickBot="1" x14ac:dyDescent="0.35">
      <c r="A57" s="671" t="s">
        <v>352</v>
      </c>
      <c r="B57" s="648">
        <v>20</v>
      </c>
      <c r="C57" s="648">
        <v>22.43329</v>
      </c>
      <c r="D57" s="649">
        <v>2.4332899999989999</v>
      </c>
      <c r="E57" s="650">
        <v>1.1216645000000001</v>
      </c>
      <c r="F57" s="648">
        <v>0</v>
      </c>
      <c r="G57" s="649">
        <v>0</v>
      </c>
      <c r="H57" s="651">
        <v>0</v>
      </c>
      <c r="I57" s="648">
        <v>8.0505300000000002</v>
      </c>
      <c r="J57" s="649">
        <v>8.0505300000000002</v>
      </c>
      <c r="K57" s="659" t="s">
        <v>298</v>
      </c>
    </row>
    <row r="58" spans="1:11" ht="14.4" customHeight="1" thickBot="1" x14ac:dyDescent="0.35">
      <c r="A58" s="671" t="s">
        <v>353</v>
      </c>
      <c r="B58" s="648">
        <v>10</v>
      </c>
      <c r="C58" s="648">
        <v>14.83455</v>
      </c>
      <c r="D58" s="649">
        <v>4.834549999999</v>
      </c>
      <c r="E58" s="650">
        <v>1.483455</v>
      </c>
      <c r="F58" s="648">
        <v>16.592885359395002</v>
      </c>
      <c r="G58" s="649">
        <v>8.2964426796969999</v>
      </c>
      <c r="H58" s="651">
        <v>0</v>
      </c>
      <c r="I58" s="648">
        <v>9.23841</v>
      </c>
      <c r="J58" s="649">
        <v>0.94196732030200003</v>
      </c>
      <c r="K58" s="652">
        <v>0.55676935022999996</v>
      </c>
    </row>
    <row r="59" spans="1:11" ht="14.4" customHeight="1" thickBot="1" x14ac:dyDescent="0.35">
      <c r="A59" s="671" t="s">
        <v>354</v>
      </c>
      <c r="B59" s="648">
        <v>0</v>
      </c>
      <c r="C59" s="648">
        <v>5.8624499999999999</v>
      </c>
      <c r="D59" s="649">
        <v>5.8624499999999999</v>
      </c>
      <c r="E59" s="658" t="s">
        <v>298</v>
      </c>
      <c r="F59" s="648">
        <v>0</v>
      </c>
      <c r="G59" s="649">
        <v>0</v>
      </c>
      <c r="H59" s="651">
        <v>0</v>
      </c>
      <c r="I59" s="648">
        <v>0</v>
      </c>
      <c r="J59" s="649">
        <v>0</v>
      </c>
      <c r="K59" s="659" t="s">
        <v>298</v>
      </c>
    </row>
    <row r="60" spans="1:11" ht="14.4" customHeight="1" thickBot="1" x14ac:dyDescent="0.35">
      <c r="A60" s="671" t="s">
        <v>355</v>
      </c>
      <c r="B60" s="648">
        <v>0</v>
      </c>
      <c r="C60" s="648">
        <v>0</v>
      </c>
      <c r="D60" s="649">
        <v>0</v>
      </c>
      <c r="E60" s="658" t="s">
        <v>298</v>
      </c>
      <c r="F60" s="648">
        <v>0</v>
      </c>
      <c r="G60" s="649">
        <v>0</v>
      </c>
      <c r="H60" s="651">
        <v>0</v>
      </c>
      <c r="I60" s="648">
        <v>6.0890000000000004</v>
      </c>
      <c r="J60" s="649">
        <v>6.0890000000000004</v>
      </c>
      <c r="K60" s="659" t="s">
        <v>340</v>
      </c>
    </row>
    <row r="61" spans="1:11" ht="14.4" customHeight="1" thickBot="1" x14ac:dyDescent="0.35">
      <c r="A61" s="671" t="s">
        <v>356</v>
      </c>
      <c r="B61" s="648">
        <v>73.734175836877</v>
      </c>
      <c r="C61" s="648">
        <v>33.889710000000001</v>
      </c>
      <c r="D61" s="649">
        <v>-39.844465836876999</v>
      </c>
      <c r="E61" s="650">
        <v>0.45962010987899998</v>
      </c>
      <c r="F61" s="648">
        <v>35</v>
      </c>
      <c r="G61" s="649">
        <v>17.5</v>
      </c>
      <c r="H61" s="651">
        <v>3.95383</v>
      </c>
      <c r="I61" s="648">
        <v>16.203379999999999</v>
      </c>
      <c r="J61" s="649">
        <v>-1.296619999999</v>
      </c>
      <c r="K61" s="652">
        <v>0.46295371428499998</v>
      </c>
    </row>
    <row r="62" spans="1:11" ht="14.4" customHeight="1" thickBot="1" x14ac:dyDescent="0.35">
      <c r="A62" s="671" t="s">
        <v>357</v>
      </c>
      <c r="B62" s="648">
        <v>59.825658586482</v>
      </c>
      <c r="C62" s="648">
        <v>14.643370000000001</v>
      </c>
      <c r="D62" s="649">
        <v>-45.182288586482002</v>
      </c>
      <c r="E62" s="650">
        <v>0.24476738486399999</v>
      </c>
      <c r="F62" s="648">
        <v>5</v>
      </c>
      <c r="G62" s="649">
        <v>2.5</v>
      </c>
      <c r="H62" s="651">
        <v>0.69793000000000005</v>
      </c>
      <c r="I62" s="648">
        <v>7.2530299999999999</v>
      </c>
      <c r="J62" s="649">
        <v>4.7530299999999999</v>
      </c>
      <c r="K62" s="652">
        <v>1.4506060000000001</v>
      </c>
    </row>
    <row r="63" spans="1:11" ht="14.4" customHeight="1" thickBot="1" x14ac:dyDescent="0.35">
      <c r="A63" s="671" t="s">
        <v>358</v>
      </c>
      <c r="B63" s="648">
        <v>115</v>
      </c>
      <c r="C63" s="648">
        <v>108.64433</v>
      </c>
      <c r="D63" s="649">
        <v>-6.3556699999999999</v>
      </c>
      <c r="E63" s="650">
        <v>0.94473330434699998</v>
      </c>
      <c r="F63" s="648">
        <v>120</v>
      </c>
      <c r="G63" s="649">
        <v>60</v>
      </c>
      <c r="H63" s="651">
        <v>12.34154</v>
      </c>
      <c r="I63" s="648">
        <v>56.035620000000002</v>
      </c>
      <c r="J63" s="649">
        <v>-3.9643799999990001</v>
      </c>
      <c r="K63" s="652">
        <v>0.46696349999999998</v>
      </c>
    </row>
    <row r="64" spans="1:11" ht="14.4" customHeight="1" thickBot="1" x14ac:dyDescent="0.35">
      <c r="A64" s="669" t="s">
        <v>29</v>
      </c>
      <c r="B64" s="648">
        <v>302.25195330528999</v>
      </c>
      <c r="C64" s="648">
        <v>297.52199999999999</v>
      </c>
      <c r="D64" s="649">
        <v>-4.7299533052890004</v>
      </c>
      <c r="E64" s="650">
        <v>0.98435095868300004</v>
      </c>
      <c r="F64" s="648">
        <v>295.03712265117099</v>
      </c>
      <c r="G64" s="649">
        <v>147.51856132558501</v>
      </c>
      <c r="H64" s="651">
        <v>16.481000000000002</v>
      </c>
      <c r="I64" s="648">
        <v>152.28700000000001</v>
      </c>
      <c r="J64" s="649">
        <v>4.7684386744139999</v>
      </c>
      <c r="K64" s="652">
        <v>0.51616216505699997</v>
      </c>
    </row>
    <row r="65" spans="1:11" ht="14.4" customHeight="1" thickBot="1" x14ac:dyDescent="0.35">
      <c r="A65" s="670" t="s">
        <v>359</v>
      </c>
      <c r="B65" s="653">
        <v>302.25195330528999</v>
      </c>
      <c r="C65" s="653">
        <v>297.52199999999999</v>
      </c>
      <c r="D65" s="654">
        <v>-4.7299533052890004</v>
      </c>
      <c r="E65" s="660">
        <v>0.98435095868300004</v>
      </c>
      <c r="F65" s="653">
        <v>295.03712265117099</v>
      </c>
      <c r="G65" s="654">
        <v>147.51856132558501</v>
      </c>
      <c r="H65" s="656">
        <v>16.481000000000002</v>
      </c>
      <c r="I65" s="653">
        <v>152.28700000000001</v>
      </c>
      <c r="J65" s="654">
        <v>4.7684386744139999</v>
      </c>
      <c r="K65" s="661">
        <v>0.51616216505699997</v>
      </c>
    </row>
    <row r="66" spans="1:11" ht="14.4" customHeight="1" thickBot="1" x14ac:dyDescent="0.35">
      <c r="A66" s="671" t="s">
        <v>360</v>
      </c>
      <c r="B66" s="648">
        <v>97.999999999999005</v>
      </c>
      <c r="C66" s="648">
        <v>99.936999999999998</v>
      </c>
      <c r="D66" s="649">
        <v>1.9370000000000001</v>
      </c>
      <c r="E66" s="650">
        <v>1.019765306122</v>
      </c>
      <c r="F66" s="648">
        <v>98.797110811156998</v>
      </c>
      <c r="G66" s="649">
        <v>49.398555405578001</v>
      </c>
      <c r="H66" s="651">
        <v>8.9450000000000003</v>
      </c>
      <c r="I66" s="648">
        <v>49.442</v>
      </c>
      <c r="J66" s="649">
        <v>4.3444594421000002E-2</v>
      </c>
      <c r="K66" s="652">
        <v>0.500439735474</v>
      </c>
    </row>
    <row r="67" spans="1:11" ht="14.4" customHeight="1" thickBot="1" x14ac:dyDescent="0.35">
      <c r="A67" s="671" t="s">
        <v>361</v>
      </c>
      <c r="B67" s="648">
        <v>29.251953305290002</v>
      </c>
      <c r="C67" s="648">
        <v>26.594000000000001</v>
      </c>
      <c r="D67" s="649">
        <v>-2.65795330529</v>
      </c>
      <c r="E67" s="650">
        <v>0.90913586940500002</v>
      </c>
      <c r="F67" s="648">
        <v>28.278693789117</v>
      </c>
      <c r="G67" s="649">
        <v>14.139346894558001</v>
      </c>
      <c r="H67" s="651">
        <v>1.7849999999999999</v>
      </c>
      <c r="I67" s="648">
        <v>14.532</v>
      </c>
      <c r="J67" s="649">
        <v>0.39265310544100002</v>
      </c>
      <c r="K67" s="652">
        <v>0.51388512172300005</v>
      </c>
    </row>
    <row r="68" spans="1:11" ht="14.4" customHeight="1" thickBot="1" x14ac:dyDescent="0.35">
      <c r="A68" s="671" t="s">
        <v>362</v>
      </c>
      <c r="B68" s="648">
        <v>174.99999999999901</v>
      </c>
      <c r="C68" s="648">
        <v>170.99100000000001</v>
      </c>
      <c r="D68" s="649">
        <v>-4.0089999999990003</v>
      </c>
      <c r="E68" s="650">
        <v>0.97709142857099995</v>
      </c>
      <c r="F68" s="648">
        <v>167.96131805089601</v>
      </c>
      <c r="G68" s="649">
        <v>83.980659025446997</v>
      </c>
      <c r="H68" s="651">
        <v>5.7510000000000003</v>
      </c>
      <c r="I68" s="648">
        <v>88.313000000000002</v>
      </c>
      <c r="J68" s="649">
        <v>4.3323409745520003</v>
      </c>
      <c r="K68" s="652">
        <v>0.52579368288299999</v>
      </c>
    </row>
    <row r="69" spans="1:11" ht="14.4" customHeight="1" thickBot="1" x14ac:dyDescent="0.35">
      <c r="A69" s="672" t="s">
        <v>363</v>
      </c>
      <c r="B69" s="653">
        <v>1726.4511823231501</v>
      </c>
      <c r="C69" s="653">
        <v>1941.97939</v>
      </c>
      <c r="D69" s="654">
        <v>215.52820767684699</v>
      </c>
      <c r="E69" s="660">
        <v>1.1248388659249999</v>
      </c>
      <c r="F69" s="653">
        <v>1752.7355979482099</v>
      </c>
      <c r="G69" s="654">
        <v>876.36779897410702</v>
      </c>
      <c r="H69" s="656">
        <v>291.76729999999998</v>
      </c>
      <c r="I69" s="653">
        <v>910.93263000000104</v>
      </c>
      <c r="J69" s="654">
        <v>34.564831025893</v>
      </c>
      <c r="K69" s="661">
        <v>0.51972050494400002</v>
      </c>
    </row>
    <row r="70" spans="1:11" ht="14.4" customHeight="1" thickBot="1" x14ac:dyDescent="0.35">
      <c r="A70" s="669" t="s">
        <v>32</v>
      </c>
      <c r="B70" s="648">
        <v>746.73813139167498</v>
      </c>
      <c r="C70" s="648">
        <v>843.51908000000003</v>
      </c>
      <c r="D70" s="649">
        <v>96.780948608323996</v>
      </c>
      <c r="E70" s="650">
        <v>1.129604937179</v>
      </c>
      <c r="F70" s="648">
        <v>801.22964200227602</v>
      </c>
      <c r="G70" s="649">
        <v>400.61482100113801</v>
      </c>
      <c r="H70" s="651">
        <v>76.084789999999998</v>
      </c>
      <c r="I70" s="648">
        <v>341.00558000000001</v>
      </c>
      <c r="J70" s="649">
        <v>-59.609241001137001</v>
      </c>
      <c r="K70" s="652">
        <v>0.42560280114900001</v>
      </c>
    </row>
    <row r="71" spans="1:11" ht="14.4" customHeight="1" thickBot="1" x14ac:dyDescent="0.35">
      <c r="A71" s="673" t="s">
        <v>364</v>
      </c>
      <c r="B71" s="648">
        <v>746.73813139167498</v>
      </c>
      <c r="C71" s="648">
        <v>843.51908000000003</v>
      </c>
      <c r="D71" s="649">
        <v>96.780948608323996</v>
      </c>
      <c r="E71" s="650">
        <v>1.129604937179</v>
      </c>
      <c r="F71" s="648">
        <v>801.22964200227602</v>
      </c>
      <c r="G71" s="649">
        <v>400.61482100113801</v>
      </c>
      <c r="H71" s="651">
        <v>76.084789999999998</v>
      </c>
      <c r="I71" s="648">
        <v>341.00558000000001</v>
      </c>
      <c r="J71" s="649">
        <v>-59.609241001137001</v>
      </c>
      <c r="K71" s="652">
        <v>0.42560280114900001</v>
      </c>
    </row>
    <row r="72" spans="1:11" ht="14.4" customHeight="1" thickBot="1" x14ac:dyDescent="0.35">
      <c r="A72" s="671" t="s">
        <v>365</v>
      </c>
      <c r="B72" s="648">
        <v>612.73151418735301</v>
      </c>
      <c r="C72" s="648">
        <v>725.95955000000004</v>
      </c>
      <c r="D72" s="649">
        <v>113.22803581264699</v>
      </c>
      <c r="E72" s="650">
        <v>1.1847922510769999</v>
      </c>
      <c r="F72" s="648">
        <v>668.42520937205995</v>
      </c>
      <c r="G72" s="649">
        <v>334.21260468602998</v>
      </c>
      <c r="H72" s="651">
        <v>73.068029999999993</v>
      </c>
      <c r="I72" s="648">
        <v>254.25309999999999</v>
      </c>
      <c r="J72" s="649">
        <v>-79.959504686029007</v>
      </c>
      <c r="K72" s="652">
        <v>0.38037628807899998</v>
      </c>
    </row>
    <row r="73" spans="1:11" ht="14.4" customHeight="1" thickBot="1" x14ac:dyDescent="0.35">
      <c r="A73" s="671" t="s">
        <v>366</v>
      </c>
      <c r="B73" s="648">
        <v>3.782589646425</v>
      </c>
      <c r="C73" s="648">
        <v>14.96705</v>
      </c>
      <c r="D73" s="649">
        <v>11.184460353574</v>
      </c>
      <c r="E73" s="650">
        <v>3.9568262484250001</v>
      </c>
      <c r="F73" s="648">
        <v>12.503461181756</v>
      </c>
      <c r="G73" s="649">
        <v>6.2517305908780001</v>
      </c>
      <c r="H73" s="651">
        <v>0.4446</v>
      </c>
      <c r="I73" s="648">
        <v>7.9269800000000004</v>
      </c>
      <c r="J73" s="649">
        <v>1.675249409121</v>
      </c>
      <c r="K73" s="652">
        <v>0.63398285360899997</v>
      </c>
    </row>
    <row r="74" spans="1:11" ht="14.4" customHeight="1" thickBot="1" x14ac:dyDescent="0.35">
      <c r="A74" s="671" t="s">
        <v>367</v>
      </c>
      <c r="B74" s="648">
        <v>98.224027557895994</v>
      </c>
      <c r="C74" s="648">
        <v>74.42465</v>
      </c>
      <c r="D74" s="649">
        <v>-23.799377557896001</v>
      </c>
      <c r="E74" s="650">
        <v>0.75770309821699999</v>
      </c>
      <c r="F74" s="648">
        <v>90.774895838665003</v>
      </c>
      <c r="G74" s="649">
        <v>45.387447919331997</v>
      </c>
      <c r="H74" s="651">
        <v>2.0327999999999999</v>
      </c>
      <c r="I74" s="648">
        <v>65.392759999999996</v>
      </c>
      <c r="J74" s="649">
        <v>20.005312080667</v>
      </c>
      <c r="K74" s="652">
        <v>0.72038375143</v>
      </c>
    </row>
    <row r="75" spans="1:11" ht="14.4" customHeight="1" thickBot="1" x14ac:dyDescent="0.35">
      <c r="A75" s="671" t="s">
        <v>368</v>
      </c>
      <c r="B75" s="648">
        <v>31.999999999999002</v>
      </c>
      <c r="C75" s="648">
        <v>22.336849999999998</v>
      </c>
      <c r="D75" s="649">
        <v>-9.6631499999989998</v>
      </c>
      <c r="E75" s="650">
        <v>0.69802656249999995</v>
      </c>
      <c r="F75" s="648">
        <v>23.553590515878</v>
      </c>
      <c r="G75" s="649">
        <v>11.776795257939</v>
      </c>
      <c r="H75" s="651">
        <v>0.53935999999999995</v>
      </c>
      <c r="I75" s="648">
        <v>13.432740000000001</v>
      </c>
      <c r="J75" s="649">
        <v>1.65594474206</v>
      </c>
      <c r="K75" s="652">
        <v>0.57030540591800005</v>
      </c>
    </row>
    <row r="76" spans="1:11" ht="14.4" customHeight="1" thickBot="1" x14ac:dyDescent="0.35">
      <c r="A76" s="671" t="s">
        <v>369</v>
      </c>
      <c r="B76" s="648">
        <v>0</v>
      </c>
      <c r="C76" s="648">
        <v>5.8309800000000003</v>
      </c>
      <c r="D76" s="649">
        <v>5.8309800000000003</v>
      </c>
      <c r="E76" s="658" t="s">
        <v>340</v>
      </c>
      <c r="F76" s="648">
        <v>5.972485093915</v>
      </c>
      <c r="G76" s="649">
        <v>2.986242546957</v>
      </c>
      <c r="H76" s="651">
        <v>0</v>
      </c>
      <c r="I76" s="648">
        <v>0</v>
      </c>
      <c r="J76" s="649">
        <v>-2.986242546957</v>
      </c>
      <c r="K76" s="652">
        <v>0</v>
      </c>
    </row>
    <row r="77" spans="1:11" ht="14.4" customHeight="1" thickBot="1" x14ac:dyDescent="0.35">
      <c r="A77" s="674" t="s">
        <v>33</v>
      </c>
      <c r="B77" s="653">
        <v>0</v>
      </c>
      <c r="C77" s="653">
        <v>105.94754</v>
      </c>
      <c r="D77" s="654">
        <v>105.94754</v>
      </c>
      <c r="E77" s="655" t="s">
        <v>298</v>
      </c>
      <c r="F77" s="653">
        <v>0</v>
      </c>
      <c r="G77" s="654">
        <v>0</v>
      </c>
      <c r="H77" s="656">
        <v>6.8179999999999996</v>
      </c>
      <c r="I77" s="653">
        <v>22.577000000000002</v>
      </c>
      <c r="J77" s="654">
        <v>22.577000000000002</v>
      </c>
      <c r="K77" s="657" t="s">
        <v>298</v>
      </c>
    </row>
    <row r="78" spans="1:11" ht="14.4" customHeight="1" thickBot="1" x14ac:dyDescent="0.35">
      <c r="A78" s="670" t="s">
        <v>370</v>
      </c>
      <c r="B78" s="653">
        <v>0</v>
      </c>
      <c r="C78" s="653">
        <v>59.673000000000002</v>
      </c>
      <c r="D78" s="654">
        <v>59.673000000000002</v>
      </c>
      <c r="E78" s="655" t="s">
        <v>298</v>
      </c>
      <c r="F78" s="653">
        <v>0</v>
      </c>
      <c r="G78" s="654">
        <v>0</v>
      </c>
      <c r="H78" s="656">
        <v>6.8179999999999996</v>
      </c>
      <c r="I78" s="653">
        <v>22.577000000000002</v>
      </c>
      <c r="J78" s="654">
        <v>22.577000000000002</v>
      </c>
      <c r="K78" s="657" t="s">
        <v>298</v>
      </c>
    </row>
    <row r="79" spans="1:11" ht="14.4" customHeight="1" thickBot="1" x14ac:dyDescent="0.35">
      <c r="A79" s="671" t="s">
        <v>371</v>
      </c>
      <c r="B79" s="648">
        <v>0</v>
      </c>
      <c r="C79" s="648">
        <v>29.992999999999999</v>
      </c>
      <c r="D79" s="649">
        <v>29.992999999999999</v>
      </c>
      <c r="E79" s="658" t="s">
        <v>298</v>
      </c>
      <c r="F79" s="648">
        <v>0</v>
      </c>
      <c r="G79" s="649">
        <v>0</v>
      </c>
      <c r="H79" s="651">
        <v>6.8179999999999996</v>
      </c>
      <c r="I79" s="648">
        <v>22.577000000000002</v>
      </c>
      <c r="J79" s="649">
        <v>22.577000000000002</v>
      </c>
      <c r="K79" s="659" t="s">
        <v>298</v>
      </c>
    </row>
    <row r="80" spans="1:11" ht="14.4" customHeight="1" thickBot="1" x14ac:dyDescent="0.35">
      <c r="A80" s="671" t="s">
        <v>372</v>
      </c>
      <c r="B80" s="648">
        <v>0</v>
      </c>
      <c r="C80" s="648">
        <v>29.68</v>
      </c>
      <c r="D80" s="649">
        <v>29.68</v>
      </c>
      <c r="E80" s="658" t="s">
        <v>298</v>
      </c>
      <c r="F80" s="648">
        <v>0</v>
      </c>
      <c r="G80" s="649">
        <v>0</v>
      </c>
      <c r="H80" s="651">
        <v>0</v>
      </c>
      <c r="I80" s="648">
        <v>0</v>
      </c>
      <c r="J80" s="649">
        <v>0</v>
      </c>
      <c r="K80" s="659" t="s">
        <v>298</v>
      </c>
    </row>
    <row r="81" spans="1:11" ht="14.4" customHeight="1" thickBot="1" x14ac:dyDescent="0.35">
      <c r="A81" s="670" t="s">
        <v>373</v>
      </c>
      <c r="B81" s="653">
        <v>0</v>
      </c>
      <c r="C81" s="653">
        <v>46.274540000000002</v>
      </c>
      <c r="D81" s="654">
        <v>46.274540000000002</v>
      </c>
      <c r="E81" s="655" t="s">
        <v>298</v>
      </c>
      <c r="F81" s="653">
        <v>0</v>
      </c>
      <c r="G81" s="654">
        <v>0</v>
      </c>
      <c r="H81" s="656">
        <v>0</v>
      </c>
      <c r="I81" s="653">
        <v>0</v>
      </c>
      <c r="J81" s="654">
        <v>0</v>
      </c>
      <c r="K81" s="657" t="s">
        <v>298</v>
      </c>
    </row>
    <row r="82" spans="1:11" ht="14.4" customHeight="1" thickBot="1" x14ac:dyDescent="0.35">
      <c r="A82" s="671" t="s">
        <v>374</v>
      </c>
      <c r="B82" s="648">
        <v>0</v>
      </c>
      <c r="C82" s="648">
        <v>37.838000000000001</v>
      </c>
      <c r="D82" s="649">
        <v>37.838000000000001</v>
      </c>
      <c r="E82" s="658" t="s">
        <v>298</v>
      </c>
      <c r="F82" s="648">
        <v>0</v>
      </c>
      <c r="G82" s="649">
        <v>0</v>
      </c>
      <c r="H82" s="651">
        <v>0</v>
      </c>
      <c r="I82" s="648">
        <v>0</v>
      </c>
      <c r="J82" s="649">
        <v>0</v>
      </c>
      <c r="K82" s="659" t="s">
        <v>298</v>
      </c>
    </row>
    <row r="83" spans="1:11" ht="14.4" customHeight="1" thickBot="1" x14ac:dyDescent="0.35">
      <c r="A83" s="671" t="s">
        <v>375</v>
      </c>
      <c r="B83" s="648">
        <v>0</v>
      </c>
      <c r="C83" s="648">
        <v>8.4365400000000008</v>
      </c>
      <c r="D83" s="649">
        <v>8.4365400000000008</v>
      </c>
      <c r="E83" s="658" t="s">
        <v>298</v>
      </c>
      <c r="F83" s="648">
        <v>0</v>
      </c>
      <c r="G83" s="649">
        <v>0</v>
      </c>
      <c r="H83" s="651">
        <v>0</v>
      </c>
      <c r="I83" s="648">
        <v>0</v>
      </c>
      <c r="J83" s="649">
        <v>0</v>
      </c>
      <c r="K83" s="659" t="s">
        <v>298</v>
      </c>
    </row>
    <row r="84" spans="1:11" ht="14.4" customHeight="1" thickBot="1" x14ac:dyDescent="0.35">
      <c r="A84" s="669" t="s">
        <v>34</v>
      </c>
      <c r="B84" s="648">
        <v>979.71305093147805</v>
      </c>
      <c r="C84" s="648">
        <v>992.51277000000005</v>
      </c>
      <c r="D84" s="649">
        <v>12.799719068521</v>
      </c>
      <c r="E84" s="650">
        <v>1.0130647632550001</v>
      </c>
      <c r="F84" s="648">
        <v>951.50595594593801</v>
      </c>
      <c r="G84" s="649">
        <v>475.75297797296901</v>
      </c>
      <c r="H84" s="651">
        <v>208.86451</v>
      </c>
      <c r="I84" s="648">
        <v>547.35005000000103</v>
      </c>
      <c r="J84" s="649">
        <v>71.597072027031004</v>
      </c>
      <c r="K84" s="652">
        <v>0.57524605766199999</v>
      </c>
    </row>
    <row r="85" spans="1:11" ht="14.4" customHeight="1" thickBot="1" x14ac:dyDescent="0.35">
      <c r="A85" s="670" t="s">
        <v>376</v>
      </c>
      <c r="B85" s="653">
        <v>6.088952058446</v>
      </c>
      <c r="C85" s="653">
        <v>5.0972200000000001</v>
      </c>
      <c r="D85" s="654">
        <v>-0.99173205844599999</v>
      </c>
      <c r="E85" s="660">
        <v>0.837125986717</v>
      </c>
      <c r="F85" s="653">
        <v>4.9666367552789996</v>
      </c>
      <c r="G85" s="654">
        <v>2.4833183776390002</v>
      </c>
      <c r="H85" s="656">
        <v>0.53447</v>
      </c>
      <c r="I85" s="653">
        <v>3.8302999999999998</v>
      </c>
      <c r="J85" s="654">
        <v>1.34698162236</v>
      </c>
      <c r="K85" s="661">
        <v>0.77120598681300001</v>
      </c>
    </row>
    <row r="86" spans="1:11" ht="14.4" customHeight="1" thickBot="1" x14ac:dyDescent="0.35">
      <c r="A86" s="671" t="s">
        <v>377</v>
      </c>
      <c r="B86" s="648">
        <v>1.100716192493</v>
      </c>
      <c r="C86" s="648">
        <v>0.92179999999999995</v>
      </c>
      <c r="D86" s="649">
        <v>-0.178916192493</v>
      </c>
      <c r="E86" s="650">
        <v>0.83745474654200003</v>
      </c>
      <c r="F86" s="648">
        <v>0.67259574144300005</v>
      </c>
      <c r="G86" s="649">
        <v>0.33629787072099998</v>
      </c>
      <c r="H86" s="651">
        <v>6.5699999999999995E-2</v>
      </c>
      <c r="I86" s="648">
        <v>0.58479999999999999</v>
      </c>
      <c r="J86" s="649">
        <v>0.248502129278</v>
      </c>
      <c r="K86" s="652">
        <v>0.86946729508700005</v>
      </c>
    </row>
    <row r="87" spans="1:11" ht="14.4" customHeight="1" thickBot="1" x14ac:dyDescent="0.35">
      <c r="A87" s="671" t="s">
        <v>378</v>
      </c>
      <c r="B87" s="648">
        <v>4.9882358659520003</v>
      </c>
      <c r="C87" s="648">
        <v>4.1754199999999999</v>
      </c>
      <c r="D87" s="649">
        <v>-0.81281586595199995</v>
      </c>
      <c r="E87" s="650">
        <v>0.83705344177800001</v>
      </c>
      <c r="F87" s="648">
        <v>4.2940410138359999</v>
      </c>
      <c r="G87" s="649">
        <v>2.1470205069179999</v>
      </c>
      <c r="H87" s="651">
        <v>0.46877000000000002</v>
      </c>
      <c r="I87" s="648">
        <v>3.2454999999999998</v>
      </c>
      <c r="J87" s="649">
        <v>1.098479493081</v>
      </c>
      <c r="K87" s="652">
        <v>0.75581485820500005</v>
      </c>
    </row>
    <row r="88" spans="1:11" ht="14.4" customHeight="1" thickBot="1" x14ac:dyDescent="0.35">
      <c r="A88" s="670" t="s">
        <v>379</v>
      </c>
      <c r="B88" s="653">
        <v>33</v>
      </c>
      <c r="C88" s="653">
        <v>34.314599999999999</v>
      </c>
      <c r="D88" s="654">
        <v>1.3145999999989999</v>
      </c>
      <c r="E88" s="660">
        <v>1.039836363636</v>
      </c>
      <c r="F88" s="653">
        <v>43.008016385961</v>
      </c>
      <c r="G88" s="654">
        <v>21.504008192979999</v>
      </c>
      <c r="H88" s="656">
        <v>0</v>
      </c>
      <c r="I88" s="653">
        <v>24.928000000000001</v>
      </c>
      <c r="J88" s="654">
        <v>3.4239918070190001</v>
      </c>
      <c r="K88" s="661">
        <v>0.57961287440599996</v>
      </c>
    </row>
    <row r="89" spans="1:11" ht="14.4" customHeight="1" thickBot="1" x14ac:dyDescent="0.35">
      <c r="A89" s="671" t="s">
        <v>380</v>
      </c>
      <c r="B89" s="648">
        <v>11</v>
      </c>
      <c r="C89" s="648">
        <v>12.824999999999999</v>
      </c>
      <c r="D89" s="649">
        <v>1.8249999999990001</v>
      </c>
      <c r="E89" s="650">
        <v>1.165909090909</v>
      </c>
      <c r="F89" s="648">
        <v>13.487323943662</v>
      </c>
      <c r="G89" s="649">
        <v>6.743661971831</v>
      </c>
      <c r="H89" s="651">
        <v>0</v>
      </c>
      <c r="I89" s="648">
        <v>7.02</v>
      </c>
      <c r="J89" s="649">
        <v>0.27633802816899999</v>
      </c>
      <c r="K89" s="652">
        <v>0.52048872180399997</v>
      </c>
    </row>
    <row r="90" spans="1:11" ht="14.4" customHeight="1" thickBot="1" x14ac:dyDescent="0.35">
      <c r="A90" s="671" t="s">
        <v>381</v>
      </c>
      <c r="B90" s="648">
        <v>22</v>
      </c>
      <c r="C90" s="648">
        <v>21.489599999999999</v>
      </c>
      <c r="D90" s="649">
        <v>-0.51039999999999996</v>
      </c>
      <c r="E90" s="650">
        <v>0.97679999999900002</v>
      </c>
      <c r="F90" s="648">
        <v>29.520692442299001</v>
      </c>
      <c r="G90" s="649">
        <v>14.760346221149</v>
      </c>
      <c r="H90" s="651">
        <v>0</v>
      </c>
      <c r="I90" s="648">
        <v>17.908000000000001</v>
      </c>
      <c r="J90" s="649">
        <v>3.1476537788500001</v>
      </c>
      <c r="K90" s="652">
        <v>0.60662533695599996</v>
      </c>
    </row>
    <row r="91" spans="1:11" ht="14.4" customHeight="1" thickBot="1" x14ac:dyDescent="0.35">
      <c r="A91" s="670" t="s">
        <v>382</v>
      </c>
      <c r="B91" s="653">
        <v>428.22825453617202</v>
      </c>
      <c r="C91" s="653">
        <v>454.20632000000001</v>
      </c>
      <c r="D91" s="654">
        <v>25.978065463827001</v>
      </c>
      <c r="E91" s="660">
        <v>1.060664062187</v>
      </c>
      <c r="F91" s="653">
        <v>512.81478730905405</v>
      </c>
      <c r="G91" s="654">
        <v>256.40739365452703</v>
      </c>
      <c r="H91" s="656">
        <v>48.349200000000003</v>
      </c>
      <c r="I91" s="653">
        <v>250.61292</v>
      </c>
      <c r="J91" s="654">
        <v>-5.7944736545259996</v>
      </c>
      <c r="K91" s="661">
        <v>0.488700650219</v>
      </c>
    </row>
    <row r="92" spans="1:11" ht="14.4" customHeight="1" thickBot="1" x14ac:dyDescent="0.35">
      <c r="A92" s="671" t="s">
        <v>383</v>
      </c>
      <c r="B92" s="648">
        <v>421</v>
      </c>
      <c r="C92" s="648">
        <v>423.99525999999997</v>
      </c>
      <c r="D92" s="649">
        <v>2.9952599999989999</v>
      </c>
      <c r="E92" s="650">
        <v>1.007114631828</v>
      </c>
      <c r="F92" s="648">
        <v>482.41597959587801</v>
      </c>
      <c r="G92" s="649">
        <v>241.20798979793901</v>
      </c>
      <c r="H92" s="651">
        <v>37.870600000000003</v>
      </c>
      <c r="I92" s="648">
        <v>229.65572</v>
      </c>
      <c r="J92" s="649">
        <v>-11.552269797937999</v>
      </c>
      <c r="K92" s="652">
        <v>0.47605330194899997</v>
      </c>
    </row>
    <row r="93" spans="1:11" ht="14.4" customHeight="1" thickBot="1" x14ac:dyDescent="0.35">
      <c r="A93" s="671" t="s">
        <v>384</v>
      </c>
      <c r="B93" s="648">
        <v>0</v>
      </c>
      <c r="C93" s="648">
        <v>30.21106</v>
      </c>
      <c r="D93" s="649">
        <v>30.21106</v>
      </c>
      <c r="E93" s="658" t="s">
        <v>298</v>
      </c>
      <c r="F93" s="648">
        <v>30.398807713176001</v>
      </c>
      <c r="G93" s="649">
        <v>15.199403856588001</v>
      </c>
      <c r="H93" s="651">
        <v>10.4786</v>
      </c>
      <c r="I93" s="648">
        <v>20.9572</v>
      </c>
      <c r="J93" s="649">
        <v>5.7577961434110003</v>
      </c>
      <c r="K93" s="652">
        <v>0.68940861752600002</v>
      </c>
    </row>
    <row r="94" spans="1:11" ht="14.4" customHeight="1" thickBot="1" x14ac:dyDescent="0.35">
      <c r="A94" s="671" t="s">
        <v>385</v>
      </c>
      <c r="B94" s="648">
        <v>7.2282545361709998</v>
      </c>
      <c r="C94" s="648">
        <v>0</v>
      </c>
      <c r="D94" s="649">
        <v>-7.2282545361709998</v>
      </c>
      <c r="E94" s="650">
        <v>0</v>
      </c>
      <c r="F94" s="648">
        <v>0</v>
      </c>
      <c r="G94" s="649">
        <v>0</v>
      </c>
      <c r="H94" s="651">
        <v>0</v>
      </c>
      <c r="I94" s="648">
        <v>0</v>
      </c>
      <c r="J94" s="649">
        <v>0</v>
      </c>
      <c r="K94" s="652">
        <v>0</v>
      </c>
    </row>
    <row r="95" spans="1:11" ht="14.4" customHeight="1" thickBot="1" x14ac:dyDescent="0.35">
      <c r="A95" s="670" t="s">
        <v>386</v>
      </c>
      <c r="B95" s="653">
        <v>512.39584433686002</v>
      </c>
      <c r="C95" s="653">
        <v>498.89463000000001</v>
      </c>
      <c r="D95" s="654">
        <v>-13.501214336859</v>
      </c>
      <c r="E95" s="660">
        <v>0.973650812187</v>
      </c>
      <c r="F95" s="653">
        <v>390.716515495642</v>
      </c>
      <c r="G95" s="654">
        <v>195.358257747821</v>
      </c>
      <c r="H95" s="656">
        <v>159.98084</v>
      </c>
      <c r="I95" s="653">
        <v>267.97883000000002</v>
      </c>
      <c r="J95" s="654">
        <v>72.620572252179002</v>
      </c>
      <c r="K95" s="661">
        <v>0.68586512054600002</v>
      </c>
    </row>
    <row r="96" spans="1:11" ht="14.4" customHeight="1" thickBot="1" x14ac:dyDescent="0.35">
      <c r="A96" s="671" t="s">
        <v>387</v>
      </c>
      <c r="B96" s="648">
        <v>14.103999999998999</v>
      </c>
      <c r="C96" s="648">
        <v>14.103999999999999</v>
      </c>
      <c r="D96" s="649">
        <v>6.2172489379008804E-14</v>
      </c>
      <c r="E96" s="650">
        <v>1</v>
      </c>
      <c r="F96" s="648">
        <v>0</v>
      </c>
      <c r="G96" s="649">
        <v>0</v>
      </c>
      <c r="H96" s="651">
        <v>0</v>
      </c>
      <c r="I96" s="648">
        <v>1.1000000000000001</v>
      </c>
      <c r="J96" s="649">
        <v>1.1000000000000001</v>
      </c>
      <c r="K96" s="659" t="s">
        <v>298</v>
      </c>
    </row>
    <row r="97" spans="1:11" ht="14.4" customHeight="1" thickBot="1" x14ac:dyDescent="0.35">
      <c r="A97" s="671" t="s">
        <v>388</v>
      </c>
      <c r="B97" s="648">
        <v>414.07075081599601</v>
      </c>
      <c r="C97" s="648">
        <v>446.38337000000001</v>
      </c>
      <c r="D97" s="649">
        <v>32.312619184002997</v>
      </c>
      <c r="E97" s="650">
        <v>1.078036468696</v>
      </c>
      <c r="F97" s="648">
        <v>354.46523832652099</v>
      </c>
      <c r="G97" s="649">
        <v>177.23261916326001</v>
      </c>
      <c r="H97" s="651">
        <v>157.82044999999999</v>
      </c>
      <c r="I97" s="648">
        <v>248.44349</v>
      </c>
      <c r="J97" s="649">
        <v>71.210870836739005</v>
      </c>
      <c r="K97" s="652">
        <v>0.70089662719199997</v>
      </c>
    </row>
    <row r="98" spans="1:11" ht="14.4" customHeight="1" thickBot="1" x14ac:dyDescent="0.35">
      <c r="A98" s="671" t="s">
        <v>389</v>
      </c>
      <c r="B98" s="648">
        <v>5</v>
      </c>
      <c r="C98" s="648">
        <v>0</v>
      </c>
      <c r="D98" s="649">
        <v>-5</v>
      </c>
      <c r="E98" s="650">
        <v>0</v>
      </c>
      <c r="F98" s="648">
        <v>0</v>
      </c>
      <c r="G98" s="649">
        <v>0</v>
      </c>
      <c r="H98" s="651">
        <v>0</v>
      </c>
      <c r="I98" s="648">
        <v>2.5830000000000002</v>
      </c>
      <c r="J98" s="649">
        <v>2.5830000000000002</v>
      </c>
      <c r="K98" s="659" t="s">
        <v>340</v>
      </c>
    </row>
    <row r="99" spans="1:11" ht="14.4" customHeight="1" thickBot="1" x14ac:dyDescent="0.35">
      <c r="A99" s="671" t="s">
        <v>390</v>
      </c>
      <c r="B99" s="648">
        <v>1.3958282360259999</v>
      </c>
      <c r="C99" s="648">
        <v>0.19359999999999999</v>
      </c>
      <c r="D99" s="649">
        <v>-1.2022282360259999</v>
      </c>
      <c r="E99" s="650">
        <v>0.138699013963</v>
      </c>
      <c r="F99" s="648">
        <v>0</v>
      </c>
      <c r="G99" s="649">
        <v>0</v>
      </c>
      <c r="H99" s="651">
        <v>0</v>
      </c>
      <c r="I99" s="648">
        <v>0</v>
      </c>
      <c r="J99" s="649">
        <v>0</v>
      </c>
      <c r="K99" s="652">
        <v>0</v>
      </c>
    </row>
    <row r="100" spans="1:11" ht="14.4" customHeight="1" thickBot="1" x14ac:dyDescent="0.35">
      <c r="A100" s="671" t="s">
        <v>391</v>
      </c>
      <c r="B100" s="648">
        <v>77.825265284835993</v>
      </c>
      <c r="C100" s="648">
        <v>38.213659999999997</v>
      </c>
      <c r="D100" s="649">
        <v>-39.611605284836003</v>
      </c>
      <c r="E100" s="650">
        <v>0.49101869245300001</v>
      </c>
      <c r="F100" s="648">
        <v>36.251277169121003</v>
      </c>
      <c r="G100" s="649">
        <v>18.125638584560001</v>
      </c>
      <c r="H100" s="651">
        <v>2.16039</v>
      </c>
      <c r="I100" s="648">
        <v>15.85234</v>
      </c>
      <c r="J100" s="649">
        <v>-2.27329858456</v>
      </c>
      <c r="K100" s="652">
        <v>0.43729052430400001</v>
      </c>
    </row>
    <row r="101" spans="1:11" ht="14.4" customHeight="1" thickBot="1" x14ac:dyDescent="0.35">
      <c r="A101" s="668" t="s">
        <v>35</v>
      </c>
      <c r="B101" s="648">
        <v>43931</v>
      </c>
      <c r="C101" s="648">
        <v>47854.796719999998</v>
      </c>
      <c r="D101" s="649">
        <v>3923.7967199999898</v>
      </c>
      <c r="E101" s="650">
        <v>1.089317263891</v>
      </c>
      <c r="F101" s="648">
        <v>49393.942529452899</v>
      </c>
      <c r="G101" s="649">
        <v>24696.971264726399</v>
      </c>
      <c r="H101" s="651">
        <v>4159.0958700000001</v>
      </c>
      <c r="I101" s="648">
        <v>25397.448929999999</v>
      </c>
      <c r="J101" s="649">
        <v>700.47766527359602</v>
      </c>
      <c r="K101" s="652">
        <v>0.51418144876399996</v>
      </c>
    </row>
    <row r="102" spans="1:11" ht="14.4" customHeight="1" thickBot="1" x14ac:dyDescent="0.35">
      <c r="A102" s="674" t="s">
        <v>392</v>
      </c>
      <c r="B102" s="653">
        <v>32345</v>
      </c>
      <c r="C102" s="653">
        <v>35297.701999999997</v>
      </c>
      <c r="D102" s="654">
        <v>2952.7019999999802</v>
      </c>
      <c r="E102" s="660">
        <v>1.0912877415360001</v>
      </c>
      <c r="F102" s="653">
        <v>36362.3025294529</v>
      </c>
      <c r="G102" s="654">
        <v>18181.151264726399</v>
      </c>
      <c r="H102" s="656">
        <v>3061.2269999999999</v>
      </c>
      <c r="I102" s="653">
        <v>18701.762999999999</v>
      </c>
      <c r="J102" s="654">
        <v>520.61173527358198</v>
      </c>
      <c r="K102" s="661">
        <v>0.51431734788600003</v>
      </c>
    </row>
    <row r="103" spans="1:11" ht="14.4" customHeight="1" thickBot="1" x14ac:dyDescent="0.35">
      <c r="A103" s="670" t="s">
        <v>393</v>
      </c>
      <c r="B103" s="653">
        <v>32185</v>
      </c>
      <c r="C103" s="653">
        <v>35136.427000000003</v>
      </c>
      <c r="D103" s="654">
        <v>2951.4269999999701</v>
      </c>
      <c r="E103" s="660">
        <v>1.0917019418980001</v>
      </c>
      <c r="F103" s="653">
        <v>36198.999999999898</v>
      </c>
      <c r="G103" s="654">
        <v>18099.499999999902</v>
      </c>
      <c r="H103" s="656">
        <v>3048.39</v>
      </c>
      <c r="I103" s="653">
        <v>18586.821</v>
      </c>
      <c r="J103" s="654">
        <v>487.32100000007301</v>
      </c>
      <c r="K103" s="661">
        <v>0.51346227796300004</v>
      </c>
    </row>
    <row r="104" spans="1:11" ht="14.4" customHeight="1" thickBot="1" x14ac:dyDescent="0.35">
      <c r="A104" s="671" t="s">
        <v>394</v>
      </c>
      <c r="B104" s="648">
        <v>32185</v>
      </c>
      <c r="C104" s="648">
        <v>35136.427000000003</v>
      </c>
      <c r="D104" s="649">
        <v>2951.4269999999701</v>
      </c>
      <c r="E104" s="650">
        <v>1.0917019418980001</v>
      </c>
      <c r="F104" s="648">
        <v>36198.999999999898</v>
      </c>
      <c r="G104" s="649">
        <v>18099.499999999902</v>
      </c>
      <c r="H104" s="651">
        <v>3048.39</v>
      </c>
      <c r="I104" s="648">
        <v>18586.821</v>
      </c>
      <c r="J104" s="649">
        <v>487.32100000007301</v>
      </c>
      <c r="K104" s="652">
        <v>0.51346227796300004</v>
      </c>
    </row>
    <row r="105" spans="1:11" ht="14.4" customHeight="1" thickBot="1" x14ac:dyDescent="0.35">
      <c r="A105" s="670" t="s">
        <v>395</v>
      </c>
      <c r="B105" s="653">
        <v>69.999999999999005</v>
      </c>
      <c r="C105" s="653">
        <v>60</v>
      </c>
      <c r="D105" s="654">
        <v>-9.9999999999989999</v>
      </c>
      <c r="E105" s="660">
        <v>0.857142857142</v>
      </c>
      <c r="F105" s="653">
        <v>77.031529452979001</v>
      </c>
      <c r="G105" s="654">
        <v>38.515764726489003</v>
      </c>
      <c r="H105" s="656">
        <v>2.4</v>
      </c>
      <c r="I105" s="653">
        <v>33.6</v>
      </c>
      <c r="J105" s="654">
        <v>-4.9157647264889999</v>
      </c>
      <c r="K105" s="661">
        <v>0.43618503018900001</v>
      </c>
    </row>
    <row r="106" spans="1:11" ht="14.4" customHeight="1" thickBot="1" x14ac:dyDescent="0.35">
      <c r="A106" s="671" t="s">
        <v>396</v>
      </c>
      <c r="B106" s="648">
        <v>69.999999999999005</v>
      </c>
      <c r="C106" s="648">
        <v>60</v>
      </c>
      <c r="D106" s="649">
        <v>-9.9999999999989999</v>
      </c>
      <c r="E106" s="650">
        <v>0.857142857142</v>
      </c>
      <c r="F106" s="648">
        <v>77.031529452979001</v>
      </c>
      <c r="G106" s="649">
        <v>38.515764726489003</v>
      </c>
      <c r="H106" s="651">
        <v>2.4</v>
      </c>
      <c r="I106" s="648">
        <v>33.6</v>
      </c>
      <c r="J106" s="649">
        <v>-4.9157647264889999</v>
      </c>
      <c r="K106" s="652">
        <v>0.43618503018900001</v>
      </c>
    </row>
    <row r="107" spans="1:11" ht="14.4" customHeight="1" thickBot="1" x14ac:dyDescent="0.35">
      <c r="A107" s="670" t="s">
        <v>397</v>
      </c>
      <c r="B107" s="653">
        <v>90</v>
      </c>
      <c r="C107" s="653">
        <v>71.775000000000006</v>
      </c>
      <c r="D107" s="654">
        <v>-18.225000000000001</v>
      </c>
      <c r="E107" s="660">
        <v>0.79749999999900001</v>
      </c>
      <c r="F107" s="653">
        <v>86.271000000000001</v>
      </c>
      <c r="G107" s="654">
        <v>43.1355</v>
      </c>
      <c r="H107" s="656">
        <v>9.6869999999999994</v>
      </c>
      <c r="I107" s="653">
        <v>72.591999999999999</v>
      </c>
      <c r="J107" s="654">
        <v>29.456499999999998</v>
      </c>
      <c r="K107" s="661">
        <v>0.84144150409700003</v>
      </c>
    </row>
    <row r="108" spans="1:11" ht="14.4" customHeight="1" thickBot="1" x14ac:dyDescent="0.35">
      <c r="A108" s="671" t="s">
        <v>398</v>
      </c>
      <c r="B108" s="648">
        <v>90</v>
      </c>
      <c r="C108" s="648">
        <v>71.775000000000006</v>
      </c>
      <c r="D108" s="649">
        <v>-18.225000000000001</v>
      </c>
      <c r="E108" s="650">
        <v>0.79749999999900001</v>
      </c>
      <c r="F108" s="648">
        <v>86.271000000000001</v>
      </c>
      <c r="G108" s="649">
        <v>43.1355</v>
      </c>
      <c r="H108" s="651">
        <v>9.6869999999999994</v>
      </c>
      <c r="I108" s="648">
        <v>72.591999999999999</v>
      </c>
      <c r="J108" s="649">
        <v>29.456499999999998</v>
      </c>
      <c r="K108" s="652">
        <v>0.84144150409700003</v>
      </c>
    </row>
    <row r="109" spans="1:11" ht="14.4" customHeight="1" thickBot="1" x14ac:dyDescent="0.35">
      <c r="A109" s="673" t="s">
        <v>399</v>
      </c>
      <c r="B109" s="648">
        <v>0</v>
      </c>
      <c r="C109" s="648">
        <v>29.5</v>
      </c>
      <c r="D109" s="649">
        <v>29.5</v>
      </c>
      <c r="E109" s="658" t="s">
        <v>340</v>
      </c>
      <c r="F109" s="648">
        <v>0</v>
      </c>
      <c r="G109" s="649">
        <v>0</v>
      </c>
      <c r="H109" s="651">
        <v>0.75</v>
      </c>
      <c r="I109" s="648">
        <v>8.75</v>
      </c>
      <c r="J109" s="649">
        <v>8.75</v>
      </c>
      <c r="K109" s="659" t="s">
        <v>298</v>
      </c>
    </row>
    <row r="110" spans="1:11" ht="14.4" customHeight="1" thickBot="1" x14ac:dyDescent="0.35">
      <c r="A110" s="671" t="s">
        <v>400</v>
      </c>
      <c r="B110" s="648">
        <v>0</v>
      </c>
      <c r="C110" s="648">
        <v>29.5</v>
      </c>
      <c r="D110" s="649">
        <v>29.5</v>
      </c>
      <c r="E110" s="658" t="s">
        <v>340</v>
      </c>
      <c r="F110" s="648">
        <v>0</v>
      </c>
      <c r="G110" s="649">
        <v>0</v>
      </c>
      <c r="H110" s="651">
        <v>0.75</v>
      </c>
      <c r="I110" s="648">
        <v>8.75</v>
      </c>
      <c r="J110" s="649">
        <v>8.75</v>
      </c>
      <c r="K110" s="659" t="s">
        <v>298</v>
      </c>
    </row>
    <row r="111" spans="1:11" ht="14.4" customHeight="1" thickBot="1" x14ac:dyDescent="0.35">
      <c r="A111" s="669" t="s">
        <v>401</v>
      </c>
      <c r="B111" s="648">
        <v>10942</v>
      </c>
      <c r="C111" s="648">
        <v>11852.9267</v>
      </c>
      <c r="D111" s="649">
        <v>910.92670000001499</v>
      </c>
      <c r="E111" s="650">
        <v>1.0832504752330001</v>
      </c>
      <c r="F111" s="648">
        <v>12307.66</v>
      </c>
      <c r="G111" s="649">
        <v>6153.83</v>
      </c>
      <c r="H111" s="651">
        <v>1036.7085999999999</v>
      </c>
      <c r="I111" s="648">
        <v>6322.4990500000104</v>
      </c>
      <c r="J111" s="649">
        <v>168.669050000011</v>
      </c>
      <c r="K111" s="652">
        <v>0.51370439628599995</v>
      </c>
    </row>
    <row r="112" spans="1:11" ht="14.4" customHeight="1" thickBot="1" x14ac:dyDescent="0.35">
      <c r="A112" s="670" t="s">
        <v>402</v>
      </c>
      <c r="B112" s="653">
        <v>2895.99999999999</v>
      </c>
      <c r="C112" s="653">
        <v>3164.92695</v>
      </c>
      <c r="D112" s="654">
        <v>268.926950000011</v>
      </c>
      <c r="E112" s="660">
        <v>1.092861515883</v>
      </c>
      <c r="F112" s="653">
        <v>3257.9100000000099</v>
      </c>
      <c r="G112" s="654">
        <v>1628.9549999999999</v>
      </c>
      <c r="H112" s="656">
        <v>274.42360000000002</v>
      </c>
      <c r="I112" s="653">
        <v>1673.6062999999999</v>
      </c>
      <c r="J112" s="654">
        <v>44.651299999998997</v>
      </c>
      <c r="K112" s="661">
        <v>0.51370550444899998</v>
      </c>
    </row>
    <row r="113" spans="1:11" ht="14.4" customHeight="1" thickBot="1" x14ac:dyDescent="0.35">
      <c r="A113" s="671" t="s">
        <v>403</v>
      </c>
      <c r="B113" s="648">
        <v>2895.99999999999</v>
      </c>
      <c r="C113" s="648">
        <v>3164.92695</v>
      </c>
      <c r="D113" s="649">
        <v>268.926950000011</v>
      </c>
      <c r="E113" s="650">
        <v>1.092861515883</v>
      </c>
      <c r="F113" s="648">
        <v>3257.9100000000099</v>
      </c>
      <c r="G113" s="649">
        <v>1628.9549999999999</v>
      </c>
      <c r="H113" s="651">
        <v>274.42360000000002</v>
      </c>
      <c r="I113" s="648">
        <v>1673.6062999999999</v>
      </c>
      <c r="J113" s="649">
        <v>44.651299999998997</v>
      </c>
      <c r="K113" s="652">
        <v>0.51370550444899998</v>
      </c>
    </row>
    <row r="114" spans="1:11" ht="14.4" customHeight="1" thickBot="1" x14ac:dyDescent="0.35">
      <c r="A114" s="670" t="s">
        <v>404</v>
      </c>
      <c r="B114" s="653">
        <v>8046</v>
      </c>
      <c r="C114" s="653">
        <v>8687.9997500000009</v>
      </c>
      <c r="D114" s="654">
        <v>641.99975000000097</v>
      </c>
      <c r="E114" s="660">
        <v>1.079791169525</v>
      </c>
      <c r="F114" s="653">
        <v>9049.7499999999909</v>
      </c>
      <c r="G114" s="654">
        <v>4524.87499999999</v>
      </c>
      <c r="H114" s="656">
        <v>762.28499999999997</v>
      </c>
      <c r="I114" s="653">
        <v>4648.89275000001</v>
      </c>
      <c r="J114" s="654">
        <v>124.017750000012</v>
      </c>
      <c r="K114" s="661">
        <v>0.51370399734700001</v>
      </c>
    </row>
    <row r="115" spans="1:11" ht="14.4" customHeight="1" thickBot="1" x14ac:dyDescent="0.35">
      <c r="A115" s="671" t="s">
        <v>405</v>
      </c>
      <c r="B115" s="648">
        <v>8046</v>
      </c>
      <c r="C115" s="648">
        <v>8687.9997500000009</v>
      </c>
      <c r="D115" s="649">
        <v>641.99975000000097</v>
      </c>
      <c r="E115" s="650">
        <v>1.079791169525</v>
      </c>
      <c r="F115" s="648">
        <v>9049.7499999999909</v>
      </c>
      <c r="G115" s="649">
        <v>4524.87499999999</v>
      </c>
      <c r="H115" s="651">
        <v>762.28499999999997</v>
      </c>
      <c r="I115" s="648">
        <v>4648.89275000001</v>
      </c>
      <c r="J115" s="649">
        <v>124.017750000012</v>
      </c>
      <c r="K115" s="652">
        <v>0.51370399734700001</v>
      </c>
    </row>
    <row r="116" spans="1:11" ht="14.4" customHeight="1" thickBot="1" x14ac:dyDescent="0.35">
      <c r="A116" s="669" t="s">
        <v>406</v>
      </c>
      <c r="B116" s="648">
        <v>644.00000000000102</v>
      </c>
      <c r="C116" s="648">
        <v>704.16801999999996</v>
      </c>
      <c r="D116" s="649">
        <v>60.168019999998997</v>
      </c>
      <c r="E116" s="650">
        <v>1.0934286024840001</v>
      </c>
      <c r="F116" s="648">
        <v>723.98000000000297</v>
      </c>
      <c r="G116" s="649">
        <v>361.99000000000098</v>
      </c>
      <c r="H116" s="651">
        <v>61.160269999999997</v>
      </c>
      <c r="I116" s="648">
        <v>373.18687999999997</v>
      </c>
      <c r="J116" s="649">
        <v>11.196879999999</v>
      </c>
      <c r="K116" s="652">
        <v>0.515465731097</v>
      </c>
    </row>
    <row r="117" spans="1:11" ht="14.4" customHeight="1" thickBot="1" x14ac:dyDescent="0.35">
      <c r="A117" s="670" t="s">
        <v>407</v>
      </c>
      <c r="B117" s="653">
        <v>644.00000000000102</v>
      </c>
      <c r="C117" s="653">
        <v>704.16801999999996</v>
      </c>
      <c r="D117" s="654">
        <v>60.168019999998997</v>
      </c>
      <c r="E117" s="660">
        <v>1.0934286024840001</v>
      </c>
      <c r="F117" s="653">
        <v>723.98000000000297</v>
      </c>
      <c r="G117" s="654">
        <v>361.99000000000098</v>
      </c>
      <c r="H117" s="656">
        <v>61.160269999999997</v>
      </c>
      <c r="I117" s="653">
        <v>373.18687999999997</v>
      </c>
      <c r="J117" s="654">
        <v>11.196879999999</v>
      </c>
      <c r="K117" s="661">
        <v>0.515465731097</v>
      </c>
    </row>
    <row r="118" spans="1:11" ht="14.4" customHeight="1" thickBot="1" x14ac:dyDescent="0.35">
      <c r="A118" s="671" t="s">
        <v>408</v>
      </c>
      <c r="B118" s="648">
        <v>644.00000000000102</v>
      </c>
      <c r="C118" s="648">
        <v>704.16801999999996</v>
      </c>
      <c r="D118" s="649">
        <v>60.168019999998997</v>
      </c>
      <c r="E118" s="650">
        <v>1.0934286024840001</v>
      </c>
      <c r="F118" s="648">
        <v>723.98000000000297</v>
      </c>
      <c r="G118" s="649">
        <v>361.99000000000098</v>
      </c>
      <c r="H118" s="651">
        <v>61.160269999999997</v>
      </c>
      <c r="I118" s="648">
        <v>373.18687999999997</v>
      </c>
      <c r="J118" s="649">
        <v>11.196879999999</v>
      </c>
      <c r="K118" s="652">
        <v>0.515465731097</v>
      </c>
    </row>
    <row r="119" spans="1:11" ht="14.4" customHeight="1" thickBot="1" x14ac:dyDescent="0.35">
      <c r="A119" s="668" t="s">
        <v>409</v>
      </c>
      <c r="B119" s="648">
        <v>0</v>
      </c>
      <c r="C119" s="648">
        <v>149.14931999999999</v>
      </c>
      <c r="D119" s="649">
        <v>149.14931999999999</v>
      </c>
      <c r="E119" s="658" t="s">
        <v>298</v>
      </c>
      <c r="F119" s="648">
        <v>6.9868248445779999</v>
      </c>
      <c r="G119" s="649">
        <v>3.493412422289</v>
      </c>
      <c r="H119" s="651">
        <v>0</v>
      </c>
      <c r="I119" s="648">
        <v>71.424000000000007</v>
      </c>
      <c r="J119" s="649">
        <v>67.93058757771</v>
      </c>
      <c r="K119" s="662" t="s">
        <v>340</v>
      </c>
    </row>
    <row r="120" spans="1:11" ht="14.4" customHeight="1" thickBot="1" x14ac:dyDescent="0.35">
      <c r="A120" s="669" t="s">
        <v>410</v>
      </c>
      <c r="B120" s="648">
        <v>0</v>
      </c>
      <c r="C120" s="648">
        <v>149.14931999999999</v>
      </c>
      <c r="D120" s="649">
        <v>149.14931999999999</v>
      </c>
      <c r="E120" s="658" t="s">
        <v>298</v>
      </c>
      <c r="F120" s="648">
        <v>6.9868248445779999</v>
      </c>
      <c r="G120" s="649">
        <v>3.493412422289</v>
      </c>
      <c r="H120" s="651">
        <v>0</v>
      </c>
      <c r="I120" s="648">
        <v>71.424000000000007</v>
      </c>
      <c r="J120" s="649">
        <v>67.93058757771</v>
      </c>
      <c r="K120" s="662" t="s">
        <v>340</v>
      </c>
    </row>
    <row r="121" spans="1:11" ht="14.4" customHeight="1" thickBot="1" x14ac:dyDescent="0.35">
      <c r="A121" s="670" t="s">
        <v>411</v>
      </c>
      <c r="B121" s="653">
        <v>0</v>
      </c>
      <c r="C121" s="653">
        <v>25.492270000000001</v>
      </c>
      <c r="D121" s="654">
        <v>25.492270000000001</v>
      </c>
      <c r="E121" s="655" t="s">
        <v>340</v>
      </c>
      <c r="F121" s="653">
        <v>0</v>
      </c>
      <c r="G121" s="654">
        <v>0</v>
      </c>
      <c r="H121" s="656">
        <v>0</v>
      </c>
      <c r="I121" s="653">
        <v>0</v>
      </c>
      <c r="J121" s="654">
        <v>0</v>
      </c>
      <c r="K121" s="657" t="s">
        <v>298</v>
      </c>
    </row>
    <row r="122" spans="1:11" ht="14.4" customHeight="1" thickBot="1" x14ac:dyDescent="0.35">
      <c r="A122" s="671" t="s">
        <v>412</v>
      </c>
      <c r="B122" s="648">
        <v>0</v>
      </c>
      <c r="C122" s="648">
        <v>25.492270000000001</v>
      </c>
      <c r="D122" s="649">
        <v>25.492270000000001</v>
      </c>
      <c r="E122" s="658" t="s">
        <v>340</v>
      </c>
      <c r="F122" s="648">
        <v>0</v>
      </c>
      <c r="G122" s="649">
        <v>0</v>
      </c>
      <c r="H122" s="651">
        <v>0</v>
      </c>
      <c r="I122" s="648">
        <v>0</v>
      </c>
      <c r="J122" s="649">
        <v>0</v>
      </c>
      <c r="K122" s="659" t="s">
        <v>298</v>
      </c>
    </row>
    <row r="123" spans="1:11" ht="14.4" customHeight="1" thickBot="1" x14ac:dyDescent="0.35">
      <c r="A123" s="670" t="s">
        <v>413</v>
      </c>
      <c r="B123" s="653">
        <v>0</v>
      </c>
      <c r="C123" s="653">
        <v>72.373050000000006</v>
      </c>
      <c r="D123" s="654">
        <v>72.373050000000006</v>
      </c>
      <c r="E123" s="655" t="s">
        <v>298</v>
      </c>
      <c r="F123" s="653">
        <v>0</v>
      </c>
      <c r="G123" s="654">
        <v>0</v>
      </c>
      <c r="H123" s="656">
        <v>0</v>
      </c>
      <c r="I123" s="653">
        <v>8.7420000000000009</v>
      </c>
      <c r="J123" s="654">
        <v>8.7420000000000009</v>
      </c>
      <c r="K123" s="657" t="s">
        <v>298</v>
      </c>
    </row>
    <row r="124" spans="1:11" ht="14.4" customHeight="1" thickBot="1" x14ac:dyDescent="0.35">
      <c r="A124" s="671" t="s">
        <v>414</v>
      </c>
      <c r="B124" s="648">
        <v>0</v>
      </c>
      <c r="C124" s="648">
        <v>0.85304999999999997</v>
      </c>
      <c r="D124" s="649">
        <v>0.85304999999999997</v>
      </c>
      <c r="E124" s="658" t="s">
        <v>298</v>
      </c>
      <c r="F124" s="648">
        <v>0</v>
      </c>
      <c r="G124" s="649">
        <v>0</v>
      </c>
      <c r="H124" s="651">
        <v>0</v>
      </c>
      <c r="I124" s="648">
        <v>0</v>
      </c>
      <c r="J124" s="649">
        <v>0</v>
      </c>
      <c r="K124" s="659" t="s">
        <v>298</v>
      </c>
    </row>
    <row r="125" spans="1:11" ht="14.4" customHeight="1" thickBot="1" x14ac:dyDescent="0.35">
      <c r="A125" s="671" t="s">
        <v>415</v>
      </c>
      <c r="B125" s="648">
        <v>0</v>
      </c>
      <c r="C125" s="648">
        <v>0</v>
      </c>
      <c r="D125" s="649">
        <v>0</v>
      </c>
      <c r="E125" s="658" t="s">
        <v>298</v>
      </c>
      <c r="F125" s="648">
        <v>0</v>
      </c>
      <c r="G125" s="649">
        <v>0</v>
      </c>
      <c r="H125" s="651">
        <v>0</v>
      </c>
      <c r="I125" s="648">
        <v>3.8159999999999998</v>
      </c>
      <c r="J125" s="649">
        <v>3.8159999999999998</v>
      </c>
      <c r="K125" s="659" t="s">
        <v>340</v>
      </c>
    </row>
    <row r="126" spans="1:11" ht="14.4" customHeight="1" thickBot="1" x14ac:dyDescent="0.35">
      <c r="A126" s="671" t="s">
        <v>416</v>
      </c>
      <c r="B126" s="648">
        <v>0</v>
      </c>
      <c r="C126" s="648">
        <v>71.52</v>
      </c>
      <c r="D126" s="649">
        <v>71.52</v>
      </c>
      <c r="E126" s="658" t="s">
        <v>298</v>
      </c>
      <c r="F126" s="648">
        <v>0</v>
      </c>
      <c r="G126" s="649">
        <v>0</v>
      </c>
      <c r="H126" s="651">
        <v>0</v>
      </c>
      <c r="I126" s="648">
        <v>4.8159999999999998</v>
      </c>
      <c r="J126" s="649">
        <v>4.8159999999999998</v>
      </c>
      <c r="K126" s="659" t="s">
        <v>298</v>
      </c>
    </row>
    <row r="127" spans="1:11" ht="14.4" customHeight="1" thickBot="1" x14ac:dyDescent="0.35">
      <c r="A127" s="671" t="s">
        <v>417</v>
      </c>
      <c r="B127" s="648">
        <v>0</v>
      </c>
      <c r="C127" s="648">
        <v>0</v>
      </c>
      <c r="D127" s="649">
        <v>0</v>
      </c>
      <c r="E127" s="650">
        <v>1</v>
      </c>
      <c r="F127" s="648">
        <v>0</v>
      </c>
      <c r="G127" s="649">
        <v>0</v>
      </c>
      <c r="H127" s="651">
        <v>0</v>
      </c>
      <c r="I127" s="648">
        <v>0.11</v>
      </c>
      <c r="J127" s="649">
        <v>0.11</v>
      </c>
      <c r="K127" s="659" t="s">
        <v>340</v>
      </c>
    </row>
    <row r="128" spans="1:11" ht="14.4" customHeight="1" thickBot="1" x14ac:dyDescent="0.35">
      <c r="A128" s="673" t="s">
        <v>418</v>
      </c>
      <c r="B128" s="648">
        <v>0</v>
      </c>
      <c r="C128" s="648">
        <v>42.883999999998998</v>
      </c>
      <c r="D128" s="649">
        <v>42.883999999998998</v>
      </c>
      <c r="E128" s="658" t="s">
        <v>340</v>
      </c>
      <c r="F128" s="648">
        <v>0</v>
      </c>
      <c r="G128" s="649">
        <v>0</v>
      </c>
      <c r="H128" s="651">
        <v>0</v>
      </c>
      <c r="I128" s="648">
        <v>62.682000000000002</v>
      </c>
      <c r="J128" s="649">
        <v>62.682000000000002</v>
      </c>
      <c r="K128" s="659" t="s">
        <v>298</v>
      </c>
    </row>
    <row r="129" spans="1:11" ht="14.4" customHeight="1" thickBot="1" x14ac:dyDescent="0.35">
      <c r="A129" s="671" t="s">
        <v>419</v>
      </c>
      <c r="B129" s="648">
        <v>0</v>
      </c>
      <c r="C129" s="648">
        <v>42.883999999998998</v>
      </c>
      <c r="D129" s="649">
        <v>42.883999999998998</v>
      </c>
      <c r="E129" s="658" t="s">
        <v>340</v>
      </c>
      <c r="F129" s="648">
        <v>0</v>
      </c>
      <c r="G129" s="649">
        <v>0</v>
      </c>
      <c r="H129" s="651">
        <v>0</v>
      </c>
      <c r="I129" s="648">
        <v>62.682000000000002</v>
      </c>
      <c r="J129" s="649">
        <v>62.682000000000002</v>
      </c>
      <c r="K129" s="659" t="s">
        <v>298</v>
      </c>
    </row>
    <row r="130" spans="1:11" ht="14.4" customHeight="1" thickBot="1" x14ac:dyDescent="0.35">
      <c r="A130" s="673" t="s">
        <v>420</v>
      </c>
      <c r="B130" s="648">
        <v>0</v>
      </c>
      <c r="C130" s="648">
        <v>8.4</v>
      </c>
      <c r="D130" s="649">
        <v>8.4</v>
      </c>
      <c r="E130" s="658" t="s">
        <v>298</v>
      </c>
      <c r="F130" s="648">
        <v>6.9868248445779999</v>
      </c>
      <c r="G130" s="649">
        <v>3.493412422289</v>
      </c>
      <c r="H130" s="651">
        <v>0</v>
      </c>
      <c r="I130" s="648">
        <v>0</v>
      </c>
      <c r="J130" s="649">
        <v>-3.493412422289</v>
      </c>
      <c r="K130" s="652">
        <v>0</v>
      </c>
    </row>
    <row r="131" spans="1:11" ht="14.4" customHeight="1" thickBot="1" x14ac:dyDescent="0.35">
      <c r="A131" s="671" t="s">
        <v>421</v>
      </c>
      <c r="B131" s="648">
        <v>0</v>
      </c>
      <c r="C131" s="648">
        <v>8.4</v>
      </c>
      <c r="D131" s="649">
        <v>8.4</v>
      </c>
      <c r="E131" s="658" t="s">
        <v>298</v>
      </c>
      <c r="F131" s="648">
        <v>6.9868248445779999</v>
      </c>
      <c r="G131" s="649">
        <v>3.493412422289</v>
      </c>
      <c r="H131" s="651">
        <v>0</v>
      </c>
      <c r="I131" s="648">
        <v>0</v>
      </c>
      <c r="J131" s="649">
        <v>-3.493412422289</v>
      </c>
      <c r="K131" s="652">
        <v>0</v>
      </c>
    </row>
    <row r="132" spans="1:11" ht="14.4" customHeight="1" thickBot="1" x14ac:dyDescent="0.35">
      <c r="A132" s="668" t="s">
        <v>422</v>
      </c>
      <c r="B132" s="648">
        <v>1891</v>
      </c>
      <c r="C132" s="648">
        <v>1807.51387</v>
      </c>
      <c r="D132" s="649">
        <v>-83.486130000003001</v>
      </c>
      <c r="E132" s="650">
        <v>0.95585080380700005</v>
      </c>
      <c r="F132" s="648">
        <v>1843.73394602555</v>
      </c>
      <c r="G132" s="649">
        <v>921.86697301277297</v>
      </c>
      <c r="H132" s="651">
        <v>141.38999999999999</v>
      </c>
      <c r="I132" s="648">
        <v>851.29468000000099</v>
      </c>
      <c r="J132" s="649">
        <v>-70.572293012771993</v>
      </c>
      <c r="K132" s="652">
        <v>0.461723168809</v>
      </c>
    </row>
    <row r="133" spans="1:11" ht="14.4" customHeight="1" thickBot="1" x14ac:dyDescent="0.35">
      <c r="A133" s="669" t="s">
        <v>423</v>
      </c>
      <c r="B133" s="648">
        <v>1884</v>
      </c>
      <c r="C133" s="648">
        <v>1734.9929999999999</v>
      </c>
      <c r="D133" s="649">
        <v>-149.00700000000299</v>
      </c>
      <c r="E133" s="650">
        <v>0.92090923566799998</v>
      </c>
      <c r="F133" s="648">
        <v>1843.73394602555</v>
      </c>
      <c r="G133" s="649">
        <v>921.86697301277297</v>
      </c>
      <c r="H133" s="651">
        <v>141.38999999999999</v>
      </c>
      <c r="I133" s="648">
        <v>843.67700000000104</v>
      </c>
      <c r="J133" s="649">
        <v>-78.189973012772001</v>
      </c>
      <c r="K133" s="652">
        <v>0.45759150978300001</v>
      </c>
    </row>
    <row r="134" spans="1:11" ht="14.4" customHeight="1" thickBot="1" x14ac:dyDescent="0.35">
      <c r="A134" s="670" t="s">
        <v>424</v>
      </c>
      <c r="B134" s="653">
        <v>1884</v>
      </c>
      <c r="C134" s="653">
        <v>1734.9929999999999</v>
      </c>
      <c r="D134" s="654">
        <v>-149.00700000000299</v>
      </c>
      <c r="E134" s="660">
        <v>0.92090923566799998</v>
      </c>
      <c r="F134" s="653">
        <v>1843.73394602555</v>
      </c>
      <c r="G134" s="654">
        <v>921.86697301277297</v>
      </c>
      <c r="H134" s="656">
        <v>138.06</v>
      </c>
      <c r="I134" s="653">
        <v>839.04800000000103</v>
      </c>
      <c r="J134" s="654">
        <v>-82.818973012772005</v>
      </c>
      <c r="K134" s="661">
        <v>0.45508084385399999</v>
      </c>
    </row>
    <row r="135" spans="1:11" ht="14.4" customHeight="1" thickBot="1" x14ac:dyDescent="0.35">
      <c r="A135" s="671" t="s">
        <v>425</v>
      </c>
      <c r="B135" s="648">
        <v>78</v>
      </c>
      <c r="C135" s="648">
        <v>78.736999999999995</v>
      </c>
      <c r="D135" s="649">
        <v>0.73699999999900001</v>
      </c>
      <c r="E135" s="650">
        <v>1.0094487179480001</v>
      </c>
      <c r="F135" s="648">
        <v>83.564504692876</v>
      </c>
      <c r="G135" s="649">
        <v>41.782252346438</v>
      </c>
      <c r="H135" s="651">
        <v>7.1020000000000003</v>
      </c>
      <c r="I135" s="648">
        <v>42.597000000000001</v>
      </c>
      <c r="J135" s="649">
        <v>0.81474765356099998</v>
      </c>
      <c r="K135" s="652">
        <v>0.50974992500100003</v>
      </c>
    </row>
    <row r="136" spans="1:11" ht="14.4" customHeight="1" thickBot="1" x14ac:dyDescent="0.35">
      <c r="A136" s="671" t="s">
        <v>426</v>
      </c>
      <c r="B136" s="648">
        <v>1193</v>
      </c>
      <c r="C136" s="648">
        <v>1043.3309999999999</v>
      </c>
      <c r="D136" s="649">
        <v>-149.669000000002</v>
      </c>
      <c r="E136" s="650">
        <v>0.87454400670499999</v>
      </c>
      <c r="F136" s="648">
        <v>1108.80628571441</v>
      </c>
      <c r="G136" s="649">
        <v>554.40314285720297</v>
      </c>
      <c r="H136" s="651">
        <v>75.716999999999999</v>
      </c>
      <c r="I136" s="648">
        <v>474.48</v>
      </c>
      <c r="J136" s="649">
        <v>-79.923142857201995</v>
      </c>
      <c r="K136" s="652">
        <v>0.42791965207299998</v>
      </c>
    </row>
    <row r="137" spans="1:11" ht="14.4" customHeight="1" thickBot="1" x14ac:dyDescent="0.35">
      <c r="A137" s="671" t="s">
        <v>427</v>
      </c>
      <c r="B137" s="648">
        <v>604.00000000000102</v>
      </c>
      <c r="C137" s="648">
        <v>604.41499999999996</v>
      </c>
      <c r="D137" s="649">
        <v>0.414999999999</v>
      </c>
      <c r="E137" s="650">
        <v>1.0006870860920001</v>
      </c>
      <c r="F137" s="648">
        <v>642.31910201357903</v>
      </c>
      <c r="G137" s="649">
        <v>321.15955100679002</v>
      </c>
      <c r="H137" s="651">
        <v>50.506</v>
      </c>
      <c r="I137" s="648">
        <v>303.03100000000001</v>
      </c>
      <c r="J137" s="649">
        <v>-18.128551006788999</v>
      </c>
      <c r="K137" s="652">
        <v>0.47177640996499998</v>
      </c>
    </row>
    <row r="138" spans="1:11" ht="14.4" customHeight="1" thickBot="1" x14ac:dyDescent="0.35">
      <c r="A138" s="671" t="s">
        <v>428</v>
      </c>
      <c r="B138" s="648">
        <v>9</v>
      </c>
      <c r="C138" s="648">
        <v>8.51</v>
      </c>
      <c r="D138" s="649">
        <v>-0.49</v>
      </c>
      <c r="E138" s="650">
        <v>0.94555555555500004</v>
      </c>
      <c r="F138" s="648">
        <v>9.0440536046840005</v>
      </c>
      <c r="G138" s="649">
        <v>4.5220268023420003</v>
      </c>
      <c r="H138" s="651">
        <v>4.7350000000000003</v>
      </c>
      <c r="I138" s="648">
        <v>18.940000000000001</v>
      </c>
      <c r="J138" s="649">
        <v>14.417973197657</v>
      </c>
      <c r="K138" s="652">
        <v>2.0941936910000001</v>
      </c>
    </row>
    <row r="139" spans="1:11" ht="14.4" customHeight="1" thickBot="1" x14ac:dyDescent="0.35">
      <c r="A139" s="670" t="s">
        <v>429</v>
      </c>
      <c r="B139" s="653">
        <v>0</v>
      </c>
      <c r="C139" s="653">
        <v>0</v>
      </c>
      <c r="D139" s="654">
        <v>0</v>
      </c>
      <c r="E139" s="660">
        <v>1</v>
      </c>
      <c r="F139" s="653">
        <v>0</v>
      </c>
      <c r="G139" s="654">
        <v>0</v>
      </c>
      <c r="H139" s="656">
        <v>3.33</v>
      </c>
      <c r="I139" s="653">
        <v>4.6289999999999996</v>
      </c>
      <c r="J139" s="654">
        <v>4.6289999999999996</v>
      </c>
      <c r="K139" s="657" t="s">
        <v>340</v>
      </c>
    </row>
    <row r="140" spans="1:11" ht="14.4" customHeight="1" thickBot="1" x14ac:dyDescent="0.35">
      <c r="A140" s="671" t="s">
        <v>430</v>
      </c>
      <c r="B140" s="648">
        <v>0</v>
      </c>
      <c r="C140" s="648">
        <v>0</v>
      </c>
      <c r="D140" s="649">
        <v>0</v>
      </c>
      <c r="E140" s="650">
        <v>1</v>
      </c>
      <c r="F140" s="648">
        <v>0</v>
      </c>
      <c r="G140" s="649">
        <v>0</v>
      </c>
      <c r="H140" s="651">
        <v>0.65100000000000002</v>
      </c>
      <c r="I140" s="648">
        <v>1.95</v>
      </c>
      <c r="J140" s="649">
        <v>1.95</v>
      </c>
      <c r="K140" s="659" t="s">
        <v>340</v>
      </c>
    </row>
    <row r="141" spans="1:11" ht="14.4" customHeight="1" thickBot="1" x14ac:dyDescent="0.35">
      <c r="A141" s="671" t="s">
        <v>431</v>
      </c>
      <c r="B141" s="648">
        <v>0</v>
      </c>
      <c r="C141" s="648">
        <v>0</v>
      </c>
      <c r="D141" s="649">
        <v>0</v>
      </c>
      <c r="E141" s="650">
        <v>1</v>
      </c>
      <c r="F141" s="648">
        <v>0</v>
      </c>
      <c r="G141" s="649">
        <v>0</v>
      </c>
      <c r="H141" s="651">
        <v>2.6789999999999998</v>
      </c>
      <c r="I141" s="648">
        <v>2.6789999999999998</v>
      </c>
      <c r="J141" s="649">
        <v>2.6789999999999998</v>
      </c>
      <c r="K141" s="659" t="s">
        <v>340</v>
      </c>
    </row>
    <row r="142" spans="1:11" ht="14.4" customHeight="1" thickBot="1" x14ac:dyDescent="0.35">
      <c r="A142" s="669" t="s">
        <v>432</v>
      </c>
      <c r="B142" s="648">
        <v>7</v>
      </c>
      <c r="C142" s="648">
        <v>72.520870000000002</v>
      </c>
      <c r="D142" s="649">
        <v>65.520870000000002</v>
      </c>
      <c r="E142" s="650">
        <v>10.360124285714001</v>
      </c>
      <c r="F142" s="648">
        <v>0</v>
      </c>
      <c r="G142" s="649">
        <v>0</v>
      </c>
      <c r="H142" s="651">
        <v>0</v>
      </c>
      <c r="I142" s="648">
        <v>7.61768</v>
      </c>
      <c r="J142" s="649">
        <v>7.61768</v>
      </c>
      <c r="K142" s="659" t="s">
        <v>298</v>
      </c>
    </row>
    <row r="143" spans="1:11" ht="14.4" customHeight="1" thickBot="1" x14ac:dyDescent="0.35">
      <c r="A143" s="670" t="s">
        <v>433</v>
      </c>
      <c r="B143" s="653">
        <v>7</v>
      </c>
      <c r="C143" s="653">
        <v>3.2549000000000001</v>
      </c>
      <c r="D143" s="654">
        <v>-3.7450999999989998</v>
      </c>
      <c r="E143" s="660">
        <v>0.46498571428500002</v>
      </c>
      <c r="F143" s="653">
        <v>0</v>
      </c>
      <c r="G143" s="654">
        <v>0</v>
      </c>
      <c r="H143" s="656">
        <v>0</v>
      </c>
      <c r="I143" s="653">
        <v>0</v>
      </c>
      <c r="J143" s="654">
        <v>0</v>
      </c>
      <c r="K143" s="657" t="s">
        <v>298</v>
      </c>
    </row>
    <row r="144" spans="1:11" ht="14.4" customHeight="1" thickBot="1" x14ac:dyDescent="0.35">
      <c r="A144" s="671" t="s">
        <v>434</v>
      </c>
      <c r="B144" s="648">
        <v>7</v>
      </c>
      <c r="C144" s="648">
        <v>3.2549000000000001</v>
      </c>
      <c r="D144" s="649">
        <v>-3.7450999999989998</v>
      </c>
      <c r="E144" s="650">
        <v>0.46498571428500002</v>
      </c>
      <c r="F144" s="648">
        <v>0</v>
      </c>
      <c r="G144" s="649">
        <v>0</v>
      </c>
      <c r="H144" s="651">
        <v>0</v>
      </c>
      <c r="I144" s="648">
        <v>0</v>
      </c>
      <c r="J144" s="649">
        <v>0</v>
      </c>
      <c r="K144" s="659" t="s">
        <v>298</v>
      </c>
    </row>
    <row r="145" spans="1:11" ht="14.4" customHeight="1" thickBot="1" x14ac:dyDescent="0.35">
      <c r="A145" s="670" t="s">
        <v>435</v>
      </c>
      <c r="B145" s="653">
        <v>0</v>
      </c>
      <c r="C145" s="653">
        <v>31.86908</v>
      </c>
      <c r="D145" s="654">
        <v>31.86908</v>
      </c>
      <c r="E145" s="655" t="s">
        <v>298</v>
      </c>
      <c r="F145" s="653">
        <v>0</v>
      </c>
      <c r="G145" s="654">
        <v>0</v>
      </c>
      <c r="H145" s="656">
        <v>0</v>
      </c>
      <c r="I145" s="653">
        <v>3.0559799999999999</v>
      </c>
      <c r="J145" s="654">
        <v>3.0559799999999999</v>
      </c>
      <c r="K145" s="657" t="s">
        <v>298</v>
      </c>
    </row>
    <row r="146" spans="1:11" ht="14.4" customHeight="1" thickBot="1" x14ac:dyDescent="0.35">
      <c r="A146" s="671" t="s">
        <v>436</v>
      </c>
      <c r="B146" s="648">
        <v>0</v>
      </c>
      <c r="C146" s="648">
        <v>12.087999999999999</v>
      </c>
      <c r="D146" s="649">
        <v>12.087999999999999</v>
      </c>
      <c r="E146" s="658" t="s">
        <v>298</v>
      </c>
      <c r="F146" s="648">
        <v>0</v>
      </c>
      <c r="G146" s="649">
        <v>0</v>
      </c>
      <c r="H146" s="651">
        <v>0</v>
      </c>
      <c r="I146" s="648">
        <v>0</v>
      </c>
      <c r="J146" s="649">
        <v>0</v>
      </c>
      <c r="K146" s="659" t="s">
        <v>298</v>
      </c>
    </row>
    <row r="147" spans="1:11" ht="14.4" customHeight="1" thickBot="1" x14ac:dyDescent="0.35">
      <c r="A147" s="671" t="s">
        <v>437</v>
      </c>
      <c r="B147" s="648">
        <v>0</v>
      </c>
      <c r="C147" s="648">
        <v>0</v>
      </c>
      <c r="D147" s="649">
        <v>0</v>
      </c>
      <c r="E147" s="650">
        <v>1</v>
      </c>
      <c r="F147" s="648">
        <v>0</v>
      </c>
      <c r="G147" s="649">
        <v>0</v>
      </c>
      <c r="H147" s="651">
        <v>0</v>
      </c>
      <c r="I147" s="648">
        <v>3.0559799999999999</v>
      </c>
      <c r="J147" s="649">
        <v>3.0559799999999999</v>
      </c>
      <c r="K147" s="659" t="s">
        <v>340</v>
      </c>
    </row>
    <row r="148" spans="1:11" ht="14.4" customHeight="1" thickBot="1" x14ac:dyDescent="0.35">
      <c r="A148" s="671" t="s">
        <v>438</v>
      </c>
      <c r="B148" s="648">
        <v>0</v>
      </c>
      <c r="C148" s="648">
        <v>19.781079999999999</v>
      </c>
      <c r="D148" s="649">
        <v>19.781079999999999</v>
      </c>
      <c r="E148" s="658" t="s">
        <v>340</v>
      </c>
      <c r="F148" s="648">
        <v>0</v>
      </c>
      <c r="G148" s="649">
        <v>0</v>
      </c>
      <c r="H148" s="651">
        <v>0</v>
      </c>
      <c r="I148" s="648">
        <v>0</v>
      </c>
      <c r="J148" s="649">
        <v>0</v>
      </c>
      <c r="K148" s="659" t="s">
        <v>298</v>
      </c>
    </row>
    <row r="149" spans="1:11" ht="14.4" customHeight="1" thickBot="1" x14ac:dyDescent="0.35">
      <c r="A149" s="670" t="s">
        <v>439</v>
      </c>
      <c r="B149" s="653">
        <v>0</v>
      </c>
      <c r="C149" s="653">
        <v>0</v>
      </c>
      <c r="D149" s="654">
        <v>0</v>
      </c>
      <c r="E149" s="660">
        <v>1</v>
      </c>
      <c r="F149" s="653">
        <v>0</v>
      </c>
      <c r="G149" s="654">
        <v>0</v>
      </c>
      <c r="H149" s="656">
        <v>0</v>
      </c>
      <c r="I149" s="653">
        <v>4.5617000000000001</v>
      </c>
      <c r="J149" s="654">
        <v>4.5617000000000001</v>
      </c>
      <c r="K149" s="657" t="s">
        <v>340</v>
      </c>
    </row>
    <row r="150" spans="1:11" ht="14.4" customHeight="1" thickBot="1" x14ac:dyDescent="0.35">
      <c r="A150" s="671" t="s">
        <v>440</v>
      </c>
      <c r="B150" s="648">
        <v>0</v>
      </c>
      <c r="C150" s="648">
        <v>0</v>
      </c>
      <c r="D150" s="649">
        <v>0</v>
      </c>
      <c r="E150" s="650">
        <v>1</v>
      </c>
      <c r="F150" s="648">
        <v>0</v>
      </c>
      <c r="G150" s="649">
        <v>0</v>
      </c>
      <c r="H150" s="651">
        <v>0</v>
      </c>
      <c r="I150" s="648">
        <v>4.5617000000000001</v>
      </c>
      <c r="J150" s="649">
        <v>4.5617000000000001</v>
      </c>
      <c r="K150" s="659" t="s">
        <v>340</v>
      </c>
    </row>
    <row r="151" spans="1:11" ht="14.4" customHeight="1" thickBot="1" x14ac:dyDescent="0.35">
      <c r="A151" s="670" t="s">
        <v>441</v>
      </c>
      <c r="B151" s="653">
        <v>0</v>
      </c>
      <c r="C151" s="653">
        <v>16.299330000000001</v>
      </c>
      <c r="D151" s="654">
        <v>16.299330000000001</v>
      </c>
      <c r="E151" s="655" t="s">
        <v>340</v>
      </c>
      <c r="F151" s="653">
        <v>0</v>
      </c>
      <c r="G151" s="654">
        <v>0</v>
      </c>
      <c r="H151" s="656">
        <v>0</v>
      </c>
      <c r="I151" s="653">
        <v>0</v>
      </c>
      <c r="J151" s="654">
        <v>0</v>
      </c>
      <c r="K151" s="657" t="s">
        <v>298</v>
      </c>
    </row>
    <row r="152" spans="1:11" ht="14.4" customHeight="1" thickBot="1" x14ac:dyDescent="0.35">
      <c r="A152" s="671" t="s">
        <v>442</v>
      </c>
      <c r="B152" s="648">
        <v>0</v>
      </c>
      <c r="C152" s="648">
        <v>16.299330000000001</v>
      </c>
      <c r="D152" s="649">
        <v>16.299330000000001</v>
      </c>
      <c r="E152" s="658" t="s">
        <v>340</v>
      </c>
      <c r="F152" s="648">
        <v>0</v>
      </c>
      <c r="G152" s="649">
        <v>0</v>
      </c>
      <c r="H152" s="651">
        <v>0</v>
      </c>
      <c r="I152" s="648">
        <v>0</v>
      </c>
      <c r="J152" s="649">
        <v>0</v>
      </c>
      <c r="K152" s="659" t="s">
        <v>298</v>
      </c>
    </row>
    <row r="153" spans="1:11" ht="14.4" customHeight="1" thickBot="1" x14ac:dyDescent="0.35">
      <c r="A153" s="670" t="s">
        <v>443</v>
      </c>
      <c r="B153" s="653">
        <v>0</v>
      </c>
      <c r="C153" s="653">
        <v>21.097560000000001</v>
      </c>
      <c r="D153" s="654">
        <v>21.097560000000001</v>
      </c>
      <c r="E153" s="655" t="s">
        <v>340</v>
      </c>
      <c r="F153" s="653">
        <v>0</v>
      </c>
      <c r="G153" s="654">
        <v>0</v>
      </c>
      <c r="H153" s="656">
        <v>0</v>
      </c>
      <c r="I153" s="653">
        <v>0</v>
      </c>
      <c r="J153" s="654">
        <v>0</v>
      </c>
      <c r="K153" s="657" t="s">
        <v>298</v>
      </c>
    </row>
    <row r="154" spans="1:11" ht="14.4" customHeight="1" thickBot="1" x14ac:dyDescent="0.35">
      <c r="A154" s="671" t="s">
        <v>444</v>
      </c>
      <c r="B154" s="648">
        <v>0</v>
      </c>
      <c r="C154" s="648">
        <v>21.097560000000001</v>
      </c>
      <c r="D154" s="649">
        <v>21.097560000000001</v>
      </c>
      <c r="E154" s="658" t="s">
        <v>340</v>
      </c>
      <c r="F154" s="648">
        <v>0</v>
      </c>
      <c r="G154" s="649">
        <v>0</v>
      </c>
      <c r="H154" s="651">
        <v>0</v>
      </c>
      <c r="I154" s="648">
        <v>0</v>
      </c>
      <c r="J154" s="649">
        <v>0</v>
      </c>
      <c r="K154" s="659" t="s">
        <v>298</v>
      </c>
    </row>
    <row r="155" spans="1:11" ht="14.4" customHeight="1" thickBot="1" x14ac:dyDescent="0.35">
      <c r="A155" s="668" t="s">
        <v>445</v>
      </c>
      <c r="B155" s="648">
        <v>0</v>
      </c>
      <c r="C155" s="648">
        <v>0.19875000000000001</v>
      </c>
      <c r="D155" s="649">
        <v>0.19875000000000001</v>
      </c>
      <c r="E155" s="658" t="s">
        <v>298</v>
      </c>
      <c r="F155" s="648">
        <v>0</v>
      </c>
      <c r="G155" s="649">
        <v>0</v>
      </c>
      <c r="H155" s="651">
        <v>0</v>
      </c>
      <c r="I155" s="648">
        <v>0</v>
      </c>
      <c r="J155" s="649">
        <v>0</v>
      </c>
      <c r="K155" s="659" t="s">
        <v>298</v>
      </c>
    </row>
    <row r="156" spans="1:11" ht="14.4" customHeight="1" thickBot="1" x14ac:dyDescent="0.35">
      <c r="A156" s="669" t="s">
        <v>446</v>
      </c>
      <c r="B156" s="648">
        <v>0</v>
      </c>
      <c r="C156" s="648">
        <v>0.19875000000000001</v>
      </c>
      <c r="D156" s="649">
        <v>0.19875000000000001</v>
      </c>
      <c r="E156" s="658" t="s">
        <v>298</v>
      </c>
      <c r="F156" s="648">
        <v>0</v>
      </c>
      <c r="G156" s="649">
        <v>0</v>
      </c>
      <c r="H156" s="651">
        <v>0</v>
      </c>
      <c r="I156" s="648">
        <v>0</v>
      </c>
      <c r="J156" s="649">
        <v>0</v>
      </c>
      <c r="K156" s="659" t="s">
        <v>298</v>
      </c>
    </row>
    <row r="157" spans="1:11" ht="14.4" customHeight="1" thickBot="1" x14ac:dyDescent="0.35">
      <c r="A157" s="670" t="s">
        <v>447</v>
      </c>
      <c r="B157" s="653">
        <v>0</v>
      </c>
      <c r="C157" s="653">
        <v>0.19875000000000001</v>
      </c>
      <c r="D157" s="654">
        <v>0.19875000000000001</v>
      </c>
      <c r="E157" s="655" t="s">
        <v>298</v>
      </c>
      <c r="F157" s="653">
        <v>0</v>
      </c>
      <c r="G157" s="654">
        <v>0</v>
      </c>
      <c r="H157" s="656">
        <v>0</v>
      </c>
      <c r="I157" s="653">
        <v>0</v>
      </c>
      <c r="J157" s="654">
        <v>0</v>
      </c>
      <c r="K157" s="657" t="s">
        <v>298</v>
      </c>
    </row>
    <row r="158" spans="1:11" ht="14.4" customHeight="1" thickBot="1" x14ac:dyDescent="0.35">
      <c r="A158" s="671" t="s">
        <v>448</v>
      </c>
      <c r="B158" s="648">
        <v>0</v>
      </c>
      <c r="C158" s="648">
        <v>0.19875000000000001</v>
      </c>
      <c r="D158" s="649">
        <v>0.19875000000000001</v>
      </c>
      <c r="E158" s="658" t="s">
        <v>298</v>
      </c>
      <c r="F158" s="648">
        <v>0</v>
      </c>
      <c r="G158" s="649">
        <v>0</v>
      </c>
      <c r="H158" s="651">
        <v>0</v>
      </c>
      <c r="I158" s="648">
        <v>0</v>
      </c>
      <c r="J158" s="649">
        <v>0</v>
      </c>
      <c r="K158" s="659" t="s">
        <v>298</v>
      </c>
    </row>
    <row r="159" spans="1:11" ht="14.4" customHeight="1" thickBot="1" x14ac:dyDescent="0.35">
      <c r="A159" s="667" t="s">
        <v>449</v>
      </c>
      <c r="B159" s="648">
        <v>59474.163704009501</v>
      </c>
      <c r="C159" s="648">
        <v>60959.725689999999</v>
      </c>
      <c r="D159" s="649">
        <v>1485.56198599047</v>
      </c>
      <c r="E159" s="650">
        <v>1.0249782744880001</v>
      </c>
      <c r="F159" s="648">
        <v>60232.844120243899</v>
      </c>
      <c r="G159" s="649">
        <v>30116.422060122</v>
      </c>
      <c r="H159" s="651">
        <v>7975.7697699999999</v>
      </c>
      <c r="I159" s="648">
        <v>35245.110370000002</v>
      </c>
      <c r="J159" s="649">
        <v>5128.6883098780499</v>
      </c>
      <c r="K159" s="652">
        <v>0.58514770279799999</v>
      </c>
    </row>
    <row r="160" spans="1:11" ht="14.4" customHeight="1" thickBot="1" x14ac:dyDescent="0.35">
      <c r="A160" s="668" t="s">
        <v>450</v>
      </c>
      <c r="B160" s="648">
        <v>59455.4566901855</v>
      </c>
      <c r="C160" s="648">
        <v>60346.862690000002</v>
      </c>
      <c r="D160" s="649">
        <v>891.40599981454602</v>
      </c>
      <c r="E160" s="650">
        <v>1.014992837486</v>
      </c>
      <c r="F160" s="648">
        <v>60214.172033388801</v>
      </c>
      <c r="G160" s="649">
        <v>30107.0860166944</v>
      </c>
      <c r="H160" s="651">
        <v>7974.9197700000004</v>
      </c>
      <c r="I160" s="648">
        <v>35236.260370000004</v>
      </c>
      <c r="J160" s="649">
        <v>5129.1743533056097</v>
      </c>
      <c r="K160" s="652">
        <v>0.58518217854800003</v>
      </c>
    </row>
    <row r="161" spans="1:11" ht="14.4" customHeight="1" thickBot="1" x14ac:dyDescent="0.35">
      <c r="A161" s="669" t="s">
        <v>451</v>
      </c>
      <c r="B161" s="648">
        <v>59455.4566901855</v>
      </c>
      <c r="C161" s="648">
        <v>60346.862690000002</v>
      </c>
      <c r="D161" s="649">
        <v>891.40599981454602</v>
      </c>
      <c r="E161" s="650">
        <v>1.014992837486</v>
      </c>
      <c r="F161" s="648">
        <v>60214.172033388801</v>
      </c>
      <c r="G161" s="649">
        <v>30107.0860166944</v>
      </c>
      <c r="H161" s="651">
        <v>7974.9197700000004</v>
      </c>
      <c r="I161" s="648">
        <v>35236.260370000004</v>
      </c>
      <c r="J161" s="649">
        <v>5129.1743533056097</v>
      </c>
      <c r="K161" s="652">
        <v>0.58518217854800003</v>
      </c>
    </row>
    <row r="162" spans="1:11" ht="14.4" customHeight="1" thickBot="1" x14ac:dyDescent="0.35">
      <c r="A162" s="670" t="s">
        <v>452</v>
      </c>
      <c r="B162" s="653">
        <v>0.45669018547099999</v>
      </c>
      <c r="C162" s="653">
        <v>0.61982999999999999</v>
      </c>
      <c r="D162" s="654">
        <v>0.163139814528</v>
      </c>
      <c r="E162" s="660">
        <v>1.3572220724649999</v>
      </c>
      <c r="F162" s="653">
        <v>0</v>
      </c>
      <c r="G162" s="654">
        <v>0.31947586853799997</v>
      </c>
      <c r="H162" s="656">
        <v>0</v>
      </c>
      <c r="I162" s="653">
        <v>5.9661600000000004</v>
      </c>
      <c r="J162" s="654">
        <v>5.6466841314609999</v>
      </c>
      <c r="K162" s="661">
        <v>0</v>
      </c>
    </row>
    <row r="163" spans="1:11" ht="14.4" customHeight="1" thickBot="1" x14ac:dyDescent="0.35">
      <c r="A163" s="671" t="s">
        <v>453</v>
      </c>
      <c r="B163" s="648">
        <v>5.2582380115000001E-2</v>
      </c>
      <c r="C163" s="648">
        <v>0.15290000000000001</v>
      </c>
      <c r="D163" s="649">
        <v>0.10031761988399999</v>
      </c>
      <c r="E163" s="650">
        <v>2.9078181638589999</v>
      </c>
      <c r="F163" s="648">
        <v>0.15219494975100001</v>
      </c>
      <c r="G163" s="649">
        <v>7.6097474875000001E-2</v>
      </c>
      <c r="H163" s="651">
        <v>0</v>
      </c>
      <c r="I163" s="648">
        <v>0</v>
      </c>
      <c r="J163" s="649">
        <v>-7.6097474875000001E-2</v>
      </c>
      <c r="K163" s="652">
        <v>0</v>
      </c>
    </row>
    <row r="164" spans="1:11" ht="14.4" customHeight="1" thickBot="1" x14ac:dyDescent="0.35">
      <c r="A164" s="671" t="s">
        <v>454</v>
      </c>
      <c r="B164" s="648">
        <v>0.34028465039299999</v>
      </c>
      <c r="C164" s="648">
        <v>0</v>
      </c>
      <c r="D164" s="649">
        <v>-0.34028465039299999</v>
      </c>
      <c r="E164" s="650">
        <v>0</v>
      </c>
      <c r="F164" s="648">
        <v>0</v>
      </c>
      <c r="G164" s="649">
        <v>0</v>
      </c>
      <c r="H164" s="651">
        <v>0</v>
      </c>
      <c r="I164" s="648">
        <v>0.35699999999999998</v>
      </c>
      <c r="J164" s="649">
        <v>0.35699999999999998</v>
      </c>
      <c r="K164" s="659" t="s">
        <v>340</v>
      </c>
    </row>
    <row r="165" spans="1:11" ht="14.4" customHeight="1" thickBot="1" x14ac:dyDescent="0.35">
      <c r="A165" s="671" t="s">
        <v>455</v>
      </c>
      <c r="B165" s="648">
        <v>0</v>
      </c>
      <c r="C165" s="648">
        <v>0</v>
      </c>
      <c r="D165" s="649">
        <v>0</v>
      </c>
      <c r="E165" s="650">
        <v>1</v>
      </c>
      <c r="F165" s="648">
        <v>0</v>
      </c>
      <c r="G165" s="649">
        <v>0</v>
      </c>
      <c r="H165" s="651">
        <v>0</v>
      </c>
      <c r="I165" s="648">
        <v>5.6091600000000001</v>
      </c>
      <c r="J165" s="649">
        <v>5.6091600000000001</v>
      </c>
      <c r="K165" s="659" t="s">
        <v>340</v>
      </c>
    </row>
    <row r="166" spans="1:11" ht="14.4" customHeight="1" thickBot="1" x14ac:dyDescent="0.35">
      <c r="A166" s="671" t="s">
        <v>456</v>
      </c>
      <c r="B166" s="648">
        <v>6.3823154960999995E-2</v>
      </c>
      <c r="C166" s="648">
        <v>0.46693000000000001</v>
      </c>
      <c r="D166" s="649">
        <v>0.40310684503799998</v>
      </c>
      <c r="E166" s="650">
        <v>7.3159968396970001</v>
      </c>
      <c r="F166" s="648">
        <v>0.486756787325</v>
      </c>
      <c r="G166" s="649">
        <v>0.24337839366200001</v>
      </c>
      <c r="H166" s="651">
        <v>0</v>
      </c>
      <c r="I166" s="648">
        <v>0</v>
      </c>
      <c r="J166" s="649">
        <v>-0.24337839366200001</v>
      </c>
      <c r="K166" s="652">
        <v>0</v>
      </c>
    </row>
    <row r="167" spans="1:11" ht="14.4" customHeight="1" thickBot="1" x14ac:dyDescent="0.35">
      <c r="A167" s="670" t="s">
        <v>457</v>
      </c>
      <c r="B167" s="653">
        <v>167</v>
      </c>
      <c r="C167" s="653">
        <v>0</v>
      </c>
      <c r="D167" s="654">
        <v>-167</v>
      </c>
      <c r="E167" s="660">
        <v>0</v>
      </c>
      <c r="F167" s="653">
        <v>426.73732728037101</v>
      </c>
      <c r="G167" s="654">
        <v>213.36866364018499</v>
      </c>
      <c r="H167" s="656">
        <v>0</v>
      </c>
      <c r="I167" s="653">
        <v>234.80439999999999</v>
      </c>
      <c r="J167" s="654">
        <v>21.435736359814001</v>
      </c>
      <c r="K167" s="661">
        <v>0.55023168818199997</v>
      </c>
    </row>
    <row r="168" spans="1:11" ht="14.4" customHeight="1" thickBot="1" x14ac:dyDescent="0.35">
      <c r="A168" s="671" t="s">
        <v>458</v>
      </c>
      <c r="B168" s="648">
        <v>167</v>
      </c>
      <c r="C168" s="648">
        <v>0</v>
      </c>
      <c r="D168" s="649">
        <v>-167</v>
      </c>
      <c r="E168" s="650">
        <v>0</v>
      </c>
      <c r="F168" s="648">
        <v>426.73732728037101</v>
      </c>
      <c r="G168" s="649">
        <v>213.36866364018499</v>
      </c>
      <c r="H168" s="651">
        <v>0</v>
      </c>
      <c r="I168" s="648">
        <v>234.80439999999999</v>
      </c>
      <c r="J168" s="649">
        <v>21.435736359814001</v>
      </c>
      <c r="K168" s="652">
        <v>0.55023168818199997</v>
      </c>
    </row>
    <row r="169" spans="1:11" ht="14.4" customHeight="1" thickBot="1" x14ac:dyDescent="0.35">
      <c r="A169" s="670" t="s">
        <v>459</v>
      </c>
      <c r="B169" s="653">
        <v>0</v>
      </c>
      <c r="C169" s="653">
        <v>54.320659999999997</v>
      </c>
      <c r="D169" s="654">
        <v>54.320659999999997</v>
      </c>
      <c r="E169" s="655" t="s">
        <v>298</v>
      </c>
      <c r="F169" s="653">
        <v>54.328483049454</v>
      </c>
      <c r="G169" s="654">
        <v>27.164241524727</v>
      </c>
      <c r="H169" s="656">
        <v>0</v>
      </c>
      <c r="I169" s="653">
        <v>211.06197</v>
      </c>
      <c r="J169" s="654">
        <v>183.897728475273</v>
      </c>
      <c r="K169" s="661">
        <v>3.8849229382649999</v>
      </c>
    </row>
    <row r="170" spans="1:11" ht="14.4" customHeight="1" thickBot="1" x14ac:dyDescent="0.35">
      <c r="A170" s="671" t="s">
        <v>460</v>
      </c>
      <c r="B170" s="648">
        <v>0</v>
      </c>
      <c r="C170" s="648">
        <v>0</v>
      </c>
      <c r="D170" s="649">
        <v>0</v>
      </c>
      <c r="E170" s="650">
        <v>1</v>
      </c>
      <c r="F170" s="648">
        <v>0</v>
      </c>
      <c r="G170" s="649">
        <v>0</v>
      </c>
      <c r="H170" s="651">
        <v>0</v>
      </c>
      <c r="I170" s="648">
        <v>211.06197</v>
      </c>
      <c r="J170" s="649">
        <v>211.06197</v>
      </c>
      <c r="K170" s="659" t="s">
        <v>340</v>
      </c>
    </row>
    <row r="171" spans="1:11" ht="14.4" customHeight="1" thickBot="1" x14ac:dyDescent="0.35">
      <c r="A171" s="671" t="s">
        <v>461</v>
      </c>
      <c r="B171" s="648">
        <v>0</v>
      </c>
      <c r="C171" s="648">
        <v>54.320659999999997</v>
      </c>
      <c r="D171" s="649">
        <v>54.320659999999997</v>
      </c>
      <c r="E171" s="658" t="s">
        <v>298</v>
      </c>
      <c r="F171" s="648">
        <v>54.328483049454</v>
      </c>
      <c r="G171" s="649">
        <v>27.164241524727</v>
      </c>
      <c r="H171" s="651">
        <v>0</v>
      </c>
      <c r="I171" s="648">
        <v>0</v>
      </c>
      <c r="J171" s="649">
        <v>-27.164241524727</v>
      </c>
      <c r="K171" s="652">
        <v>0</v>
      </c>
    </row>
    <row r="172" spans="1:11" ht="14.4" customHeight="1" thickBot="1" x14ac:dyDescent="0.35">
      <c r="A172" s="670" t="s">
        <v>462</v>
      </c>
      <c r="B172" s="653">
        <v>59288</v>
      </c>
      <c r="C172" s="653">
        <v>58793.34678</v>
      </c>
      <c r="D172" s="654">
        <v>-494.65321999998599</v>
      </c>
      <c r="E172" s="660">
        <v>0.99165677337699998</v>
      </c>
      <c r="F172" s="653">
        <v>59732.467271321897</v>
      </c>
      <c r="G172" s="654">
        <v>29866.233635660901</v>
      </c>
      <c r="H172" s="656">
        <v>7144.2112999999999</v>
      </c>
      <c r="I172" s="653">
        <v>33155.653630000001</v>
      </c>
      <c r="J172" s="654">
        <v>3289.4199943390599</v>
      </c>
      <c r="K172" s="661">
        <v>0.55506921352100003</v>
      </c>
    </row>
    <row r="173" spans="1:11" ht="14.4" customHeight="1" thickBot="1" x14ac:dyDescent="0.35">
      <c r="A173" s="671" t="s">
        <v>463</v>
      </c>
      <c r="B173" s="648">
        <v>27981</v>
      </c>
      <c r="C173" s="648">
        <v>25940.156790000001</v>
      </c>
      <c r="D173" s="649">
        <v>-2040.84320999999</v>
      </c>
      <c r="E173" s="650">
        <v>0.92706324970499998</v>
      </c>
      <c r="F173" s="648">
        <v>26350.924889734699</v>
      </c>
      <c r="G173" s="649">
        <v>13175.4624448673</v>
      </c>
      <c r="H173" s="651">
        <v>2298.2550900000001</v>
      </c>
      <c r="I173" s="648">
        <v>13054.15886</v>
      </c>
      <c r="J173" s="649">
        <v>-121.303584867344</v>
      </c>
      <c r="K173" s="652">
        <v>0.49539660997099999</v>
      </c>
    </row>
    <row r="174" spans="1:11" ht="14.4" customHeight="1" thickBot="1" x14ac:dyDescent="0.35">
      <c r="A174" s="671" t="s">
        <v>464</v>
      </c>
      <c r="B174" s="648">
        <v>31307</v>
      </c>
      <c r="C174" s="648">
        <v>32853.189989999999</v>
      </c>
      <c r="D174" s="649">
        <v>1546.1899900000101</v>
      </c>
      <c r="E174" s="650">
        <v>1.0493879959750001</v>
      </c>
      <c r="F174" s="648">
        <v>33381.542381587198</v>
      </c>
      <c r="G174" s="649">
        <v>16690.771190793599</v>
      </c>
      <c r="H174" s="651">
        <v>4845.9562100000003</v>
      </c>
      <c r="I174" s="648">
        <v>20101.494770000001</v>
      </c>
      <c r="J174" s="649">
        <v>3410.7235792064098</v>
      </c>
      <c r="K174" s="652">
        <v>0.60217393612900005</v>
      </c>
    </row>
    <row r="175" spans="1:11" ht="14.4" customHeight="1" thickBot="1" x14ac:dyDescent="0.35">
      <c r="A175" s="670" t="s">
        <v>465</v>
      </c>
      <c r="B175" s="653">
        <v>0</v>
      </c>
      <c r="C175" s="653">
        <v>1498.5754199999999</v>
      </c>
      <c r="D175" s="654">
        <v>1498.5754199999999</v>
      </c>
      <c r="E175" s="655" t="s">
        <v>298</v>
      </c>
      <c r="F175" s="653">
        <v>0</v>
      </c>
      <c r="G175" s="654">
        <v>0</v>
      </c>
      <c r="H175" s="656">
        <v>830.70847000000003</v>
      </c>
      <c r="I175" s="653">
        <v>1628.77421</v>
      </c>
      <c r="J175" s="654">
        <v>1628.77421</v>
      </c>
      <c r="K175" s="657" t="s">
        <v>298</v>
      </c>
    </row>
    <row r="176" spans="1:11" ht="14.4" customHeight="1" thickBot="1" x14ac:dyDescent="0.35">
      <c r="A176" s="671" t="s">
        <v>466</v>
      </c>
      <c r="B176" s="648">
        <v>0</v>
      </c>
      <c r="C176" s="648">
        <v>1145.2336600000001</v>
      </c>
      <c r="D176" s="649">
        <v>1145.2336600000001</v>
      </c>
      <c r="E176" s="658" t="s">
        <v>298</v>
      </c>
      <c r="F176" s="648">
        <v>0</v>
      </c>
      <c r="G176" s="649">
        <v>0</v>
      </c>
      <c r="H176" s="651">
        <v>694.37000999999998</v>
      </c>
      <c r="I176" s="648">
        <v>694.37000999999998</v>
      </c>
      <c r="J176" s="649">
        <v>694.37000999999998</v>
      </c>
      <c r="K176" s="659" t="s">
        <v>298</v>
      </c>
    </row>
    <row r="177" spans="1:11" ht="14.4" customHeight="1" thickBot="1" x14ac:dyDescent="0.35">
      <c r="A177" s="671" t="s">
        <v>467</v>
      </c>
      <c r="B177" s="648">
        <v>0</v>
      </c>
      <c r="C177" s="648">
        <v>353.34176000000002</v>
      </c>
      <c r="D177" s="649">
        <v>353.34176000000002</v>
      </c>
      <c r="E177" s="658" t="s">
        <v>298</v>
      </c>
      <c r="F177" s="648">
        <v>0</v>
      </c>
      <c r="G177" s="649">
        <v>0</v>
      </c>
      <c r="H177" s="651">
        <v>136.33846</v>
      </c>
      <c r="I177" s="648">
        <v>934.40419999999995</v>
      </c>
      <c r="J177" s="649">
        <v>934.40419999999995</v>
      </c>
      <c r="K177" s="659" t="s">
        <v>298</v>
      </c>
    </row>
    <row r="178" spans="1:11" ht="14.4" customHeight="1" thickBot="1" x14ac:dyDescent="0.35">
      <c r="A178" s="668" t="s">
        <v>468</v>
      </c>
      <c r="B178" s="648">
        <v>4.5342107109069998</v>
      </c>
      <c r="C178" s="648">
        <v>29.5</v>
      </c>
      <c r="D178" s="649">
        <v>24.965789289092001</v>
      </c>
      <c r="E178" s="650">
        <v>6.5060937571849999</v>
      </c>
      <c r="F178" s="648">
        <v>0</v>
      </c>
      <c r="G178" s="649">
        <v>0</v>
      </c>
      <c r="H178" s="651">
        <v>0.85</v>
      </c>
      <c r="I178" s="648">
        <v>8.85</v>
      </c>
      <c r="J178" s="649">
        <v>8.85</v>
      </c>
      <c r="K178" s="659" t="s">
        <v>298</v>
      </c>
    </row>
    <row r="179" spans="1:11" ht="14.4" customHeight="1" thickBot="1" x14ac:dyDescent="0.35">
      <c r="A179" s="669" t="s">
        <v>469</v>
      </c>
      <c r="B179" s="648">
        <v>0</v>
      </c>
      <c r="C179" s="648">
        <v>29.5</v>
      </c>
      <c r="D179" s="649">
        <v>29.5</v>
      </c>
      <c r="E179" s="658" t="s">
        <v>340</v>
      </c>
      <c r="F179" s="648">
        <v>0</v>
      </c>
      <c r="G179" s="649">
        <v>0</v>
      </c>
      <c r="H179" s="651">
        <v>0.75</v>
      </c>
      <c r="I179" s="648">
        <v>8.75</v>
      </c>
      <c r="J179" s="649">
        <v>8.75</v>
      </c>
      <c r="K179" s="659" t="s">
        <v>298</v>
      </c>
    </row>
    <row r="180" spans="1:11" ht="14.4" customHeight="1" thickBot="1" x14ac:dyDescent="0.35">
      <c r="A180" s="670" t="s">
        <v>470</v>
      </c>
      <c r="B180" s="653">
        <v>0</v>
      </c>
      <c r="C180" s="653">
        <v>29.5</v>
      </c>
      <c r="D180" s="654">
        <v>29.5</v>
      </c>
      <c r="E180" s="655" t="s">
        <v>340</v>
      </c>
      <c r="F180" s="653">
        <v>0</v>
      </c>
      <c r="G180" s="654">
        <v>0</v>
      </c>
      <c r="H180" s="656">
        <v>0.75</v>
      </c>
      <c r="I180" s="653">
        <v>8.75</v>
      </c>
      <c r="J180" s="654">
        <v>8.75</v>
      </c>
      <c r="K180" s="657" t="s">
        <v>298</v>
      </c>
    </row>
    <row r="181" spans="1:11" ht="14.4" customHeight="1" thickBot="1" x14ac:dyDescent="0.35">
      <c r="A181" s="671" t="s">
        <v>471</v>
      </c>
      <c r="B181" s="648">
        <v>0</v>
      </c>
      <c r="C181" s="648">
        <v>29.5</v>
      </c>
      <c r="D181" s="649">
        <v>29.5</v>
      </c>
      <c r="E181" s="658" t="s">
        <v>340</v>
      </c>
      <c r="F181" s="648">
        <v>0</v>
      </c>
      <c r="G181" s="649">
        <v>0</v>
      </c>
      <c r="H181" s="651">
        <v>0.75</v>
      </c>
      <c r="I181" s="648">
        <v>8.75</v>
      </c>
      <c r="J181" s="649">
        <v>8.75</v>
      </c>
      <c r="K181" s="659" t="s">
        <v>298</v>
      </c>
    </row>
    <row r="182" spans="1:11" ht="14.4" customHeight="1" thickBot="1" x14ac:dyDescent="0.35">
      <c r="A182" s="674" t="s">
        <v>472</v>
      </c>
      <c r="B182" s="653">
        <v>4.5342107109069998</v>
      </c>
      <c r="C182" s="653">
        <v>0</v>
      </c>
      <c r="D182" s="654">
        <v>-4.5342107109069998</v>
      </c>
      <c r="E182" s="660">
        <v>0</v>
      </c>
      <c r="F182" s="653">
        <v>0</v>
      </c>
      <c r="G182" s="654">
        <v>0</v>
      </c>
      <c r="H182" s="656">
        <v>0.1</v>
      </c>
      <c r="I182" s="653">
        <v>0.1</v>
      </c>
      <c r="J182" s="654">
        <v>0.1</v>
      </c>
      <c r="K182" s="657" t="s">
        <v>298</v>
      </c>
    </row>
    <row r="183" spans="1:11" ht="14.4" customHeight="1" thickBot="1" x14ac:dyDescent="0.35">
      <c r="A183" s="670" t="s">
        <v>473</v>
      </c>
      <c r="B183" s="653">
        <v>4.5342107109069998</v>
      </c>
      <c r="C183" s="653">
        <v>0</v>
      </c>
      <c r="D183" s="654">
        <v>-4.5342107109069998</v>
      </c>
      <c r="E183" s="660">
        <v>0</v>
      </c>
      <c r="F183" s="653">
        <v>0</v>
      </c>
      <c r="G183" s="654">
        <v>0</v>
      </c>
      <c r="H183" s="656">
        <v>0.1</v>
      </c>
      <c r="I183" s="653">
        <v>0.1</v>
      </c>
      <c r="J183" s="654">
        <v>0.1</v>
      </c>
      <c r="K183" s="657" t="s">
        <v>340</v>
      </c>
    </row>
    <row r="184" spans="1:11" ht="14.4" customHeight="1" thickBot="1" x14ac:dyDescent="0.35">
      <c r="A184" s="671" t="s">
        <v>474</v>
      </c>
      <c r="B184" s="648">
        <v>4.5342107109069998</v>
      </c>
      <c r="C184" s="648">
        <v>0</v>
      </c>
      <c r="D184" s="649">
        <v>-4.5342107109069998</v>
      </c>
      <c r="E184" s="650">
        <v>0</v>
      </c>
      <c r="F184" s="648">
        <v>0</v>
      </c>
      <c r="G184" s="649">
        <v>0</v>
      </c>
      <c r="H184" s="651">
        <v>0.1</v>
      </c>
      <c r="I184" s="648">
        <v>0.1</v>
      </c>
      <c r="J184" s="649">
        <v>0.1</v>
      </c>
      <c r="K184" s="659" t="s">
        <v>340</v>
      </c>
    </row>
    <row r="185" spans="1:11" ht="14.4" customHeight="1" thickBot="1" x14ac:dyDescent="0.35">
      <c r="A185" s="668" t="s">
        <v>475</v>
      </c>
      <c r="B185" s="648">
        <v>14.172803113162001</v>
      </c>
      <c r="C185" s="648">
        <v>583.36300000000006</v>
      </c>
      <c r="D185" s="649">
        <v>569.19019688683795</v>
      </c>
      <c r="E185" s="650">
        <v>41.160735483457998</v>
      </c>
      <c r="F185" s="648">
        <v>18.672086855134999</v>
      </c>
      <c r="G185" s="649">
        <v>9.3360434275670006</v>
      </c>
      <c r="H185" s="651">
        <v>0</v>
      </c>
      <c r="I185" s="648">
        <v>0</v>
      </c>
      <c r="J185" s="649">
        <v>-9.3360434275670006</v>
      </c>
      <c r="K185" s="652">
        <v>0</v>
      </c>
    </row>
    <row r="186" spans="1:11" ht="14.4" customHeight="1" thickBot="1" x14ac:dyDescent="0.35">
      <c r="A186" s="674" t="s">
        <v>476</v>
      </c>
      <c r="B186" s="653">
        <v>14.172803113162001</v>
      </c>
      <c r="C186" s="653">
        <v>583.36300000000006</v>
      </c>
      <c r="D186" s="654">
        <v>569.19019688683795</v>
      </c>
      <c r="E186" s="660">
        <v>41.160735483457998</v>
      </c>
      <c r="F186" s="653">
        <v>18.672086855134999</v>
      </c>
      <c r="G186" s="654">
        <v>9.3360434275670006</v>
      </c>
      <c r="H186" s="656">
        <v>0</v>
      </c>
      <c r="I186" s="653">
        <v>0</v>
      </c>
      <c r="J186" s="654">
        <v>-9.3360434275670006</v>
      </c>
      <c r="K186" s="661">
        <v>0</v>
      </c>
    </row>
    <row r="187" spans="1:11" ht="14.4" customHeight="1" thickBot="1" x14ac:dyDescent="0.35">
      <c r="A187" s="670" t="s">
        <v>477</v>
      </c>
      <c r="B187" s="653">
        <v>14.172803113162001</v>
      </c>
      <c r="C187" s="653">
        <v>583.36300000000006</v>
      </c>
      <c r="D187" s="654">
        <v>569.19019688683795</v>
      </c>
      <c r="E187" s="660">
        <v>41.160735483457998</v>
      </c>
      <c r="F187" s="653">
        <v>18.672086855134999</v>
      </c>
      <c r="G187" s="654">
        <v>9.3360434275670006</v>
      </c>
      <c r="H187" s="656">
        <v>0</v>
      </c>
      <c r="I187" s="653">
        <v>0</v>
      </c>
      <c r="J187" s="654">
        <v>-9.3360434275670006</v>
      </c>
      <c r="K187" s="661">
        <v>0</v>
      </c>
    </row>
    <row r="188" spans="1:11" ht="14.4" customHeight="1" thickBot="1" x14ac:dyDescent="0.35">
      <c r="A188" s="671" t="s">
        <v>478</v>
      </c>
      <c r="B188" s="648">
        <v>0</v>
      </c>
      <c r="C188" s="648">
        <v>565.73500000000001</v>
      </c>
      <c r="D188" s="649">
        <v>565.73500000000001</v>
      </c>
      <c r="E188" s="658" t="s">
        <v>340</v>
      </c>
      <c r="F188" s="648">
        <v>0</v>
      </c>
      <c r="G188" s="649">
        <v>0</v>
      </c>
      <c r="H188" s="651">
        <v>0</v>
      </c>
      <c r="I188" s="648">
        <v>0</v>
      </c>
      <c r="J188" s="649">
        <v>0</v>
      </c>
      <c r="K188" s="652">
        <v>0</v>
      </c>
    </row>
    <row r="189" spans="1:11" ht="14.4" customHeight="1" thickBot="1" x14ac:dyDescent="0.35">
      <c r="A189" s="671" t="s">
        <v>479</v>
      </c>
      <c r="B189" s="648">
        <v>14.172803113162001</v>
      </c>
      <c r="C189" s="648">
        <v>17.628</v>
      </c>
      <c r="D189" s="649">
        <v>3.4551968868370002</v>
      </c>
      <c r="E189" s="650">
        <v>1.2437906502510001</v>
      </c>
      <c r="F189" s="648">
        <v>18.672086855134999</v>
      </c>
      <c r="G189" s="649">
        <v>9.3360434275670006</v>
      </c>
      <c r="H189" s="651">
        <v>0</v>
      </c>
      <c r="I189" s="648">
        <v>0</v>
      </c>
      <c r="J189" s="649">
        <v>-9.3360434275670006</v>
      </c>
      <c r="K189" s="652">
        <v>0</v>
      </c>
    </row>
    <row r="190" spans="1:11" ht="14.4" customHeight="1" thickBot="1" x14ac:dyDescent="0.35">
      <c r="A190" s="667" t="s">
        <v>480</v>
      </c>
      <c r="B190" s="648">
        <v>5764.3193937791402</v>
      </c>
      <c r="C190" s="648">
        <v>8399.3998800000008</v>
      </c>
      <c r="D190" s="649">
        <v>2635.0804862208602</v>
      </c>
      <c r="E190" s="650">
        <v>1.457136446856</v>
      </c>
      <c r="F190" s="648">
        <v>6417.9265408253996</v>
      </c>
      <c r="G190" s="649">
        <v>3208.9632704126998</v>
      </c>
      <c r="H190" s="651">
        <v>863.30893000000003</v>
      </c>
      <c r="I190" s="648">
        <v>4555.8397000000004</v>
      </c>
      <c r="J190" s="649">
        <v>1346.8764295873</v>
      </c>
      <c r="K190" s="652">
        <v>0.70986161512099999</v>
      </c>
    </row>
    <row r="191" spans="1:11" ht="14.4" customHeight="1" thickBot="1" x14ac:dyDescent="0.35">
      <c r="A191" s="672" t="s">
        <v>481</v>
      </c>
      <c r="B191" s="653">
        <v>5764.3193937791402</v>
      </c>
      <c r="C191" s="653">
        <v>8399.3998800000008</v>
      </c>
      <c r="D191" s="654">
        <v>2635.0804862208602</v>
      </c>
      <c r="E191" s="660">
        <v>1.457136446856</v>
      </c>
      <c r="F191" s="653">
        <v>6417.9265408253996</v>
      </c>
      <c r="G191" s="654">
        <v>3208.9632704126998</v>
      </c>
      <c r="H191" s="656">
        <v>863.30893000000003</v>
      </c>
      <c r="I191" s="653">
        <v>4555.8397000000004</v>
      </c>
      <c r="J191" s="654">
        <v>1346.8764295873</v>
      </c>
      <c r="K191" s="661">
        <v>0.70986161512099999</v>
      </c>
    </row>
    <row r="192" spans="1:11" ht="14.4" customHeight="1" thickBot="1" x14ac:dyDescent="0.35">
      <c r="A192" s="674" t="s">
        <v>41</v>
      </c>
      <c r="B192" s="653">
        <v>5764.3193937791402</v>
      </c>
      <c r="C192" s="653">
        <v>8399.3998800000008</v>
      </c>
      <c r="D192" s="654">
        <v>2635.0804862208602</v>
      </c>
      <c r="E192" s="660">
        <v>1.457136446856</v>
      </c>
      <c r="F192" s="653">
        <v>6417.9265408253996</v>
      </c>
      <c r="G192" s="654">
        <v>3208.9632704126998</v>
      </c>
      <c r="H192" s="656">
        <v>863.30893000000003</v>
      </c>
      <c r="I192" s="653">
        <v>4555.8397000000004</v>
      </c>
      <c r="J192" s="654">
        <v>1346.8764295873</v>
      </c>
      <c r="K192" s="661">
        <v>0.70986161512099999</v>
      </c>
    </row>
    <row r="193" spans="1:11" ht="14.4" customHeight="1" thickBot="1" x14ac:dyDescent="0.35">
      <c r="A193" s="673" t="s">
        <v>482</v>
      </c>
      <c r="B193" s="648">
        <v>370.14362211741002</v>
      </c>
      <c r="C193" s="648">
        <v>286.49455999999998</v>
      </c>
      <c r="D193" s="649">
        <v>-83.649062117409997</v>
      </c>
      <c r="E193" s="650">
        <v>0.77400917611599995</v>
      </c>
      <c r="F193" s="648">
        <v>0</v>
      </c>
      <c r="G193" s="649">
        <v>0</v>
      </c>
      <c r="H193" s="651">
        <v>25.807549999999999</v>
      </c>
      <c r="I193" s="648">
        <v>109.64698</v>
      </c>
      <c r="J193" s="649">
        <v>109.64698</v>
      </c>
      <c r="K193" s="659" t="s">
        <v>340</v>
      </c>
    </row>
    <row r="194" spans="1:11" ht="14.4" customHeight="1" thickBot="1" x14ac:dyDescent="0.35">
      <c r="A194" s="671" t="s">
        <v>483</v>
      </c>
      <c r="B194" s="648">
        <v>370.14362211741002</v>
      </c>
      <c r="C194" s="648">
        <v>286.49455999999998</v>
      </c>
      <c r="D194" s="649">
        <v>-83.649062117409997</v>
      </c>
      <c r="E194" s="650">
        <v>0.77400917611599995</v>
      </c>
      <c r="F194" s="648">
        <v>0</v>
      </c>
      <c r="G194" s="649">
        <v>0</v>
      </c>
      <c r="H194" s="651">
        <v>25.807549999999999</v>
      </c>
      <c r="I194" s="648">
        <v>109.64698</v>
      </c>
      <c r="J194" s="649">
        <v>109.64698</v>
      </c>
      <c r="K194" s="659" t="s">
        <v>340</v>
      </c>
    </row>
    <row r="195" spans="1:11" ht="14.4" customHeight="1" thickBot="1" x14ac:dyDescent="0.35">
      <c r="A195" s="670" t="s">
        <v>484</v>
      </c>
      <c r="B195" s="653">
        <v>63.766530743296002</v>
      </c>
      <c r="C195" s="653">
        <v>57.823999999999998</v>
      </c>
      <c r="D195" s="654">
        <v>-5.9425307432960004</v>
      </c>
      <c r="E195" s="660">
        <v>0.90680799670199996</v>
      </c>
      <c r="F195" s="653">
        <v>54.031879972520997</v>
      </c>
      <c r="G195" s="654">
        <v>27.015939986260001</v>
      </c>
      <c r="H195" s="656">
        <v>5.25</v>
      </c>
      <c r="I195" s="653">
        <v>18.995000000000001</v>
      </c>
      <c r="J195" s="654">
        <v>-8.0209399862600002</v>
      </c>
      <c r="K195" s="661">
        <v>0.351551713722</v>
      </c>
    </row>
    <row r="196" spans="1:11" ht="14.4" customHeight="1" thickBot="1" x14ac:dyDescent="0.35">
      <c r="A196" s="671" t="s">
        <v>485</v>
      </c>
      <c r="B196" s="648">
        <v>63.766530743296002</v>
      </c>
      <c r="C196" s="648">
        <v>57.823999999999998</v>
      </c>
      <c r="D196" s="649">
        <v>-5.9425307432960004</v>
      </c>
      <c r="E196" s="650">
        <v>0.90680799670199996</v>
      </c>
      <c r="F196" s="648">
        <v>54.031879972520997</v>
      </c>
      <c r="G196" s="649">
        <v>27.015939986260001</v>
      </c>
      <c r="H196" s="651">
        <v>5.25</v>
      </c>
      <c r="I196" s="648">
        <v>18.995000000000001</v>
      </c>
      <c r="J196" s="649">
        <v>-8.0209399862600002</v>
      </c>
      <c r="K196" s="652">
        <v>0.351551713722</v>
      </c>
    </row>
    <row r="197" spans="1:11" ht="14.4" customHeight="1" thickBot="1" x14ac:dyDescent="0.35">
      <c r="A197" s="670" t="s">
        <v>486</v>
      </c>
      <c r="B197" s="653">
        <v>152.450004518464</v>
      </c>
      <c r="C197" s="653">
        <v>143.49673999999999</v>
      </c>
      <c r="D197" s="654">
        <v>-8.9532645184629995</v>
      </c>
      <c r="E197" s="660">
        <v>0.94127081499999998</v>
      </c>
      <c r="F197" s="653">
        <v>189.15238642475501</v>
      </c>
      <c r="G197" s="654">
        <v>94.576193212377007</v>
      </c>
      <c r="H197" s="656">
        <v>9.0131800000000002</v>
      </c>
      <c r="I197" s="653">
        <v>69.755340000000004</v>
      </c>
      <c r="J197" s="654">
        <v>-24.820853212376999</v>
      </c>
      <c r="K197" s="661">
        <v>0.368778535224</v>
      </c>
    </row>
    <row r="198" spans="1:11" ht="14.4" customHeight="1" thickBot="1" x14ac:dyDescent="0.35">
      <c r="A198" s="671" t="s">
        <v>487</v>
      </c>
      <c r="B198" s="648">
        <v>122.72696649975001</v>
      </c>
      <c r="C198" s="648">
        <v>125.06</v>
      </c>
      <c r="D198" s="649">
        <v>2.33303350025</v>
      </c>
      <c r="E198" s="650">
        <v>1.0190099500280001</v>
      </c>
      <c r="F198" s="648">
        <v>142.59617615218099</v>
      </c>
      <c r="G198" s="649">
        <v>71.298088076089996</v>
      </c>
      <c r="H198" s="651">
        <v>8.14</v>
      </c>
      <c r="I198" s="648">
        <v>58.46</v>
      </c>
      <c r="J198" s="649">
        <v>-12.838088076089999</v>
      </c>
      <c r="K198" s="652">
        <v>0.40996891766299998</v>
      </c>
    </row>
    <row r="199" spans="1:11" ht="14.4" customHeight="1" thickBot="1" x14ac:dyDescent="0.35">
      <c r="A199" s="671" t="s">
        <v>488</v>
      </c>
      <c r="B199" s="648">
        <v>8.2749822244410005</v>
      </c>
      <c r="C199" s="648">
        <v>0</v>
      </c>
      <c r="D199" s="649">
        <v>-8.2749822244410005</v>
      </c>
      <c r="E199" s="650">
        <v>0</v>
      </c>
      <c r="F199" s="648">
        <v>24.923348205225</v>
      </c>
      <c r="G199" s="649">
        <v>12.461674102611999</v>
      </c>
      <c r="H199" s="651">
        <v>0</v>
      </c>
      <c r="I199" s="648">
        <v>3.0015999999999998</v>
      </c>
      <c r="J199" s="649">
        <v>-9.4600741026119994</v>
      </c>
      <c r="K199" s="652">
        <v>0.120433257012</v>
      </c>
    </row>
    <row r="200" spans="1:11" ht="14.4" customHeight="1" thickBot="1" x14ac:dyDescent="0.35">
      <c r="A200" s="671" t="s">
        <v>489</v>
      </c>
      <c r="B200" s="648">
        <v>21.448055794272999</v>
      </c>
      <c r="C200" s="648">
        <v>18.43674</v>
      </c>
      <c r="D200" s="649">
        <v>-3.011315794273</v>
      </c>
      <c r="E200" s="650">
        <v>0.85959959153599996</v>
      </c>
      <c r="F200" s="648">
        <v>21.632862067348999</v>
      </c>
      <c r="G200" s="649">
        <v>10.816431033674</v>
      </c>
      <c r="H200" s="651">
        <v>0.87317999999999996</v>
      </c>
      <c r="I200" s="648">
        <v>8.2937399999999997</v>
      </c>
      <c r="J200" s="649">
        <v>-2.522691033674</v>
      </c>
      <c r="K200" s="652">
        <v>0.38338616379899998</v>
      </c>
    </row>
    <row r="201" spans="1:11" ht="14.4" customHeight="1" thickBot="1" x14ac:dyDescent="0.35">
      <c r="A201" s="670" t="s">
        <v>490</v>
      </c>
      <c r="B201" s="653">
        <v>754.10544010359001</v>
      </c>
      <c r="C201" s="653">
        <v>863.84844999999996</v>
      </c>
      <c r="D201" s="654">
        <v>109.74300989641</v>
      </c>
      <c r="E201" s="660">
        <v>1.1455274077869999</v>
      </c>
      <c r="F201" s="653">
        <v>784.362225852949</v>
      </c>
      <c r="G201" s="654">
        <v>392.18111292647501</v>
      </c>
      <c r="H201" s="656">
        <v>76.982740000000007</v>
      </c>
      <c r="I201" s="653">
        <v>475.46348</v>
      </c>
      <c r="J201" s="654">
        <v>83.282367073524995</v>
      </c>
      <c r="K201" s="661">
        <v>0.60617845215900001</v>
      </c>
    </row>
    <row r="202" spans="1:11" ht="14.4" customHeight="1" thickBot="1" x14ac:dyDescent="0.35">
      <c r="A202" s="671" t="s">
        <v>491</v>
      </c>
      <c r="B202" s="648">
        <v>754.10544010359001</v>
      </c>
      <c r="C202" s="648">
        <v>863.84844999999996</v>
      </c>
      <c r="D202" s="649">
        <v>109.74300989641</v>
      </c>
      <c r="E202" s="650">
        <v>1.1455274077869999</v>
      </c>
      <c r="F202" s="648">
        <v>784.362225852949</v>
      </c>
      <c r="G202" s="649">
        <v>392.18111292647501</v>
      </c>
      <c r="H202" s="651">
        <v>76.982740000000007</v>
      </c>
      <c r="I202" s="648">
        <v>475.46348</v>
      </c>
      <c r="J202" s="649">
        <v>83.282367073524995</v>
      </c>
      <c r="K202" s="652">
        <v>0.60617845215900001</v>
      </c>
    </row>
    <row r="203" spans="1:11" ht="14.4" customHeight="1" thickBot="1" x14ac:dyDescent="0.35">
      <c r="A203" s="670" t="s">
        <v>492</v>
      </c>
      <c r="B203" s="653">
        <v>0</v>
      </c>
      <c r="C203" s="653">
        <v>1.744</v>
      </c>
      <c r="D203" s="654">
        <v>1.744</v>
      </c>
      <c r="E203" s="655" t="s">
        <v>340</v>
      </c>
      <c r="F203" s="653">
        <v>0</v>
      </c>
      <c r="G203" s="654">
        <v>0</v>
      </c>
      <c r="H203" s="656">
        <v>0.16800000000000001</v>
      </c>
      <c r="I203" s="653">
        <v>0.57799999999999996</v>
      </c>
      <c r="J203" s="654">
        <v>0.57799999999999996</v>
      </c>
      <c r="K203" s="657" t="s">
        <v>340</v>
      </c>
    </row>
    <row r="204" spans="1:11" ht="14.4" customHeight="1" thickBot="1" x14ac:dyDescent="0.35">
      <c r="A204" s="671" t="s">
        <v>493</v>
      </c>
      <c r="B204" s="648">
        <v>0</v>
      </c>
      <c r="C204" s="648">
        <v>1.744</v>
      </c>
      <c r="D204" s="649">
        <v>1.744</v>
      </c>
      <c r="E204" s="658" t="s">
        <v>340</v>
      </c>
      <c r="F204" s="648">
        <v>0</v>
      </c>
      <c r="G204" s="649">
        <v>0</v>
      </c>
      <c r="H204" s="651">
        <v>0.16800000000000001</v>
      </c>
      <c r="I204" s="648">
        <v>0.57799999999999996</v>
      </c>
      <c r="J204" s="649">
        <v>0.57799999999999996</v>
      </c>
      <c r="K204" s="659" t="s">
        <v>340</v>
      </c>
    </row>
    <row r="205" spans="1:11" ht="14.4" customHeight="1" thickBot="1" x14ac:dyDescent="0.35">
      <c r="A205" s="670" t="s">
        <v>494</v>
      </c>
      <c r="B205" s="653">
        <v>365.37283679751999</v>
      </c>
      <c r="C205" s="653">
        <v>374.69618000000003</v>
      </c>
      <c r="D205" s="654">
        <v>9.3233432024800003</v>
      </c>
      <c r="E205" s="660">
        <v>1.0255173408180001</v>
      </c>
      <c r="F205" s="653">
        <v>410.03691120168298</v>
      </c>
      <c r="G205" s="654">
        <v>205.018455600842</v>
      </c>
      <c r="H205" s="656">
        <v>54.786850000000001</v>
      </c>
      <c r="I205" s="653">
        <v>180.58242999999999</v>
      </c>
      <c r="J205" s="654">
        <v>-24.436025600840999</v>
      </c>
      <c r="K205" s="661">
        <v>0.44040530270900002</v>
      </c>
    </row>
    <row r="206" spans="1:11" ht="14.4" customHeight="1" thickBot="1" x14ac:dyDescent="0.35">
      <c r="A206" s="671" t="s">
        <v>495</v>
      </c>
      <c r="B206" s="648">
        <v>365.37283679751999</v>
      </c>
      <c r="C206" s="648">
        <v>374.69618000000003</v>
      </c>
      <c r="D206" s="649">
        <v>9.3233432024800003</v>
      </c>
      <c r="E206" s="650">
        <v>1.0255173408180001</v>
      </c>
      <c r="F206" s="648">
        <v>410.03691120168298</v>
      </c>
      <c r="G206" s="649">
        <v>205.018455600842</v>
      </c>
      <c r="H206" s="651">
        <v>54.786850000000001</v>
      </c>
      <c r="I206" s="648">
        <v>180.58242999999999</v>
      </c>
      <c r="J206" s="649">
        <v>-24.436025600840999</v>
      </c>
      <c r="K206" s="652">
        <v>0.44040530270900002</v>
      </c>
    </row>
    <row r="207" spans="1:11" ht="14.4" customHeight="1" thickBot="1" x14ac:dyDescent="0.35">
      <c r="A207" s="670" t="s">
        <v>496</v>
      </c>
      <c r="B207" s="653">
        <v>0</v>
      </c>
      <c r="C207" s="653">
        <v>1746.4630299999999</v>
      </c>
      <c r="D207" s="654">
        <v>1746.4630299999999</v>
      </c>
      <c r="E207" s="655" t="s">
        <v>340</v>
      </c>
      <c r="F207" s="653">
        <v>0</v>
      </c>
      <c r="G207" s="654">
        <v>0</v>
      </c>
      <c r="H207" s="656">
        <v>217.38220999999999</v>
      </c>
      <c r="I207" s="653">
        <v>996.98469999999998</v>
      </c>
      <c r="J207" s="654">
        <v>996.98469999999998</v>
      </c>
      <c r="K207" s="657" t="s">
        <v>340</v>
      </c>
    </row>
    <row r="208" spans="1:11" ht="14.4" customHeight="1" thickBot="1" x14ac:dyDescent="0.35">
      <c r="A208" s="671" t="s">
        <v>497</v>
      </c>
      <c r="B208" s="648">
        <v>0</v>
      </c>
      <c r="C208" s="648">
        <v>1746.4630299999999</v>
      </c>
      <c r="D208" s="649">
        <v>1746.4630299999999</v>
      </c>
      <c r="E208" s="658" t="s">
        <v>340</v>
      </c>
      <c r="F208" s="648">
        <v>0</v>
      </c>
      <c r="G208" s="649">
        <v>0</v>
      </c>
      <c r="H208" s="651">
        <v>217.38220999999999</v>
      </c>
      <c r="I208" s="648">
        <v>996.98469999999998</v>
      </c>
      <c r="J208" s="649">
        <v>996.98469999999998</v>
      </c>
      <c r="K208" s="659" t="s">
        <v>340</v>
      </c>
    </row>
    <row r="209" spans="1:11" ht="14.4" customHeight="1" thickBot="1" x14ac:dyDescent="0.35">
      <c r="A209" s="670" t="s">
        <v>498</v>
      </c>
      <c r="B209" s="653">
        <v>4058.4809594988601</v>
      </c>
      <c r="C209" s="653">
        <v>4924.8329199999998</v>
      </c>
      <c r="D209" s="654">
        <v>866.35196050114303</v>
      </c>
      <c r="E209" s="660">
        <v>1.213467050639</v>
      </c>
      <c r="F209" s="653">
        <v>4980.3431373734902</v>
      </c>
      <c r="G209" s="654">
        <v>2490.1715686867501</v>
      </c>
      <c r="H209" s="656">
        <v>473.91840000000002</v>
      </c>
      <c r="I209" s="653">
        <v>2703.8337700000002</v>
      </c>
      <c r="J209" s="654">
        <v>213.66220131325301</v>
      </c>
      <c r="K209" s="661">
        <v>0.54290110046999995</v>
      </c>
    </row>
    <row r="210" spans="1:11" ht="14.4" customHeight="1" thickBot="1" x14ac:dyDescent="0.35">
      <c r="A210" s="671" t="s">
        <v>499</v>
      </c>
      <c r="B210" s="648">
        <v>4058.4809594988601</v>
      </c>
      <c r="C210" s="648">
        <v>4924.8329199999998</v>
      </c>
      <c r="D210" s="649">
        <v>866.35196050114303</v>
      </c>
      <c r="E210" s="650">
        <v>1.213467050639</v>
      </c>
      <c r="F210" s="648">
        <v>4980.3431373734902</v>
      </c>
      <c r="G210" s="649">
        <v>2490.1715686867501</v>
      </c>
      <c r="H210" s="651">
        <v>473.91840000000002</v>
      </c>
      <c r="I210" s="648">
        <v>2703.8337700000002</v>
      </c>
      <c r="J210" s="649">
        <v>213.66220131325301</v>
      </c>
      <c r="K210" s="652">
        <v>0.54290110046999995</v>
      </c>
    </row>
    <row r="211" spans="1:11" ht="14.4" customHeight="1" thickBot="1" x14ac:dyDescent="0.35">
      <c r="A211" s="675"/>
      <c r="B211" s="648">
        <v>-18121.752943699099</v>
      </c>
      <c r="C211" s="648">
        <v>-19525.020820000002</v>
      </c>
      <c r="D211" s="649">
        <v>-1403.2678763008701</v>
      </c>
      <c r="E211" s="650">
        <v>1.0774355483519999</v>
      </c>
      <c r="F211" s="648">
        <v>-19148.048603585201</v>
      </c>
      <c r="G211" s="649">
        <v>-9574.0243017925804</v>
      </c>
      <c r="H211" s="651">
        <v>640.360150000001</v>
      </c>
      <c r="I211" s="648">
        <v>-7295.2044100000403</v>
      </c>
      <c r="J211" s="649">
        <v>2278.8198917925301</v>
      </c>
      <c r="K211" s="652">
        <v>0.38098944498300003</v>
      </c>
    </row>
    <row r="212" spans="1:11" ht="14.4" customHeight="1" thickBot="1" x14ac:dyDescent="0.35">
      <c r="A212" s="676" t="s">
        <v>53</v>
      </c>
      <c r="B212" s="663">
        <v>-18121.752943699099</v>
      </c>
      <c r="C212" s="663">
        <v>-19525.020820000002</v>
      </c>
      <c r="D212" s="664">
        <v>-1403.2678763008801</v>
      </c>
      <c r="E212" s="665">
        <v>-1.4356907316559999</v>
      </c>
      <c r="F212" s="663">
        <v>-19148.048603585201</v>
      </c>
      <c r="G212" s="664">
        <v>-9574.0243017925804</v>
      </c>
      <c r="H212" s="663">
        <v>640.360150000001</v>
      </c>
      <c r="I212" s="663">
        <v>-7295.2044100000403</v>
      </c>
      <c r="J212" s="664">
        <v>2278.8198917925401</v>
      </c>
      <c r="K212" s="666">
        <v>0.38098944498300003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157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408">
        <v>2015</v>
      </c>
      <c r="D3" s="355">
        <v>2017</v>
      </c>
      <c r="E3" s="11"/>
      <c r="F3" s="491">
        <v>2018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7" t="s">
        <v>500</v>
      </c>
      <c r="B5" s="678" t="s">
        <v>501</v>
      </c>
      <c r="C5" s="679" t="s">
        <v>502</v>
      </c>
      <c r="D5" s="679" t="s">
        <v>502</v>
      </c>
      <c r="E5" s="679"/>
      <c r="F5" s="679" t="s">
        <v>502</v>
      </c>
      <c r="G5" s="679" t="s">
        <v>502</v>
      </c>
      <c r="H5" s="679" t="s">
        <v>502</v>
      </c>
      <c r="I5" s="680" t="s">
        <v>502</v>
      </c>
      <c r="J5" s="681" t="s">
        <v>60</v>
      </c>
    </row>
    <row r="6" spans="1:10" ht="14.4" customHeight="1" x14ac:dyDescent="0.3">
      <c r="A6" s="677" t="s">
        <v>500</v>
      </c>
      <c r="B6" s="678" t="s">
        <v>503</v>
      </c>
      <c r="C6" s="679">
        <v>1926.3191900000002</v>
      </c>
      <c r="D6" s="679">
        <v>2479.6024800000023</v>
      </c>
      <c r="E6" s="679"/>
      <c r="F6" s="679">
        <v>2534.427990000001</v>
      </c>
      <c r="G6" s="679">
        <v>2066</v>
      </c>
      <c r="H6" s="679">
        <v>468.42799000000105</v>
      </c>
      <c r="I6" s="680">
        <v>1.2267318441432726</v>
      </c>
      <c r="J6" s="681" t="s">
        <v>1</v>
      </c>
    </row>
    <row r="7" spans="1:10" ht="14.4" customHeight="1" x14ac:dyDescent="0.3">
      <c r="A7" s="677" t="s">
        <v>500</v>
      </c>
      <c r="B7" s="678" t="s">
        <v>504</v>
      </c>
      <c r="C7" s="679">
        <v>766.59348000000011</v>
      </c>
      <c r="D7" s="679">
        <v>1022.3053899999999</v>
      </c>
      <c r="E7" s="679"/>
      <c r="F7" s="679">
        <v>1122.0736600000002</v>
      </c>
      <c r="G7" s="679">
        <v>927.5</v>
      </c>
      <c r="H7" s="679">
        <v>194.57366000000025</v>
      </c>
      <c r="I7" s="680">
        <v>1.2097829218328844</v>
      </c>
      <c r="J7" s="681" t="s">
        <v>1</v>
      </c>
    </row>
    <row r="8" spans="1:10" ht="14.4" customHeight="1" x14ac:dyDescent="0.3">
      <c r="A8" s="677" t="s">
        <v>500</v>
      </c>
      <c r="B8" s="678" t="s">
        <v>505</v>
      </c>
      <c r="C8" s="679">
        <v>108.07876000000002</v>
      </c>
      <c r="D8" s="679">
        <v>148.57783000000001</v>
      </c>
      <c r="E8" s="679"/>
      <c r="F8" s="679">
        <v>61.539049999999989</v>
      </c>
      <c r="G8" s="679">
        <v>137.5</v>
      </c>
      <c r="H8" s="679">
        <v>-75.960950000000011</v>
      </c>
      <c r="I8" s="680">
        <v>0.44755672727272722</v>
      </c>
      <c r="J8" s="681" t="s">
        <v>1</v>
      </c>
    </row>
    <row r="9" spans="1:10" ht="14.4" customHeight="1" x14ac:dyDescent="0.3">
      <c r="A9" s="677" t="s">
        <v>500</v>
      </c>
      <c r="B9" s="678" t="s">
        <v>506</v>
      </c>
      <c r="C9" s="679">
        <v>539.04079000000002</v>
      </c>
      <c r="D9" s="679">
        <v>817.35423000000048</v>
      </c>
      <c r="E9" s="679"/>
      <c r="F9" s="679">
        <v>815.14494000000002</v>
      </c>
      <c r="G9" s="679">
        <v>680</v>
      </c>
      <c r="H9" s="679">
        <v>135.14494000000002</v>
      </c>
      <c r="I9" s="680">
        <v>1.1987425588235294</v>
      </c>
      <c r="J9" s="681" t="s">
        <v>1</v>
      </c>
    </row>
    <row r="10" spans="1:10" ht="14.4" customHeight="1" x14ac:dyDescent="0.3">
      <c r="A10" s="677" t="s">
        <v>500</v>
      </c>
      <c r="B10" s="678" t="s">
        <v>507</v>
      </c>
      <c r="C10" s="679">
        <v>21.263469999999998</v>
      </c>
      <c r="D10" s="679">
        <v>386.98660000000001</v>
      </c>
      <c r="E10" s="679"/>
      <c r="F10" s="679">
        <v>26.18638</v>
      </c>
      <c r="G10" s="679">
        <v>200</v>
      </c>
      <c r="H10" s="679">
        <v>-173.81362000000001</v>
      </c>
      <c r="I10" s="680">
        <v>0.13093189999999999</v>
      </c>
      <c r="J10" s="681" t="s">
        <v>1</v>
      </c>
    </row>
    <row r="11" spans="1:10" ht="14.4" customHeight="1" x14ac:dyDescent="0.3">
      <c r="A11" s="677" t="s">
        <v>500</v>
      </c>
      <c r="B11" s="678" t="s">
        <v>508</v>
      </c>
      <c r="C11" s="679">
        <v>586.48883000000001</v>
      </c>
      <c r="D11" s="679">
        <v>1176.3283100000003</v>
      </c>
      <c r="E11" s="679"/>
      <c r="F11" s="679">
        <v>870.12953000000005</v>
      </c>
      <c r="G11" s="679">
        <v>900</v>
      </c>
      <c r="H11" s="679">
        <v>-29.870469999999955</v>
      </c>
      <c r="I11" s="680">
        <v>0.96681058888888893</v>
      </c>
      <c r="J11" s="681" t="s">
        <v>1</v>
      </c>
    </row>
    <row r="12" spans="1:10" ht="14.4" customHeight="1" x14ac:dyDescent="0.3">
      <c r="A12" s="677" t="s">
        <v>500</v>
      </c>
      <c r="B12" s="678" t="s">
        <v>509</v>
      </c>
      <c r="C12" s="679">
        <v>637.56940999999983</v>
      </c>
      <c r="D12" s="679">
        <v>486.37771000000004</v>
      </c>
      <c r="E12" s="679"/>
      <c r="F12" s="679">
        <v>228.10323000000005</v>
      </c>
      <c r="G12" s="679">
        <v>290</v>
      </c>
      <c r="H12" s="679">
        <v>-61.896769999999947</v>
      </c>
      <c r="I12" s="680">
        <v>0.78656286206896575</v>
      </c>
      <c r="J12" s="681" t="s">
        <v>1</v>
      </c>
    </row>
    <row r="13" spans="1:10" ht="14.4" customHeight="1" x14ac:dyDescent="0.3">
      <c r="A13" s="677" t="s">
        <v>500</v>
      </c>
      <c r="B13" s="678" t="s">
        <v>510</v>
      </c>
      <c r="C13" s="679">
        <v>70.672269999999997</v>
      </c>
      <c r="D13" s="679">
        <v>70.372199999999992</v>
      </c>
      <c r="E13" s="679"/>
      <c r="F13" s="679">
        <v>79.083420000000004</v>
      </c>
      <c r="G13" s="679">
        <v>65</v>
      </c>
      <c r="H13" s="679">
        <v>14.083420000000004</v>
      </c>
      <c r="I13" s="680">
        <v>1.2166680000000001</v>
      </c>
      <c r="J13" s="681" t="s">
        <v>1</v>
      </c>
    </row>
    <row r="14" spans="1:10" ht="14.4" customHeight="1" x14ac:dyDescent="0.3">
      <c r="A14" s="677" t="s">
        <v>500</v>
      </c>
      <c r="B14" s="678" t="s">
        <v>511</v>
      </c>
      <c r="C14" s="679">
        <v>4656.0262000000002</v>
      </c>
      <c r="D14" s="679">
        <v>6587.9047500000024</v>
      </c>
      <c r="E14" s="679"/>
      <c r="F14" s="679">
        <v>5736.6882000000005</v>
      </c>
      <c r="G14" s="679">
        <v>5266</v>
      </c>
      <c r="H14" s="679">
        <v>470.68820000000051</v>
      </c>
      <c r="I14" s="680">
        <v>1.0893824914546146</v>
      </c>
      <c r="J14" s="681" t="s">
        <v>512</v>
      </c>
    </row>
    <row r="16" spans="1:10" ht="14.4" customHeight="1" x14ac:dyDescent="0.3">
      <c r="A16" s="677" t="s">
        <v>500</v>
      </c>
      <c r="B16" s="678" t="s">
        <v>501</v>
      </c>
      <c r="C16" s="679" t="s">
        <v>502</v>
      </c>
      <c r="D16" s="679" t="s">
        <v>502</v>
      </c>
      <c r="E16" s="679"/>
      <c r="F16" s="679" t="s">
        <v>502</v>
      </c>
      <c r="G16" s="679" t="s">
        <v>502</v>
      </c>
      <c r="H16" s="679" t="s">
        <v>502</v>
      </c>
      <c r="I16" s="680" t="s">
        <v>502</v>
      </c>
      <c r="J16" s="681" t="s">
        <v>60</v>
      </c>
    </row>
    <row r="17" spans="1:10" ht="14.4" customHeight="1" x14ac:dyDescent="0.3">
      <c r="A17" s="677" t="s">
        <v>513</v>
      </c>
      <c r="B17" s="678" t="s">
        <v>514</v>
      </c>
      <c r="C17" s="679" t="s">
        <v>502</v>
      </c>
      <c r="D17" s="679" t="s">
        <v>502</v>
      </c>
      <c r="E17" s="679"/>
      <c r="F17" s="679" t="s">
        <v>502</v>
      </c>
      <c r="G17" s="679" t="s">
        <v>502</v>
      </c>
      <c r="H17" s="679" t="s">
        <v>502</v>
      </c>
      <c r="I17" s="680" t="s">
        <v>502</v>
      </c>
      <c r="J17" s="681" t="s">
        <v>0</v>
      </c>
    </row>
    <row r="18" spans="1:10" ht="14.4" customHeight="1" x14ac:dyDescent="0.3">
      <c r="A18" s="677" t="s">
        <v>513</v>
      </c>
      <c r="B18" s="678" t="s">
        <v>503</v>
      </c>
      <c r="C18" s="679">
        <v>1926.3191900000002</v>
      </c>
      <c r="D18" s="679">
        <v>2479.6024800000023</v>
      </c>
      <c r="E18" s="679"/>
      <c r="F18" s="679">
        <v>2534.427990000001</v>
      </c>
      <c r="G18" s="679">
        <v>2066</v>
      </c>
      <c r="H18" s="679">
        <v>468.42799000000105</v>
      </c>
      <c r="I18" s="680">
        <v>1.2267318441432726</v>
      </c>
      <c r="J18" s="681" t="s">
        <v>1</v>
      </c>
    </row>
    <row r="19" spans="1:10" ht="14.4" customHeight="1" x14ac:dyDescent="0.3">
      <c r="A19" s="677" t="s">
        <v>513</v>
      </c>
      <c r="B19" s="678" t="s">
        <v>504</v>
      </c>
      <c r="C19" s="679">
        <v>766.59348000000011</v>
      </c>
      <c r="D19" s="679">
        <v>1022.3053899999999</v>
      </c>
      <c r="E19" s="679"/>
      <c r="F19" s="679">
        <v>1122.0736600000002</v>
      </c>
      <c r="G19" s="679">
        <v>928</v>
      </c>
      <c r="H19" s="679">
        <v>194.07366000000025</v>
      </c>
      <c r="I19" s="680">
        <v>1.2091310991379314</v>
      </c>
      <c r="J19" s="681" t="s">
        <v>1</v>
      </c>
    </row>
    <row r="20" spans="1:10" ht="14.4" customHeight="1" x14ac:dyDescent="0.3">
      <c r="A20" s="677" t="s">
        <v>513</v>
      </c>
      <c r="B20" s="678" t="s">
        <v>505</v>
      </c>
      <c r="C20" s="679">
        <v>108.07876000000002</v>
      </c>
      <c r="D20" s="679">
        <v>148.57783000000001</v>
      </c>
      <c r="E20" s="679"/>
      <c r="F20" s="679">
        <v>61.539049999999989</v>
      </c>
      <c r="G20" s="679">
        <v>138</v>
      </c>
      <c r="H20" s="679">
        <v>-76.460950000000011</v>
      </c>
      <c r="I20" s="680">
        <v>0.44593514492753616</v>
      </c>
      <c r="J20" s="681" t="s">
        <v>1</v>
      </c>
    </row>
    <row r="21" spans="1:10" ht="14.4" customHeight="1" x14ac:dyDescent="0.3">
      <c r="A21" s="677" t="s">
        <v>513</v>
      </c>
      <c r="B21" s="678" t="s">
        <v>506</v>
      </c>
      <c r="C21" s="679">
        <v>539.04079000000002</v>
      </c>
      <c r="D21" s="679">
        <v>817.35423000000048</v>
      </c>
      <c r="E21" s="679"/>
      <c r="F21" s="679">
        <v>815.14494000000002</v>
      </c>
      <c r="G21" s="679">
        <v>680</v>
      </c>
      <c r="H21" s="679">
        <v>135.14494000000002</v>
      </c>
      <c r="I21" s="680">
        <v>1.1987425588235294</v>
      </c>
      <c r="J21" s="681" t="s">
        <v>1</v>
      </c>
    </row>
    <row r="22" spans="1:10" ht="14.4" customHeight="1" x14ac:dyDescent="0.3">
      <c r="A22" s="677" t="s">
        <v>513</v>
      </c>
      <c r="B22" s="678" t="s">
        <v>507</v>
      </c>
      <c r="C22" s="679">
        <v>21.263469999999998</v>
      </c>
      <c r="D22" s="679">
        <v>386.98660000000001</v>
      </c>
      <c r="E22" s="679"/>
      <c r="F22" s="679">
        <v>26.18638</v>
      </c>
      <c r="G22" s="679">
        <v>200</v>
      </c>
      <c r="H22" s="679">
        <v>-173.81362000000001</v>
      </c>
      <c r="I22" s="680">
        <v>0.13093189999999999</v>
      </c>
      <c r="J22" s="681" t="s">
        <v>1</v>
      </c>
    </row>
    <row r="23" spans="1:10" ht="14.4" customHeight="1" x14ac:dyDescent="0.3">
      <c r="A23" s="677" t="s">
        <v>513</v>
      </c>
      <c r="B23" s="678" t="s">
        <v>508</v>
      </c>
      <c r="C23" s="679">
        <v>586.48883000000001</v>
      </c>
      <c r="D23" s="679">
        <v>1176.3283100000003</v>
      </c>
      <c r="E23" s="679"/>
      <c r="F23" s="679">
        <v>870.12953000000005</v>
      </c>
      <c r="G23" s="679">
        <v>900</v>
      </c>
      <c r="H23" s="679">
        <v>-29.870469999999955</v>
      </c>
      <c r="I23" s="680">
        <v>0.96681058888888893</v>
      </c>
      <c r="J23" s="681" t="s">
        <v>1</v>
      </c>
    </row>
    <row r="24" spans="1:10" ht="14.4" customHeight="1" x14ac:dyDescent="0.3">
      <c r="A24" s="677" t="s">
        <v>513</v>
      </c>
      <c r="B24" s="678" t="s">
        <v>509</v>
      </c>
      <c r="C24" s="679">
        <v>637.56940999999983</v>
      </c>
      <c r="D24" s="679">
        <v>486.37771000000004</v>
      </c>
      <c r="E24" s="679"/>
      <c r="F24" s="679">
        <v>228.10323000000005</v>
      </c>
      <c r="G24" s="679">
        <v>290</v>
      </c>
      <c r="H24" s="679">
        <v>-61.896769999999947</v>
      </c>
      <c r="I24" s="680">
        <v>0.78656286206896575</v>
      </c>
      <c r="J24" s="681" t="s">
        <v>1</v>
      </c>
    </row>
    <row r="25" spans="1:10" ht="14.4" customHeight="1" x14ac:dyDescent="0.3">
      <c r="A25" s="677" t="s">
        <v>513</v>
      </c>
      <c r="B25" s="678" t="s">
        <v>510</v>
      </c>
      <c r="C25" s="679">
        <v>70.672269999999997</v>
      </c>
      <c r="D25" s="679">
        <v>70.372199999999992</v>
      </c>
      <c r="E25" s="679"/>
      <c r="F25" s="679">
        <v>79.083420000000004</v>
      </c>
      <c r="G25" s="679">
        <v>65</v>
      </c>
      <c r="H25" s="679">
        <v>14.083420000000004</v>
      </c>
      <c r="I25" s="680">
        <v>1.2166680000000001</v>
      </c>
      <c r="J25" s="681" t="s">
        <v>1</v>
      </c>
    </row>
    <row r="26" spans="1:10" ht="14.4" customHeight="1" x14ac:dyDescent="0.3">
      <c r="A26" s="677" t="s">
        <v>513</v>
      </c>
      <c r="B26" s="678" t="s">
        <v>515</v>
      </c>
      <c r="C26" s="679">
        <v>4656.0262000000002</v>
      </c>
      <c r="D26" s="679">
        <v>6587.9047500000024</v>
      </c>
      <c r="E26" s="679"/>
      <c r="F26" s="679">
        <v>5736.6882000000005</v>
      </c>
      <c r="G26" s="679">
        <v>5266</v>
      </c>
      <c r="H26" s="679">
        <v>470.68820000000051</v>
      </c>
      <c r="I26" s="680">
        <v>1.0893824914546146</v>
      </c>
      <c r="J26" s="681" t="s">
        <v>516</v>
      </c>
    </row>
    <row r="27" spans="1:10" ht="14.4" customHeight="1" x14ac:dyDescent="0.3">
      <c r="A27" s="677" t="s">
        <v>502</v>
      </c>
      <c r="B27" s="678" t="s">
        <v>502</v>
      </c>
      <c r="C27" s="679" t="s">
        <v>502</v>
      </c>
      <c r="D27" s="679" t="s">
        <v>502</v>
      </c>
      <c r="E27" s="679"/>
      <c r="F27" s="679" t="s">
        <v>502</v>
      </c>
      <c r="G27" s="679" t="s">
        <v>502</v>
      </c>
      <c r="H27" s="679" t="s">
        <v>502</v>
      </c>
      <c r="I27" s="680" t="s">
        <v>502</v>
      </c>
      <c r="J27" s="681" t="s">
        <v>517</v>
      </c>
    </row>
    <row r="28" spans="1:10" ht="14.4" customHeight="1" x14ac:dyDescent="0.3">
      <c r="A28" s="677" t="s">
        <v>500</v>
      </c>
      <c r="B28" s="678" t="s">
        <v>511</v>
      </c>
      <c r="C28" s="679">
        <v>4656.0262000000002</v>
      </c>
      <c r="D28" s="679">
        <v>6587.9047500000024</v>
      </c>
      <c r="E28" s="679"/>
      <c r="F28" s="679">
        <v>5736.6882000000005</v>
      </c>
      <c r="G28" s="679">
        <v>5266</v>
      </c>
      <c r="H28" s="679">
        <v>470.68820000000051</v>
      </c>
      <c r="I28" s="680">
        <v>1.0893824914546146</v>
      </c>
      <c r="J28" s="681" t="s">
        <v>512</v>
      </c>
    </row>
  </sheetData>
  <mergeCells count="3">
    <mergeCell ref="F3:I3"/>
    <mergeCell ref="C4:D4"/>
    <mergeCell ref="A1:I1"/>
  </mergeCells>
  <conditionalFormatting sqref="F15 F29:F65537">
    <cfRule type="cellIs" dxfId="59" priority="18" stopIfTrue="1" operator="greaterThan">
      <formula>1</formula>
    </cfRule>
  </conditionalFormatting>
  <conditionalFormatting sqref="H5:H14">
    <cfRule type="expression" dxfId="58" priority="14">
      <formula>$H5&gt;0</formula>
    </cfRule>
  </conditionalFormatting>
  <conditionalFormatting sqref="I5:I14">
    <cfRule type="expression" dxfId="57" priority="15">
      <formula>$I5&gt;1</formula>
    </cfRule>
  </conditionalFormatting>
  <conditionalFormatting sqref="B5:B14">
    <cfRule type="expression" dxfId="56" priority="11">
      <formula>OR($J5="NS",$J5="SumaNS",$J5="Účet")</formula>
    </cfRule>
  </conditionalFormatting>
  <conditionalFormatting sqref="B5:D14 F5:I14">
    <cfRule type="expression" dxfId="55" priority="17">
      <formula>AND($J5&lt;&gt;"",$J5&lt;&gt;"mezeraKL")</formula>
    </cfRule>
  </conditionalFormatting>
  <conditionalFormatting sqref="B5:D14 F5:I14">
    <cfRule type="expression" dxfId="5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3" priority="13">
      <formula>OR($J5="SumaNS",$J5="NS")</formula>
    </cfRule>
  </conditionalFormatting>
  <conditionalFormatting sqref="A5:A14">
    <cfRule type="expression" dxfId="52" priority="9">
      <formula>AND($J5&lt;&gt;"mezeraKL",$J5&lt;&gt;"")</formula>
    </cfRule>
  </conditionalFormatting>
  <conditionalFormatting sqref="A5:A14">
    <cfRule type="expression" dxfId="51" priority="10">
      <formula>AND($J5&lt;&gt;"",$J5&lt;&gt;"mezeraKL")</formula>
    </cfRule>
  </conditionalFormatting>
  <conditionalFormatting sqref="H16:H28">
    <cfRule type="expression" dxfId="50" priority="5">
      <formula>$H16&gt;0</formula>
    </cfRule>
  </conditionalFormatting>
  <conditionalFormatting sqref="A16:A28">
    <cfRule type="expression" dxfId="49" priority="2">
      <formula>AND($J16&lt;&gt;"mezeraKL",$J16&lt;&gt;"")</formula>
    </cfRule>
  </conditionalFormatting>
  <conditionalFormatting sqref="I16:I28">
    <cfRule type="expression" dxfId="48" priority="6">
      <formula>$I16&gt;1</formula>
    </cfRule>
  </conditionalFormatting>
  <conditionalFormatting sqref="B16:B28">
    <cfRule type="expression" dxfId="47" priority="1">
      <formula>OR($J16="NS",$J16="SumaNS",$J16="Účet")</formula>
    </cfRule>
  </conditionalFormatting>
  <conditionalFormatting sqref="A16:D28 F16:I28">
    <cfRule type="expression" dxfId="46" priority="8">
      <formula>AND($J16&lt;&gt;"",$J16&lt;&gt;"mezeraKL")</formula>
    </cfRule>
  </conditionalFormatting>
  <conditionalFormatting sqref="B16:D28 F16:I28">
    <cfRule type="expression" dxfId="4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8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428" bestFit="1" customWidth="1"/>
    <col min="6" max="6" width="18.77734375" style="316" customWidth="1"/>
    <col min="7" max="7" width="5" style="312" customWidth="1"/>
    <col min="8" max="8" width="12.44140625" style="312" hidden="1" customWidth="1" outlineLevel="1"/>
    <col min="9" max="9" width="8.5546875" style="312" hidden="1" customWidth="1" outlineLevel="1"/>
    <col min="10" max="10" width="25.77734375" style="312" customWidth="1" collapsed="1"/>
    <col min="11" max="11" width="8.77734375" style="312" customWidth="1"/>
    <col min="12" max="13" width="7.77734375" style="310" customWidth="1"/>
    <col min="14" max="14" width="12.6640625" style="310" customWidth="1"/>
    <col min="15" max="16384" width="8.88671875" style="231"/>
  </cols>
  <sheetData>
    <row r="1" spans="1:14" ht="18.600000000000001" customHeight="1" thickBot="1" x14ac:dyDescent="0.4">
      <c r="A1" s="519" t="s">
        <v>179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</row>
    <row r="2" spans="1:14" ht="14.4" customHeight="1" thickBot="1" x14ac:dyDescent="0.35">
      <c r="A2" s="348" t="s">
        <v>297</v>
      </c>
      <c r="B2" s="66"/>
      <c r="C2" s="314"/>
      <c r="D2" s="314"/>
      <c r="E2" s="427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" customHeight="1" thickBot="1" x14ac:dyDescent="0.35">
      <c r="A3" s="66"/>
      <c r="B3" s="66"/>
      <c r="C3" s="515"/>
      <c r="D3" s="516"/>
      <c r="E3" s="516"/>
      <c r="F3" s="516"/>
      <c r="G3" s="516"/>
      <c r="H3" s="516"/>
      <c r="I3" s="516"/>
      <c r="J3" s="517" t="s">
        <v>141</v>
      </c>
      <c r="K3" s="518"/>
      <c r="L3" s="188">
        <f>IF(M3&lt;&gt;0,N3/M3,0)</f>
        <v>394.11349754238518</v>
      </c>
      <c r="M3" s="188">
        <f>SUBTOTAL(9,M5:M1048576)</f>
        <v>14430.300000000001</v>
      </c>
      <c r="N3" s="189">
        <f>SUBTOTAL(9,N5:N1048576)</f>
        <v>5687176.0035858816</v>
      </c>
    </row>
    <row r="4" spans="1:14" s="311" customFormat="1" ht="14.4" customHeight="1" thickBot="1" x14ac:dyDescent="0.35">
      <c r="A4" s="682" t="s">
        <v>4</v>
      </c>
      <c r="B4" s="683" t="s">
        <v>5</v>
      </c>
      <c r="C4" s="683" t="s">
        <v>0</v>
      </c>
      <c r="D4" s="683" t="s">
        <v>6</v>
      </c>
      <c r="E4" s="684" t="s">
        <v>7</v>
      </c>
      <c r="F4" s="683" t="s">
        <v>1</v>
      </c>
      <c r="G4" s="683" t="s">
        <v>8</v>
      </c>
      <c r="H4" s="683" t="s">
        <v>9</v>
      </c>
      <c r="I4" s="683" t="s">
        <v>10</v>
      </c>
      <c r="J4" s="685" t="s">
        <v>11</v>
      </c>
      <c r="K4" s="685" t="s">
        <v>12</v>
      </c>
      <c r="L4" s="686" t="s">
        <v>164</v>
      </c>
      <c r="M4" s="686" t="s">
        <v>13</v>
      </c>
      <c r="N4" s="687" t="s">
        <v>175</v>
      </c>
    </row>
    <row r="5" spans="1:14" ht="14.4" customHeight="1" x14ac:dyDescent="0.3">
      <c r="A5" s="690" t="s">
        <v>500</v>
      </c>
      <c r="B5" s="691" t="s">
        <v>501</v>
      </c>
      <c r="C5" s="692" t="s">
        <v>513</v>
      </c>
      <c r="D5" s="693" t="s">
        <v>514</v>
      </c>
      <c r="E5" s="694">
        <v>50113001</v>
      </c>
      <c r="F5" s="693" t="s">
        <v>518</v>
      </c>
      <c r="G5" s="692" t="s">
        <v>519</v>
      </c>
      <c r="H5" s="692">
        <v>146686</v>
      </c>
      <c r="I5" s="692">
        <v>146686</v>
      </c>
      <c r="J5" s="692" t="s">
        <v>520</v>
      </c>
      <c r="K5" s="692" t="s">
        <v>521</v>
      </c>
      <c r="L5" s="695">
        <v>19.8</v>
      </c>
      <c r="M5" s="695">
        <v>140</v>
      </c>
      <c r="N5" s="696">
        <v>2772</v>
      </c>
    </row>
    <row r="6" spans="1:14" ht="14.4" customHeight="1" x14ac:dyDescent="0.3">
      <c r="A6" s="697" t="s">
        <v>500</v>
      </c>
      <c r="B6" s="698" t="s">
        <v>501</v>
      </c>
      <c r="C6" s="699" t="s">
        <v>513</v>
      </c>
      <c r="D6" s="700" t="s">
        <v>514</v>
      </c>
      <c r="E6" s="701">
        <v>50113001</v>
      </c>
      <c r="F6" s="700" t="s">
        <v>518</v>
      </c>
      <c r="G6" s="699" t="s">
        <v>519</v>
      </c>
      <c r="H6" s="699">
        <v>846758</v>
      </c>
      <c r="I6" s="699">
        <v>103387</v>
      </c>
      <c r="J6" s="699" t="s">
        <v>522</v>
      </c>
      <c r="K6" s="699" t="s">
        <v>523</v>
      </c>
      <c r="L6" s="702">
        <v>72.755208996040125</v>
      </c>
      <c r="M6" s="702">
        <v>359</v>
      </c>
      <c r="N6" s="703">
        <v>26119.120029578404</v>
      </c>
    </row>
    <row r="7" spans="1:14" ht="14.4" customHeight="1" x14ac:dyDescent="0.3">
      <c r="A7" s="697" t="s">
        <v>500</v>
      </c>
      <c r="B7" s="698" t="s">
        <v>501</v>
      </c>
      <c r="C7" s="699" t="s">
        <v>513</v>
      </c>
      <c r="D7" s="700" t="s">
        <v>514</v>
      </c>
      <c r="E7" s="701">
        <v>50113001</v>
      </c>
      <c r="F7" s="700" t="s">
        <v>518</v>
      </c>
      <c r="G7" s="699" t="s">
        <v>519</v>
      </c>
      <c r="H7" s="699">
        <v>192729</v>
      </c>
      <c r="I7" s="699">
        <v>92729</v>
      </c>
      <c r="J7" s="699" t="s">
        <v>524</v>
      </c>
      <c r="K7" s="699" t="s">
        <v>525</v>
      </c>
      <c r="L7" s="702">
        <v>48.393950617283956</v>
      </c>
      <c r="M7" s="702">
        <v>81</v>
      </c>
      <c r="N7" s="703">
        <v>3919.9100000000003</v>
      </c>
    </row>
    <row r="8" spans="1:14" ht="14.4" customHeight="1" x14ac:dyDescent="0.3">
      <c r="A8" s="697" t="s">
        <v>500</v>
      </c>
      <c r="B8" s="698" t="s">
        <v>501</v>
      </c>
      <c r="C8" s="699" t="s">
        <v>513</v>
      </c>
      <c r="D8" s="700" t="s">
        <v>514</v>
      </c>
      <c r="E8" s="701">
        <v>50113001</v>
      </c>
      <c r="F8" s="700" t="s">
        <v>518</v>
      </c>
      <c r="G8" s="699" t="s">
        <v>519</v>
      </c>
      <c r="H8" s="699">
        <v>192730</v>
      </c>
      <c r="I8" s="699">
        <v>92730</v>
      </c>
      <c r="J8" s="699" t="s">
        <v>524</v>
      </c>
      <c r="K8" s="699" t="s">
        <v>526</v>
      </c>
      <c r="L8" s="702">
        <v>449.74500000000006</v>
      </c>
      <c r="M8" s="702">
        <v>2</v>
      </c>
      <c r="N8" s="703">
        <v>899.49000000000012</v>
      </c>
    </row>
    <row r="9" spans="1:14" ht="14.4" customHeight="1" x14ac:dyDescent="0.3">
      <c r="A9" s="697" t="s">
        <v>500</v>
      </c>
      <c r="B9" s="698" t="s">
        <v>501</v>
      </c>
      <c r="C9" s="699" t="s">
        <v>513</v>
      </c>
      <c r="D9" s="700" t="s">
        <v>514</v>
      </c>
      <c r="E9" s="701">
        <v>50113001</v>
      </c>
      <c r="F9" s="700" t="s">
        <v>518</v>
      </c>
      <c r="G9" s="699" t="s">
        <v>519</v>
      </c>
      <c r="H9" s="699">
        <v>197323</v>
      </c>
      <c r="I9" s="699">
        <v>197323</v>
      </c>
      <c r="J9" s="699" t="s">
        <v>527</v>
      </c>
      <c r="K9" s="699" t="s">
        <v>528</v>
      </c>
      <c r="L9" s="702">
        <v>1335.2</v>
      </c>
      <c r="M9" s="702">
        <v>4</v>
      </c>
      <c r="N9" s="703">
        <v>5340.8</v>
      </c>
    </row>
    <row r="10" spans="1:14" ht="14.4" customHeight="1" x14ac:dyDescent="0.3">
      <c r="A10" s="697" t="s">
        <v>500</v>
      </c>
      <c r="B10" s="698" t="s">
        <v>501</v>
      </c>
      <c r="C10" s="699" t="s">
        <v>513</v>
      </c>
      <c r="D10" s="700" t="s">
        <v>514</v>
      </c>
      <c r="E10" s="701">
        <v>50113001</v>
      </c>
      <c r="F10" s="700" t="s">
        <v>518</v>
      </c>
      <c r="G10" s="699" t="s">
        <v>519</v>
      </c>
      <c r="H10" s="699">
        <v>100362</v>
      </c>
      <c r="I10" s="699">
        <v>362</v>
      </c>
      <c r="J10" s="699" t="s">
        <v>529</v>
      </c>
      <c r="K10" s="699" t="s">
        <v>530</v>
      </c>
      <c r="L10" s="702">
        <v>86.435000000000016</v>
      </c>
      <c r="M10" s="702">
        <v>12</v>
      </c>
      <c r="N10" s="703">
        <v>1037.2200000000003</v>
      </c>
    </row>
    <row r="11" spans="1:14" ht="14.4" customHeight="1" x14ac:dyDescent="0.3">
      <c r="A11" s="697" t="s">
        <v>500</v>
      </c>
      <c r="B11" s="698" t="s">
        <v>501</v>
      </c>
      <c r="C11" s="699" t="s">
        <v>513</v>
      </c>
      <c r="D11" s="700" t="s">
        <v>514</v>
      </c>
      <c r="E11" s="701">
        <v>50113001</v>
      </c>
      <c r="F11" s="700" t="s">
        <v>518</v>
      </c>
      <c r="G11" s="699" t="s">
        <v>519</v>
      </c>
      <c r="H11" s="699">
        <v>202701</v>
      </c>
      <c r="I11" s="699">
        <v>202701</v>
      </c>
      <c r="J11" s="699" t="s">
        <v>531</v>
      </c>
      <c r="K11" s="699" t="s">
        <v>532</v>
      </c>
      <c r="L11" s="702">
        <v>116.52</v>
      </c>
      <c r="M11" s="702">
        <v>1</v>
      </c>
      <c r="N11" s="703">
        <v>116.52</v>
      </c>
    </row>
    <row r="12" spans="1:14" ht="14.4" customHeight="1" x14ac:dyDescent="0.3">
      <c r="A12" s="697" t="s">
        <v>500</v>
      </c>
      <c r="B12" s="698" t="s">
        <v>501</v>
      </c>
      <c r="C12" s="699" t="s">
        <v>513</v>
      </c>
      <c r="D12" s="700" t="s">
        <v>514</v>
      </c>
      <c r="E12" s="701">
        <v>50113001</v>
      </c>
      <c r="F12" s="700" t="s">
        <v>518</v>
      </c>
      <c r="G12" s="699" t="s">
        <v>519</v>
      </c>
      <c r="H12" s="699">
        <v>845008</v>
      </c>
      <c r="I12" s="699">
        <v>107806</v>
      </c>
      <c r="J12" s="699" t="s">
        <v>531</v>
      </c>
      <c r="K12" s="699" t="s">
        <v>533</v>
      </c>
      <c r="L12" s="702">
        <v>62.245000000000005</v>
      </c>
      <c r="M12" s="702">
        <v>12</v>
      </c>
      <c r="N12" s="703">
        <v>746.94</v>
      </c>
    </row>
    <row r="13" spans="1:14" ht="14.4" customHeight="1" x14ac:dyDescent="0.3">
      <c r="A13" s="697" t="s">
        <v>500</v>
      </c>
      <c r="B13" s="698" t="s">
        <v>501</v>
      </c>
      <c r="C13" s="699" t="s">
        <v>513</v>
      </c>
      <c r="D13" s="700" t="s">
        <v>514</v>
      </c>
      <c r="E13" s="701">
        <v>50113001</v>
      </c>
      <c r="F13" s="700" t="s">
        <v>518</v>
      </c>
      <c r="G13" s="699" t="s">
        <v>519</v>
      </c>
      <c r="H13" s="699">
        <v>153200</v>
      </c>
      <c r="I13" s="699">
        <v>53200</v>
      </c>
      <c r="J13" s="699" t="s">
        <v>534</v>
      </c>
      <c r="K13" s="699" t="s">
        <v>535</v>
      </c>
      <c r="L13" s="702">
        <v>52.429857142857145</v>
      </c>
      <c r="M13" s="702">
        <v>70</v>
      </c>
      <c r="N13" s="703">
        <v>3670.09</v>
      </c>
    </row>
    <row r="14" spans="1:14" ht="14.4" customHeight="1" x14ac:dyDescent="0.3">
      <c r="A14" s="697" t="s">
        <v>500</v>
      </c>
      <c r="B14" s="698" t="s">
        <v>501</v>
      </c>
      <c r="C14" s="699" t="s">
        <v>513</v>
      </c>
      <c r="D14" s="700" t="s">
        <v>514</v>
      </c>
      <c r="E14" s="701">
        <v>50113001</v>
      </c>
      <c r="F14" s="700" t="s">
        <v>518</v>
      </c>
      <c r="G14" s="699" t="s">
        <v>536</v>
      </c>
      <c r="H14" s="699">
        <v>102945</v>
      </c>
      <c r="I14" s="699">
        <v>2945</v>
      </c>
      <c r="J14" s="699" t="s">
        <v>537</v>
      </c>
      <c r="K14" s="699" t="s">
        <v>538</v>
      </c>
      <c r="L14" s="702">
        <v>8.6699999999999982</v>
      </c>
      <c r="M14" s="702">
        <v>3</v>
      </c>
      <c r="N14" s="703">
        <v>26.009999999999994</v>
      </c>
    </row>
    <row r="15" spans="1:14" ht="14.4" customHeight="1" x14ac:dyDescent="0.3">
      <c r="A15" s="697" t="s">
        <v>500</v>
      </c>
      <c r="B15" s="698" t="s">
        <v>501</v>
      </c>
      <c r="C15" s="699" t="s">
        <v>513</v>
      </c>
      <c r="D15" s="700" t="s">
        <v>514</v>
      </c>
      <c r="E15" s="701">
        <v>50113001</v>
      </c>
      <c r="F15" s="700" t="s">
        <v>518</v>
      </c>
      <c r="G15" s="699" t="s">
        <v>519</v>
      </c>
      <c r="H15" s="699">
        <v>176954</v>
      </c>
      <c r="I15" s="699">
        <v>176954</v>
      </c>
      <c r="J15" s="699" t="s">
        <v>539</v>
      </c>
      <c r="K15" s="699" t="s">
        <v>540</v>
      </c>
      <c r="L15" s="702">
        <v>94.490000000000009</v>
      </c>
      <c r="M15" s="702">
        <v>10</v>
      </c>
      <c r="N15" s="703">
        <v>944.90000000000009</v>
      </c>
    </row>
    <row r="16" spans="1:14" ht="14.4" customHeight="1" x14ac:dyDescent="0.3">
      <c r="A16" s="697" t="s">
        <v>500</v>
      </c>
      <c r="B16" s="698" t="s">
        <v>501</v>
      </c>
      <c r="C16" s="699" t="s">
        <v>513</v>
      </c>
      <c r="D16" s="700" t="s">
        <v>514</v>
      </c>
      <c r="E16" s="701">
        <v>50113001</v>
      </c>
      <c r="F16" s="700" t="s">
        <v>518</v>
      </c>
      <c r="G16" s="699" t="s">
        <v>519</v>
      </c>
      <c r="H16" s="699">
        <v>167547</v>
      </c>
      <c r="I16" s="699">
        <v>67547</v>
      </c>
      <c r="J16" s="699" t="s">
        <v>541</v>
      </c>
      <c r="K16" s="699" t="s">
        <v>542</v>
      </c>
      <c r="L16" s="702">
        <v>46.829473684210527</v>
      </c>
      <c r="M16" s="702">
        <v>19</v>
      </c>
      <c r="N16" s="703">
        <v>889.76</v>
      </c>
    </row>
    <row r="17" spans="1:14" ht="14.4" customHeight="1" x14ac:dyDescent="0.3">
      <c r="A17" s="697" t="s">
        <v>500</v>
      </c>
      <c r="B17" s="698" t="s">
        <v>501</v>
      </c>
      <c r="C17" s="699" t="s">
        <v>513</v>
      </c>
      <c r="D17" s="700" t="s">
        <v>514</v>
      </c>
      <c r="E17" s="701">
        <v>50113001</v>
      </c>
      <c r="F17" s="700" t="s">
        <v>518</v>
      </c>
      <c r="G17" s="699" t="s">
        <v>536</v>
      </c>
      <c r="H17" s="699">
        <v>127260</v>
      </c>
      <c r="I17" s="699">
        <v>127260</v>
      </c>
      <c r="J17" s="699" t="s">
        <v>543</v>
      </c>
      <c r="K17" s="699" t="s">
        <v>544</v>
      </c>
      <c r="L17" s="702">
        <v>16.199999999999996</v>
      </c>
      <c r="M17" s="702">
        <v>2</v>
      </c>
      <c r="N17" s="703">
        <v>32.399999999999991</v>
      </c>
    </row>
    <row r="18" spans="1:14" ht="14.4" customHeight="1" x14ac:dyDescent="0.3">
      <c r="A18" s="697" t="s">
        <v>500</v>
      </c>
      <c r="B18" s="698" t="s">
        <v>501</v>
      </c>
      <c r="C18" s="699" t="s">
        <v>513</v>
      </c>
      <c r="D18" s="700" t="s">
        <v>514</v>
      </c>
      <c r="E18" s="701">
        <v>50113001</v>
      </c>
      <c r="F18" s="700" t="s">
        <v>518</v>
      </c>
      <c r="G18" s="699" t="s">
        <v>519</v>
      </c>
      <c r="H18" s="699">
        <v>194919</v>
      </c>
      <c r="I18" s="699">
        <v>94919</v>
      </c>
      <c r="J18" s="699" t="s">
        <v>545</v>
      </c>
      <c r="K18" s="699" t="s">
        <v>546</v>
      </c>
      <c r="L18" s="702">
        <v>51.779000000000011</v>
      </c>
      <c r="M18" s="702">
        <v>30</v>
      </c>
      <c r="N18" s="703">
        <v>1553.3700000000003</v>
      </c>
    </row>
    <row r="19" spans="1:14" ht="14.4" customHeight="1" x14ac:dyDescent="0.3">
      <c r="A19" s="697" t="s">
        <v>500</v>
      </c>
      <c r="B19" s="698" t="s">
        <v>501</v>
      </c>
      <c r="C19" s="699" t="s">
        <v>513</v>
      </c>
      <c r="D19" s="700" t="s">
        <v>514</v>
      </c>
      <c r="E19" s="701">
        <v>50113001</v>
      </c>
      <c r="F19" s="700" t="s">
        <v>518</v>
      </c>
      <c r="G19" s="699" t="s">
        <v>519</v>
      </c>
      <c r="H19" s="699">
        <v>187167</v>
      </c>
      <c r="I19" s="699">
        <v>87167</v>
      </c>
      <c r="J19" s="699" t="s">
        <v>547</v>
      </c>
      <c r="K19" s="699" t="s">
        <v>548</v>
      </c>
      <c r="L19" s="702">
        <v>41.52999999999998</v>
      </c>
      <c r="M19" s="702">
        <v>1</v>
      </c>
      <c r="N19" s="703">
        <v>41.52999999999998</v>
      </c>
    </row>
    <row r="20" spans="1:14" ht="14.4" customHeight="1" x14ac:dyDescent="0.3">
      <c r="A20" s="697" t="s">
        <v>500</v>
      </c>
      <c r="B20" s="698" t="s">
        <v>501</v>
      </c>
      <c r="C20" s="699" t="s">
        <v>513</v>
      </c>
      <c r="D20" s="700" t="s">
        <v>514</v>
      </c>
      <c r="E20" s="701">
        <v>50113001</v>
      </c>
      <c r="F20" s="700" t="s">
        <v>518</v>
      </c>
      <c r="G20" s="699" t="s">
        <v>519</v>
      </c>
      <c r="H20" s="699">
        <v>845369</v>
      </c>
      <c r="I20" s="699">
        <v>107987</v>
      </c>
      <c r="J20" s="699" t="s">
        <v>549</v>
      </c>
      <c r="K20" s="699" t="s">
        <v>550</v>
      </c>
      <c r="L20" s="702">
        <v>112.28400000000002</v>
      </c>
      <c r="M20" s="702">
        <v>5</v>
      </c>
      <c r="N20" s="703">
        <v>561.42000000000007</v>
      </c>
    </row>
    <row r="21" spans="1:14" ht="14.4" customHeight="1" x14ac:dyDescent="0.3">
      <c r="A21" s="697" t="s">
        <v>500</v>
      </c>
      <c r="B21" s="698" t="s">
        <v>501</v>
      </c>
      <c r="C21" s="699" t="s">
        <v>513</v>
      </c>
      <c r="D21" s="700" t="s">
        <v>514</v>
      </c>
      <c r="E21" s="701">
        <v>50113001</v>
      </c>
      <c r="F21" s="700" t="s">
        <v>518</v>
      </c>
      <c r="G21" s="699" t="s">
        <v>519</v>
      </c>
      <c r="H21" s="699">
        <v>158668</v>
      </c>
      <c r="I21" s="699">
        <v>158668</v>
      </c>
      <c r="J21" s="699" t="s">
        <v>551</v>
      </c>
      <c r="K21" s="699" t="s">
        <v>552</v>
      </c>
      <c r="L21" s="702">
        <v>71.81</v>
      </c>
      <c r="M21" s="702">
        <v>80</v>
      </c>
      <c r="N21" s="703">
        <v>5744.8</v>
      </c>
    </row>
    <row r="22" spans="1:14" ht="14.4" customHeight="1" x14ac:dyDescent="0.3">
      <c r="A22" s="697" t="s">
        <v>500</v>
      </c>
      <c r="B22" s="698" t="s">
        <v>501</v>
      </c>
      <c r="C22" s="699" t="s">
        <v>513</v>
      </c>
      <c r="D22" s="700" t="s">
        <v>514</v>
      </c>
      <c r="E22" s="701">
        <v>50113001</v>
      </c>
      <c r="F22" s="700" t="s">
        <v>518</v>
      </c>
      <c r="G22" s="699" t="s">
        <v>519</v>
      </c>
      <c r="H22" s="699">
        <v>844960</v>
      </c>
      <c r="I22" s="699">
        <v>125114</v>
      </c>
      <c r="J22" s="699" t="s">
        <v>553</v>
      </c>
      <c r="K22" s="699" t="s">
        <v>554</v>
      </c>
      <c r="L22" s="702">
        <v>57.849999999999987</v>
      </c>
      <c r="M22" s="702">
        <v>1</v>
      </c>
      <c r="N22" s="703">
        <v>57.849999999999987</v>
      </c>
    </row>
    <row r="23" spans="1:14" ht="14.4" customHeight="1" x14ac:dyDescent="0.3">
      <c r="A23" s="697" t="s">
        <v>500</v>
      </c>
      <c r="B23" s="698" t="s">
        <v>501</v>
      </c>
      <c r="C23" s="699" t="s">
        <v>513</v>
      </c>
      <c r="D23" s="700" t="s">
        <v>514</v>
      </c>
      <c r="E23" s="701">
        <v>50113001</v>
      </c>
      <c r="F23" s="700" t="s">
        <v>518</v>
      </c>
      <c r="G23" s="699" t="s">
        <v>519</v>
      </c>
      <c r="H23" s="699">
        <v>196610</v>
      </c>
      <c r="I23" s="699">
        <v>96610</v>
      </c>
      <c r="J23" s="699" t="s">
        <v>555</v>
      </c>
      <c r="K23" s="699" t="s">
        <v>556</v>
      </c>
      <c r="L23" s="702">
        <v>46.315614132446122</v>
      </c>
      <c r="M23" s="702">
        <v>57</v>
      </c>
      <c r="N23" s="703">
        <v>2639.990005549429</v>
      </c>
    </row>
    <row r="24" spans="1:14" ht="14.4" customHeight="1" x14ac:dyDescent="0.3">
      <c r="A24" s="697" t="s">
        <v>500</v>
      </c>
      <c r="B24" s="698" t="s">
        <v>501</v>
      </c>
      <c r="C24" s="699" t="s">
        <v>513</v>
      </c>
      <c r="D24" s="700" t="s">
        <v>514</v>
      </c>
      <c r="E24" s="701">
        <v>50113001</v>
      </c>
      <c r="F24" s="700" t="s">
        <v>518</v>
      </c>
      <c r="G24" s="699" t="s">
        <v>519</v>
      </c>
      <c r="H24" s="699">
        <v>189244</v>
      </c>
      <c r="I24" s="699">
        <v>89244</v>
      </c>
      <c r="J24" s="699" t="s">
        <v>557</v>
      </c>
      <c r="K24" s="699" t="s">
        <v>558</v>
      </c>
      <c r="L24" s="702">
        <v>20.760000000000009</v>
      </c>
      <c r="M24" s="702">
        <v>170</v>
      </c>
      <c r="N24" s="703">
        <v>3529.2000000000012</v>
      </c>
    </row>
    <row r="25" spans="1:14" ht="14.4" customHeight="1" x14ac:dyDescent="0.3">
      <c r="A25" s="697" t="s">
        <v>500</v>
      </c>
      <c r="B25" s="698" t="s">
        <v>501</v>
      </c>
      <c r="C25" s="699" t="s">
        <v>513</v>
      </c>
      <c r="D25" s="700" t="s">
        <v>514</v>
      </c>
      <c r="E25" s="701">
        <v>50113001</v>
      </c>
      <c r="F25" s="700" t="s">
        <v>518</v>
      </c>
      <c r="G25" s="699" t="s">
        <v>519</v>
      </c>
      <c r="H25" s="699">
        <v>187764</v>
      </c>
      <c r="I25" s="699">
        <v>87764</v>
      </c>
      <c r="J25" s="699" t="s">
        <v>559</v>
      </c>
      <c r="K25" s="699" t="s">
        <v>560</v>
      </c>
      <c r="L25" s="702">
        <v>52.459727272727278</v>
      </c>
      <c r="M25" s="702">
        <v>55</v>
      </c>
      <c r="N25" s="703">
        <v>2885.2850000000003</v>
      </c>
    </row>
    <row r="26" spans="1:14" ht="14.4" customHeight="1" x14ac:dyDescent="0.3">
      <c r="A26" s="697" t="s">
        <v>500</v>
      </c>
      <c r="B26" s="698" t="s">
        <v>501</v>
      </c>
      <c r="C26" s="699" t="s">
        <v>513</v>
      </c>
      <c r="D26" s="700" t="s">
        <v>514</v>
      </c>
      <c r="E26" s="701">
        <v>50113001</v>
      </c>
      <c r="F26" s="700" t="s">
        <v>518</v>
      </c>
      <c r="G26" s="699" t="s">
        <v>519</v>
      </c>
      <c r="H26" s="699">
        <v>187825</v>
      </c>
      <c r="I26" s="699">
        <v>87825</v>
      </c>
      <c r="J26" s="699" t="s">
        <v>561</v>
      </c>
      <c r="K26" s="699" t="s">
        <v>560</v>
      </c>
      <c r="L26" s="702">
        <v>80.370000000000019</v>
      </c>
      <c r="M26" s="702">
        <v>35</v>
      </c>
      <c r="N26" s="703">
        <v>2812.9500000000007</v>
      </c>
    </row>
    <row r="27" spans="1:14" ht="14.4" customHeight="1" x14ac:dyDescent="0.3">
      <c r="A27" s="697" t="s">
        <v>500</v>
      </c>
      <c r="B27" s="698" t="s">
        <v>501</v>
      </c>
      <c r="C27" s="699" t="s">
        <v>513</v>
      </c>
      <c r="D27" s="700" t="s">
        <v>514</v>
      </c>
      <c r="E27" s="701">
        <v>50113001</v>
      </c>
      <c r="F27" s="700" t="s">
        <v>518</v>
      </c>
      <c r="G27" s="699" t="s">
        <v>519</v>
      </c>
      <c r="H27" s="699">
        <v>169667</v>
      </c>
      <c r="I27" s="699">
        <v>69667</v>
      </c>
      <c r="J27" s="699" t="s">
        <v>562</v>
      </c>
      <c r="K27" s="699" t="s">
        <v>560</v>
      </c>
      <c r="L27" s="702">
        <v>103.56955156950673</v>
      </c>
      <c r="M27" s="702">
        <v>223</v>
      </c>
      <c r="N27" s="703">
        <v>23096.010000000002</v>
      </c>
    </row>
    <row r="28" spans="1:14" ht="14.4" customHeight="1" x14ac:dyDescent="0.3">
      <c r="A28" s="697" t="s">
        <v>500</v>
      </c>
      <c r="B28" s="698" t="s">
        <v>501</v>
      </c>
      <c r="C28" s="699" t="s">
        <v>513</v>
      </c>
      <c r="D28" s="700" t="s">
        <v>514</v>
      </c>
      <c r="E28" s="701">
        <v>50113001</v>
      </c>
      <c r="F28" s="700" t="s">
        <v>518</v>
      </c>
      <c r="G28" s="699" t="s">
        <v>519</v>
      </c>
      <c r="H28" s="699">
        <v>173394</v>
      </c>
      <c r="I28" s="699">
        <v>173394</v>
      </c>
      <c r="J28" s="699" t="s">
        <v>563</v>
      </c>
      <c r="K28" s="699" t="s">
        <v>564</v>
      </c>
      <c r="L28" s="702">
        <v>376.64</v>
      </c>
      <c r="M28" s="702">
        <v>0.5</v>
      </c>
      <c r="N28" s="703">
        <v>188.32</v>
      </c>
    </row>
    <row r="29" spans="1:14" ht="14.4" customHeight="1" x14ac:dyDescent="0.3">
      <c r="A29" s="697" t="s">
        <v>500</v>
      </c>
      <c r="B29" s="698" t="s">
        <v>501</v>
      </c>
      <c r="C29" s="699" t="s">
        <v>513</v>
      </c>
      <c r="D29" s="700" t="s">
        <v>514</v>
      </c>
      <c r="E29" s="701">
        <v>50113001</v>
      </c>
      <c r="F29" s="700" t="s">
        <v>518</v>
      </c>
      <c r="G29" s="699" t="s">
        <v>519</v>
      </c>
      <c r="H29" s="699">
        <v>187822</v>
      </c>
      <c r="I29" s="699">
        <v>87822</v>
      </c>
      <c r="J29" s="699" t="s">
        <v>565</v>
      </c>
      <c r="K29" s="699" t="s">
        <v>566</v>
      </c>
      <c r="L29" s="702">
        <v>1323.87</v>
      </c>
      <c r="M29" s="702">
        <v>3</v>
      </c>
      <c r="N29" s="703">
        <v>3971.6099999999997</v>
      </c>
    </row>
    <row r="30" spans="1:14" ht="14.4" customHeight="1" x14ac:dyDescent="0.3">
      <c r="A30" s="697" t="s">
        <v>500</v>
      </c>
      <c r="B30" s="698" t="s">
        <v>501</v>
      </c>
      <c r="C30" s="699" t="s">
        <v>513</v>
      </c>
      <c r="D30" s="700" t="s">
        <v>514</v>
      </c>
      <c r="E30" s="701">
        <v>50113001</v>
      </c>
      <c r="F30" s="700" t="s">
        <v>518</v>
      </c>
      <c r="G30" s="699" t="s">
        <v>519</v>
      </c>
      <c r="H30" s="699">
        <v>196303</v>
      </c>
      <c r="I30" s="699">
        <v>96303</v>
      </c>
      <c r="J30" s="699" t="s">
        <v>567</v>
      </c>
      <c r="K30" s="699" t="s">
        <v>568</v>
      </c>
      <c r="L30" s="702">
        <v>41.000000000000021</v>
      </c>
      <c r="M30" s="702">
        <v>1</v>
      </c>
      <c r="N30" s="703">
        <v>41.000000000000021</v>
      </c>
    </row>
    <row r="31" spans="1:14" ht="14.4" customHeight="1" x14ac:dyDescent="0.3">
      <c r="A31" s="697" t="s">
        <v>500</v>
      </c>
      <c r="B31" s="698" t="s">
        <v>501</v>
      </c>
      <c r="C31" s="699" t="s">
        <v>513</v>
      </c>
      <c r="D31" s="700" t="s">
        <v>514</v>
      </c>
      <c r="E31" s="701">
        <v>50113001</v>
      </c>
      <c r="F31" s="700" t="s">
        <v>518</v>
      </c>
      <c r="G31" s="699" t="s">
        <v>519</v>
      </c>
      <c r="H31" s="699">
        <v>192351</v>
      </c>
      <c r="I31" s="699">
        <v>92351</v>
      </c>
      <c r="J31" s="699" t="s">
        <v>569</v>
      </c>
      <c r="K31" s="699" t="s">
        <v>570</v>
      </c>
      <c r="L31" s="702">
        <v>86.22</v>
      </c>
      <c r="M31" s="702">
        <v>35</v>
      </c>
      <c r="N31" s="703">
        <v>3017.7</v>
      </c>
    </row>
    <row r="32" spans="1:14" ht="14.4" customHeight="1" x14ac:dyDescent="0.3">
      <c r="A32" s="697" t="s">
        <v>500</v>
      </c>
      <c r="B32" s="698" t="s">
        <v>501</v>
      </c>
      <c r="C32" s="699" t="s">
        <v>513</v>
      </c>
      <c r="D32" s="700" t="s">
        <v>514</v>
      </c>
      <c r="E32" s="701">
        <v>50113001</v>
      </c>
      <c r="F32" s="700" t="s">
        <v>518</v>
      </c>
      <c r="G32" s="699" t="s">
        <v>536</v>
      </c>
      <c r="H32" s="699">
        <v>112892</v>
      </c>
      <c r="I32" s="699">
        <v>12892</v>
      </c>
      <c r="J32" s="699" t="s">
        <v>571</v>
      </c>
      <c r="K32" s="699" t="s">
        <v>572</v>
      </c>
      <c r="L32" s="702">
        <v>104.34500141019467</v>
      </c>
      <c r="M32" s="702">
        <v>2</v>
      </c>
      <c r="N32" s="703">
        <v>208.69000282038934</v>
      </c>
    </row>
    <row r="33" spans="1:14" ht="14.4" customHeight="1" x14ac:dyDescent="0.3">
      <c r="A33" s="697" t="s">
        <v>500</v>
      </c>
      <c r="B33" s="698" t="s">
        <v>501</v>
      </c>
      <c r="C33" s="699" t="s">
        <v>513</v>
      </c>
      <c r="D33" s="700" t="s">
        <v>514</v>
      </c>
      <c r="E33" s="701">
        <v>50113001</v>
      </c>
      <c r="F33" s="700" t="s">
        <v>518</v>
      </c>
      <c r="G33" s="699" t="s">
        <v>519</v>
      </c>
      <c r="H33" s="699">
        <v>140274</v>
      </c>
      <c r="I33" s="699">
        <v>40274</v>
      </c>
      <c r="J33" s="699" t="s">
        <v>573</v>
      </c>
      <c r="K33" s="699" t="s">
        <v>574</v>
      </c>
      <c r="L33" s="702">
        <v>51.770000000000039</v>
      </c>
      <c r="M33" s="702">
        <v>1</v>
      </c>
      <c r="N33" s="703">
        <v>51.770000000000039</v>
      </c>
    </row>
    <row r="34" spans="1:14" ht="14.4" customHeight="1" x14ac:dyDescent="0.3">
      <c r="A34" s="697" t="s">
        <v>500</v>
      </c>
      <c r="B34" s="698" t="s">
        <v>501</v>
      </c>
      <c r="C34" s="699" t="s">
        <v>513</v>
      </c>
      <c r="D34" s="700" t="s">
        <v>514</v>
      </c>
      <c r="E34" s="701">
        <v>50113001</v>
      </c>
      <c r="F34" s="700" t="s">
        <v>518</v>
      </c>
      <c r="G34" s="699" t="s">
        <v>519</v>
      </c>
      <c r="H34" s="699">
        <v>176496</v>
      </c>
      <c r="I34" s="699">
        <v>76496</v>
      </c>
      <c r="J34" s="699" t="s">
        <v>575</v>
      </c>
      <c r="K34" s="699" t="s">
        <v>576</v>
      </c>
      <c r="L34" s="702">
        <v>125.43000000000002</v>
      </c>
      <c r="M34" s="702">
        <v>44</v>
      </c>
      <c r="N34" s="703">
        <v>5518.920000000001</v>
      </c>
    </row>
    <row r="35" spans="1:14" ht="14.4" customHeight="1" x14ac:dyDescent="0.3">
      <c r="A35" s="697" t="s">
        <v>500</v>
      </c>
      <c r="B35" s="698" t="s">
        <v>501</v>
      </c>
      <c r="C35" s="699" t="s">
        <v>513</v>
      </c>
      <c r="D35" s="700" t="s">
        <v>514</v>
      </c>
      <c r="E35" s="701">
        <v>50113001</v>
      </c>
      <c r="F35" s="700" t="s">
        <v>518</v>
      </c>
      <c r="G35" s="699" t="s">
        <v>519</v>
      </c>
      <c r="H35" s="699">
        <v>162321</v>
      </c>
      <c r="I35" s="699">
        <v>62321</v>
      </c>
      <c r="J35" s="699" t="s">
        <v>577</v>
      </c>
      <c r="K35" s="699" t="s">
        <v>578</v>
      </c>
      <c r="L35" s="702">
        <v>122.74000000000002</v>
      </c>
      <c r="M35" s="702">
        <v>1</v>
      </c>
      <c r="N35" s="703">
        <v>122.74000000000002</v>
      </c>
    </row>
    <row r="36" spans="1:14" ht="14.4" customHeight="1" x14ac:dyDescent="0.3">
      <c r="A36" s="697" t="s">
        <v>500</v>
      </c>
      <c r="B36" s="698" t="s">
        <v>501</v>
      </c>
      <c r="C36" s="699" t="s">
        <v>513</v>
      </c>
      <c r="D36" s="700" t="s">
        <v>514</v>
      </c>
      <c r="E36" s="701">
        <v>50113001</v>
      </c>
      <c r="F36" s="700" t="s">
        <v>518</v>
      </c>
      <c r="G36" s="699" t="s">
        <v>519</v>
      </c>
      <c r="H36" s="699">
        <v>162317</v>
      </c>
      <c r="I36" s="699">
        <v>62317</v>
      </c>
      <c r="J36" s="699" t="s">
        <v>579</v>
      </c>
      <c r="K36" s="699" t="s">
        <v>580</v>
      </c>
      <c r="L36" s="702">
        <v>286</v>
      </c>
      <c r="M36" s="702">
        <v>5</v>
      </c>
      <c r="N36" s="703">
        <v>1430</v>
      </c>
    </row>
    <row r="37" spans="1:14" ht="14.4" customHeight="1" x14ac:dyDescent="0.3">
      <c r="A37" s="697" t="s">
        <v>500</v>
      </c>
      <c r="B37" s="698" t="s">
        <v>501</v>
      </c>
      <c r="C37" s="699" t="s">
        <v>513</v>
      </c>
      <c r="D37" s="700" t="s">
        <v>514</v>
      </c>
      <c r="E37" s="701">
        <v>50113001</v>
      </c>
      <c r="F37" s="700" t="s">
        <v>518</v>
      </c>
      <c r="G37" s="699" t="s">
        <v>536</v>
      </c>
      <c r="H37" s="699">
        <v>183974</v>
      </c>
      <c r="I37" s="699">
        <v>83974</v>
      </c>
      <c r="J37" s="699" t="s">
        <v>581</v>
      </c>
      <c r="K37" s="699" t="s">
        <v>582</v>
      </c>
      <c r="L37" s="702">
        <v>88.454062499999992</v>
      </c>
      <c r="M37" s="702">
        <v>32</v>
      </c>
      <c r="N37" s="703">
        <v>2830.5299999999997</v>
      </c>
    </row>
    <row r="38" spans="1:14" ht="14.4" customHeight="1" x14ac:dyDescent="0.3">
      <c r="A38" s="697" t="s">
        <v>500</v>
      </c>
      <c r="B38" s="698" t="s">
        <v>501</v>
      </c>
      <c r="C38" s="699" t="s">
        <v>513</v>
      </c>
      <c r="D38" s="700" t="s">
        <v>514</v>
      </c>
      <c r="E38" s="701">
        <v>50113001</v>
      </c>
      <c r="F38" s="700" t="s">
        <v>518</v>
      </c>
      <c r="G38" s="699" t="s">
        <v>519</v>
      </c>
      <c r="H38" s="699">
        <v>845329</v>
      </c>
      <c r="I38" s="699">
        <v>0</v>
      </c>
      <c r="J38" s="699" t="s">
        <v>583</v>
      </c>
      <c r="K38" s="699" t="s">
        <v>502</v>
      </c>
      <c r="L38" s="702">
        <v>178.41</v>
      </c>
      <c r="M38" s="702">
        <v>4</v>
      </c>
      <c r="N38" s="703">
        <v>713.64</v>
      </c>
    </row>
    <row r="39" spans="1:14" ht="14.4" customHeight="1" x14ac:dyDescent="0.3">
      <c r="A39" s="697" t="s">
        <v>500</v>
      </c>
      <c r="B39" s="698" t="s">
        <v>501</v>
      </c>
      <c r="C39" s="699" t="s">
        <v>513</v>
      </c>
      <c r="D39" s="700" t="s">
        <v>514</v>
      </c>
      <c r="E39" s="701">
        <v>50113001</v>
      </c>
      <c r="F39" s="700" t="s">
        <v>518</v>
      </c>
      <c r="G39" s="699" t="s">
        <v>519</v>
      </c>
      <c r="H39" s="699">
        <v>203954</v>
      </c>
      <c r="I39" s="699">
        <v>203954</v>
      </c>
      <c r="J39" s="699" t="s">
        <v>584</v>
      </c>
      <c r="K39" s="699" t="s">
        <v>585</v>
      </c>
      <c r="L39" s="702">
        <v>92.40000000000002</v>
      </c>
      <c r="M39" s="702">
        <v>1</v>
      </c>
      <c r="N39" s="703">
        <v>92.40000000000002</v>
      </c>
    </row>
    <row r="40" spans="1:14" ht="14.4" customHeight="1" x14ac:dyDescent="0.3">
      <c r="A40" s="697" t="s">
        <v>500</v>
      </c>
      <c r="B40" s="698" t="s">
        <v>501</v>
      </c>
      <c r="C40" s="699" t="s">
        <v>513</v>
      </c>
      <c r="D40" s="700" t="s">
        <v>514</v>
      </c>
      <c r="E40" s="701">
        <v>50113001</v>
      </c>
      <c r="F40" s="700" t="s">
        <v>518</v>
      </c>
      <c r="G40" s="699" t="s">
        <v>536</v>
      </c>
      <c r="H40" s="699">
        <v>158697</v>
      </c>
      <c r="I40" s="699">
        <v>158697</v>
      </c>
      <c r="J40" s="699" t="s">
        <v>586</v>
      </c>
      <c r="K40" s="699" t="s">
        <v>587</v>
      </c>
      <c r="L40" s="702">
        <v>87.13</v>
      </c>
      <c r="M40" s="702">
        <v>2</v>
      </c>
      <c r="N40" s="703">
        <v>174.26</v>
      </c>
    </row>
    <row r="41" spans="1:14" ht="14.4" customHeight="1" x14ac:dyDescent="0.3">
      <c r="A41" s="697" t="s">
        <v>500</v>
      </c>
      <c r="B41" s="698" t="s">
        <v>501</v>
      </c>
      <c r="C41" s="699" t="s">
        <v>513</v>
      </c>
      <c r="D41" s="700" t="s">
        <v>514</v>
      </c>
      <c r="E41" s="701">
        <v>50113001</v>
      </c>
      <c r="F41" s="700" t="s">
        <v>518</v>
      </c>
      <c r="G41" s="699" t="s">
        <v>519</v>
      </c>
      <c r="H41" s="699">
        <v>107812</v>
      </c>
      <c r="I41" s="699">
        <v>185630</v>
      </c>
      <c r="J41" s="699" t="s">
        <v>588</v>
      </c>
      <c r="K41" s="699" t="s">
        <v>589</v>
      </c>
      <c r="L41" s="702">
        <v>110.17000000000003</v>
      </c>
      <c r="M41" s="702">
        <v>1</v>
      </c>
      <c r="N41" s="703">
        <v>110.17000000000003</v>
      </c>
    </row>
    <row r="42" spans="1:14" ht="14.4" customHeight="1" x14ac:dyDescent="0.3">
      <c r="A42" s="697" t="s">
        <v>500</v>
      </c>
      <c r="B42" s="698" t="s">
        <v>501</v>
      </c>
      <c r="C42" s="699" t="s">
        <v>513</v>
      </c>
      <c r="D42" s="700" t="s">
        <v>514</v>
      </c>
      <c r="E42" s="701">
        <v>50113001</v>
      </c>
      <c r="F42" s="700" t="s">
        <v>518</v>
      </c>
      <c r="G42" s="699" t="s">
        <v>519</v>
      </c>
      <c r="H42" s="699">
        <v>199466</v>
      </c>
      <c r="I42" s="699">
        <v>199466</v>
      </c>
      <c r="J42" s="699" t="s">
        <v>590</v>
      </c>
      <c r="K42" s="699" t="s">
        <v>591</v>
      </c>
      <c r="L42" s="702">
        <v>112.50999999999991</v>
      </c>
      <c r="M42" s="702">
        <v>1</v>
      </c>
      <c r="N42" s="703">
        <v>112.50999999999991</v>
      </c>
    </row>
    <row r="43" spans="1:14" ht="14.4" customHeight="1" x14ac:dyDescent="0.3">
      <c r="A43" s="697" t="s">
        <v>500</v>
      </c>
      <c r="B43" s="698" t="s">
        <v>501</v>
      </c>
      <c r="C43" s="699" t="s">
        <v>513</v>
      </c>
      <c r="D43" s="700" t="s">
        <v>514</v>
      </c>
      <c r="E43" s="701">
        <v>50113001</v>
      </c>
      <c r="F43" s="700" t="s">
        <v>518</v>
      </c>
      <c r="G43" s="699" t="s">
        <v>519</v>
      </c>
      <c r="H43" s="699">
        <v>100407</v>
      </c>
      <c r="I43" s="699">
        <v>407</v>
      </c>
      <c r="J43" s="699" t="s">
        <v>592</v>
      </c>
      <c r="K43" s="699" t="s">
        <v>593</v>
      </c>
      <c r="L43" s="702">
        <v>185.30189189189187</v>
      </c>
      <c r="M43" s="702">
        <v>74</v>
      </c>
      <c r="N43" s="703">
        <v>13712.339999999998</v>
      </c>
    </row>
    <row r="44" spans="1:14" ht="14.4" customHeight="1" x14ac:dyDescent="0.3">
      <c r="A44" s="697" t="s">
        <v>500</v>
      </c>
      <c r="B44" s="698" t="s">
        <v>501</v>
      </c>
      <c r="C44" s="699" t="s">
        <v>513</v>
      </c>
      <c r="D44" s="700" t="s">
        <v>514</v>
      </c>
      <c r="E44" s="701">
        <v>50113001</v>
      </c>
      <c r="F44" s="700" t="s">
        <v>518</v>
      </c>
      <c r="G44" s="699" t="s">
        <v>519</v>
      </c>
      <c r="H44" s="699">
        <v>149317</v>
      </c>
      <c r="I44" s="699">
        <v>49317</v>
      </c>
      <c r="J44" s="699" t="s">
        <v>594</v>
      </c>
      <c r="K44" s="699" t="s">
        <v>595</v>
      </c>
      <c r="L44" s="702">
        <v>299.00020000000001</v>
      </c>
      <c r="M44" s="702">
        <v>10</v>
      </c>
      <c r="N44" s="703">
        <v>2990.002</v>
      </c>
    </row>
    <row r="45" spans="1:14" ht="14.4" customHeight="1" x14ac:dyDescent="0.3">
      <c r="A45" s="697" t="s">
        <v>500</v>
      </c>
      <c r="B45" s="698" t="s">
        <v>501</v>
      </c>
      <c r="C45" s="699" t="s">
        <v>513</v>
      </c>
      <c r="D45" s="700" t="s">
        <v>514</v>
      </c>
      <c r="E45" s="701">
        <v>50113001</v>
      </c>
      <c r="F45" s="700" t="s">
        <v>518</v>
      </c>
      <c r="G45" s="699" t="s">
        <v>519</v>
      </c>
      <c r="H45" s="699">
        <v>100409</v>
      </c>
      <c r="I45" s="699">
        <v>409</v>
      </c>
      <c r="J45" s="699" t="s">
        <v>596</v>
      </c>
      <c r="K45" s="699" t="s">
        <v>597</v>
      </c>
      <c r="L45" s="702">
        <v>79.75</v>
      </c>
      <c r="M45" s="702">
        <v>20</v>
      </c>
      <c r="N45" s="703">
        <v>1595</v>
      </c>
    </row>
    <row r="46" spans="1:14" ht="14.4" customHeight="1" x14ac:dyDescent="0.3">
      <c r="A46" s="697" t="s">
        <v>500</v>
      </c>
      <c r="B46" s="698" t="s">
        <v>501</v>
      </c>
      <c r="C46" s="699" t="s">
        <v>513</v>
      </c>
      <c r="D46" s="700" t="s">
        <v>514</v>
      </c>
      <c r="E46" s="701">
        <v>50113001</v>
      </c>
      <c r="F46" s="700" t="s">
        <v>518</v>
      </c>
      <c r="G46" s="699" t="s">
        <v>519</v>
      </c>
      <c r="H46" s="699">
        <v>137275</v>
      </c>
      <c r="I46" s="699">
        <v>137275</v>
      </c>
      <c r="J46" s="699" t="s">
        <v>598</v>
      </c>
      <c r="K46" s="699" t="s">
        <v>599</v>
      </c>
      <c r="L46" s="702">
        <v>1055.8900000000003</v>
      </c>
      <c r="M46" s="702">
        <v>1</v>
      </c>
      <c r="N46" s="703">
        <v>1055.8900000000003</v>
      </c>
    </row>
    <row r="47" spans="1:14" ht="14.4" customHeight="1" x14ac:dyDescent="0.3">
      <c r="A47" s="697" t="s">
        <v>500</v>
      </c>
      <c r="B47" s="698" t="s">
        <v>501</v>
      </c>
      <c r="C47" s="699" t="s">
        <v>513</v>
      </c>
      <c r="D47" s="700" t="s">
        <v>514</v>
      </c>
      <c r="E47" s="701">
        <v>50113001</v>
      </c>
      <c r="F47" s="700" t="s">
        <v>518</v>
      </c>
      <c r="G47" s="699" t="s">
        <v>519</v>
      </c>
      <c r="H47" s="699">
        <v>102132</v>
      </c>
      <c r="I47" s="699">
        <v>2132</v>
      </c>
      <c r="J47" s="699" t="s">
        <v>600</v>
      </c>
      <c r="K47" s="699" t="s">
        <v>601</v>
      </c>
      <c r="L47" s="702">
        <v>136.06750000000002</v>
      </c>
      <c r="M47" s="702">
        <v>4</v>
      </c>
      <c r="N47" s="703">
        <v>544.2700000000001</v>
      </c>
    </row>
    <row r="48" spans="1:14" ht="14.4" customHeight="1" x14ac:dyDescent="0.3">
      <c r="A48" s="697" t="s">
        <v>500</v>
      </c>
      <c r="B48" s="698" t="s">
        <v>501</v>
      </c>
      <c r="C48" s="699" t="s">
        <v>513</v>
      </c>
      <c r="D48" s="700" t="s">
        <v>514</v>
      </c>
      <c r="E48" s="701">
        <v>50113001</v>
      </c>
      <c r="F48" s="700" t="s">
        <v>518</v>
      </c>
      <c r="G48" s="699" t="s">
        <v>519</v>
      </c>
      <c r="H48" s="699">
        <v>843217</v>
      </c>
      <c r="I48" s="699">
        <v>0</v>
      </c>
      <c r="J48" s="699" t="s">
        <v>602</v>
      </c>
      <c r="K48" s="699" t="s">
        <v>603</v>
      </c>
      <c r="L48" s="702">
        <v>189.20444444444445</v>
      </c>
      <c r="M48" s="702">
        <v>18</v>
      </c>
      <c r="N48" s="703">
        <v>3405.6800000000003</v>
      </c>
    </row>
    <row r="49" spans="1:14" ht="14.4" customHeight="1" x14ac:dyDescent="0.3">
      <c r="A49" s="697" t="s">
        <v>500</v>
      </c>
      <c r="B49" s="698" t="s">
        <v>501</v>
      </c>
      <c r="C49" s="699" t="s">
        <v>513</v>
      </c>
      <c r="D49" s="700" t="s">
        <v>514</v>
      </c>
      <c r="E49" s="701">
        <v>50113001</v>
      </c>
      <c r="F49" s="700" t="s">
        <v>518</v>
      </c>
      <c r="G49" s="699" t="s">
        <v>519</v>
      </c>
      <c r="H49" s="699">
        <v>117293</v>
      </c>
      <c r="I49" s="699">
        <v>17293</v>
      </c>
      <c r="J49" s="699" t="s">
        <v>604</v>
      </c>
      <c r="K49" s="699" t="s">
        <v>605</v>
      </c>
      <c r="L49" s="702">
        <v>89.249999999999972</v>
      </c>
      <c r="M49" s="702">
        <v>5</v>
      </c>
      <c r="N49" s="703">
        <v>446.24999999999989</v>
      </c>
    </row>
    <row r="50" spans="1:14" ht="14.4" customHeight="1" x14ac:dyDescent="0.3">
      <c r="A50" s="697" t="s">
        <v>500</v>
      </c>
      <c r="B50" s="698" t="s">
        <v>501</v>
      </c>
      <c r="C50" s="699" t="s">
        <v>513</v>
      </c>
      <c r="D50" s="700" t="s">
        <v>514</v>
      </c>
      <c r="E50" s="701">
        <v>50113001</v>
      </c>
      <c r="F50" s="700" t="s">
        <v>518</v>
      </c>
      <c r="G50" s="699" t="s">
        <v>519</v>
      </c>
      <c r="H50" s="699">
        <v>848412</v>
      </c>
      <c r="I50" s="699">
        <v>30776</v>
      </c>
      <c r="J50" s="699" t="s">
        <v>606</v>
      </c>
      <c r="K50" s="699" t="s">
        <v>607</v>
      </c>
      <c r="L50" s="702">
        <v>104.26</v>
      </c>
      <c r="M50" s="702">
        <v>3</v>
      </c>
      <c r="N50" s="703">
        <v>312.78000000000003</v>
      </c>
    </row>
    <row r="51" spans="1:14" ht="14.4" customHeight="1" x14ac:dyDescent="0.3">
      <c r="A51" s="697" t="s">
        <v>500</v>
      </c>
      <c r="B51" s="698" t="s">
        <v>501</v>
      </c>
      <c r="C51" s="699" t="s">
        <v>513</v>
      </c>
      <c r="D51" s="700" t="s">
        <v>514</v>
      </c>
      <c r="E51" s="701">
        <v>50113001</v>
      </c>
      <c r="F51" s="700" t="s">
        <v>518</v>
      </c>
      <c r="G51" s="699" t="s">
        <v>519</v>
      </c>
      <c r="H51" s="699">
        <v>150660</v>
      </c>
      <c r="I51" s="699">
        <v>150660</v>
      </c>
      <c r="J51" s="699" t="s">
        <v>608</v>
      </c>
      <c r="K51" s="699" t="s">
        <v>609</v>
      </c>
      <c r="L51" s="702">
        <v>801.50153846153853</v>
      </c>
      <c r="M51" s="702">
        <v>13</v>
      </c>
      <c r="N51" s="703">
        <v>10419.52</v>
      </c>
    </row>
    <row r="52" spans="1:14" ht="14.4" customHeight="1" x14ac:dyDescent="0.3">
      <c r="A52" s="697" t="s">
        <v>500</v>
      </c>
      <c r="B52" s="698" t="s">
        <v>501</v>
      </c>
      <c r="C52" s="699" t="s">
        <v>513</v>
      </c>
      <c r="D52" s="700" t="s">
        <v>514</v>
      </c>
      <c r="E52" s="701">
        <v>50113001</v>
      </c>
      <c r="F52" s="700" t="s">
        <v>518</v>
      </c>
      <c r="G52" s="699" t="s">
        <v>519</v>
      </c>
      <c r="H52" s="699">
        <v>145981</v>
      </c>
      <c r="I52" s="699">
        <v>45981</v>
      </c>
      <c r="J52" s="699" t="s">
        <v>610</v>
      </c>
      <c r="K52" s="699" t="s">
        <v>611</v>
      </c>
      <c r="L52" s="702">
        <v>1704.5600000000004</v>
      </c>
      <c r="M52" s="702">
        <v>22</v>
      </c>
      <c r="N52" s="703">
        <v>37500.320000000007</v>
      </c>
    </row>
    <row r="53" spans="1:14" ht="14.4" customHeight="1" x14ac:dyDescent="0.3">
      <c r="A53" s="697" t="s">
        <v>500</v>
      </c>
      <c r="B53" s="698" t="s">
        <v>501</v>
      </c>
      <c r="C53" s="699" t="s">
        <v>513</v>
      </c>
      <c r="D53" s="700" t="s">
        <v>514</v>
      </c>
      <c r="E53" s="701">
        <v>50113001</v>
      </c>
      <c r="F53" s="700" t="s">
        <v>518</v>
      </c>
      <c r="G53" s="699" t="s">
        <v>536</v>
      </c>
      <c r="H53" s="699">
        <v>846446</v>
      </c>
      <c r="I53" s="699">
        <v>124343</v>
      </c>
      <c r="J53" s="699" t="s">
        <v>612</v>
      </c>
      <c r="K53" s="699" t="s">
        <v>613</v>
      </c>
      <c r="L53" s="702">
        <v>43.759999999999991</v>
      </c>
      <c r="M53" s="702">
        <v>2</v>
      </c>
      <c r="N53" s="703">
        <v>87.519999999999982</v>
      </c>
    </row>
    <row r="54" spans="1:14" ht="14.4" customHeight="1" x14ac:dyDescent="0.3">
      <c r="A54" s="697" t="s">
        <v>500</v>
      </c>
      <c r="B54" s="698" t="s">
        <v>501</v>
      </c>
      <c r="C54" s="699" t="s">
        <v>513</v>
      </c>
      <c r="D54" s="700" t="s">
        <v>514</v>
      </c>
      <c r="E54" s="701">
        <v>50113001</v>
      </c>
      <c r="F54" s="700" t="s">
        <v>518</v>
      </c>
      <c r="G54" s="699" t="s">
        <v>536</v>
      </c>
      <c r="H54" s="699">
        <v>117431</v>
      </c>
      <c r="I54" s="699">
        <v>17431</v>
      </c>
      <c r="J54" s="699" t="s">
        <v>614</v>
      </c>
      <c r="K54" s="699" t="s">
        <v>533</v>
      </c>
      <c r="L54" s="702">
        <v>27.169473684210526</v>
      </c>
      <c r="M54" s="702">
        <v>19</v>
      </c>
      <c r="N54" s="703">
        <v>516.22</v>
      </c>
    </row>
    <row r="55" spans="1:14" ht="14.4" customHeight="1" x14ac:dyDescent="0.3">
      <c r="A55" s="697" t="s">
        <v>500</v>
      </c>
      <c r="B55" s="698" t="s">
        <v>501</v>
      </c>
      <c r="C55" s="699" t="s">
        <v>513</v>
      </c>
      <c r="D55" s="700" t="s">
        <v>514</v>
      </c>
      <c r="E55" s="701">
        <v>50113001</v>
      </c>
      <c r="F55" s="700" t="s">
        <v>518</v>
      </c>
      <c r="G55" s="699" t="s">
        <v>519</v>
      </c>
      <c r="H55" s="699">
        <v>156993</v>
      </c>
      <c r="I55" s="699">
        <v>56993</v>
      </c>
      <c r="J55" s="699" t="s">
        <v>615</v>
      </c>
      <c r="K55" s="699" t="s">
        <v>616</v>
      </c>
      <c r="L55" s="702">
        <v>73.150000000000006</v>
      </c>
      <c r="M55" s="702">
        <v>2</v>
      </c>
      <c r="N55" s="703">
        <v>146.30000000000001</v>
      </c>
    </row>
    <row r="56" spans="1:14" ht="14.4" customHeight="1" x14ac:dyDescent="0.3">
      <c r="A56" s="697" t="s">
        <v>500</v>
      </c>
      <c r="B56" s="698" t="s">
        <v>501</v>
      </c>
      <c r="C56" s="699" t="s">
        <v>513</v>
      </c>
      <c r="D56" s="700" t="s">
        <v>514</v>
      </c>
      <c r="E56" s="701">
        <v>50113001</v>
      </c>
      <c r="F56" s="700" t="s">
        <v>518</v>
      </c>
      <c r="G56" s="699" t="s">
        <v>502</v>
      </c>
      <c r="H56" s="699">
        <v>194164</v>
      </c>
      <c r="I56" s="699">
        <v>94164</v>
      </c>
      <c r="J56" s="699" t="s">
        <v>617</v>
      </c>
      <c r="K56" s="699" t="s">
        <v>618</v>
      </c>
      <c r="L56" s="702">
        <v>102.30000000000003</v>
      </c>
      <c r="M56" s="702">
        <v>1</v>
      </c>
      <c r="N56" s="703">
        <v>102.30000000000003</v>
      </c>
    </row>
    <row r="57" spans="1:14" ht="14.4" customHeight="1" x14ac:dyDescent="0.3">
      <c r="A57" s="697" t="s">
        <v>500</v>
      </c>
      <c r="B57" s="698" t="s">
        <v>501</v>
      </c>
      <c r="C57" s="699" t="s">
        <v>513</v>
      </c>
      <c r="D57" s="700" t="s">
        <v>514</v>
      </c>
      <c r="E57" s="701">
        <v>50113001</v>
      </c>
      <c r="F57" s="700" t="s">
        <v>518</v>
      </c>
      <c r="G57" s="699" t="s">
        <v>536</v>
      </c>
      <c r="H57" s="699">
        <v>214435</v>
      </c>
      <c r="I57" s="699">
        <v>214435</v>
      </c>
      <c r="J57" s="699" t="s">
        <v>619</v>
      </c>
      <c r="K57" s="699" t="s">
        <v>620</v>
      </c>
      <c r="L57" s="702">
        <v>43.070000000000007</v>
      </c>
      <c r="M57" s="702">
        <v>2</v>
      </c>
      <c r="N57" s="703">
        <v>86.140000000000015</v>
      </c>
    </row>
    <row r="58" spans="1:14" ht="14.4" customHeight="1" x14ac:dyDescent="0.3">
      <c r="A58" s="697" t="s">
        <v>500</v>
      </c>
      <c r="B58" s="698" t="s">
        <v>501</v>
      </c>
      <c r="C58" s="699" t="s">
        <v>513</v>
      </c>
      <c r="D58" s="700" t="s">
        <v>514</v>
      </c>
      <c r="E58" s="701">
        <v>50113001</v>
      </c>
      <c r="F58" s="700" t="s">
        <v>518</v>
      </c>
      <c r="G58" s="699" t="s">
        <v>536</v>
      </c>
      <c r="H58" s="699">
        <v>214427</v>
      </c>
      <c r="I58" s="699">
        <v>214427</v>
      </c>
      <c r="J58" s="699" t="s">
        <v>621</v>
      </c>
      <c r="K58" s="699" t="s">
        <v>622</v>
      </c>
      <c r="L58" s="702">
        <v>16.592965034965033</v>
      </c>
      <c r="M58" s="702">
        <v>1430</v>
      </c>
      <c r="N58" s="703">
        <v>23727.939999999995</v>
      </c>
    </row>
    <row r="59" spans="1:14" ht="14.4" customHeight="1" x14ac:dyDescent="0.3">
      <c r="A59" s="697" t="s">
        <v>500</v>
      </c>
      <c r="B59" s="698" t="s">
        <v>501</v>
      </c>
      <c r="C59" s="699" t="s">
        <v>513</v>
      </c>
      <c r="D59" s="700" t="s">
        <v>514</v>
      </c>
      <c r="E59" s="701">
        <v>50113001</v>
      </c>
      <c r="F59" s="700" t="s">
        <v>518</v>
      </c>
      <c r="G59" s="699" t="s">
        <v>536</v>
      </c>
      <c r="H59" s="699">
        <v>113767</v>
      </c>
      <c r="I59" s="699">
        <v>13767</v>
      </c>
      <c r="J59" s="699" t="s">
        <v>623</v>
      </c>
      <c r="K59" s="699" t="s">
        <v>624</v>
      </c>
      <c r="L59" s="702">
        <v>44.66</v>
      </c>
      <c r="M59" s="702">
        <v>1</v>
      </c>
      <c r="N59" s="703">
        <v>44.66</v>
      </c>
    </row>
    <row r="60" spans="1:14" ht="14.4" customHeight="1" x14ac:dyDescent="0.3">
      <c r="A60" s="697" t="s">
        <v>500</v>
      </c>
      <c r="B60" s="698" t="s">
        <v>501</v>
      </c>
      <c r="C60" s="699" t="s">
        <v>513</v>
      </c>
      <c r="D60" s="700" t="s">
        <v>514</v>
      </c>
      <c r="E60" s="701">
        <v>50113001</v>
      </c>
      <c r="F60" s="700" t="s">
        <v>518</v>
      </c>
      <c r="G60" s="699" t="s">
        <v>536</v>
      </c>
      <c r="H60" s="699">
        <v>113768</v>
      </c>
      <c r="I60" s="699">
        <v>13768</v>
      </c>
      <c r="J60" s="699" t="s">
        <v>623</v>
      </c>
      <c r="K60" s="699" t="s">
        <v>625</v>
      </c>
      <c r="L60" s="702">
        <v>89.31</v>
      </c>
      <c r="M60" s="702">
        <v>3</v>
      </c>
      <c r="N60" s="703">
        <v>267.93</v>
      </c>
    </row>
    <row r="61" spans="1:14" ht="14.4" customHeight="1" x14ac:dyDescent="0.3">
      <c r="A61" s="697" t="s">
        <v>500</v>
      </c>
      <c r="B61" s="698" t="s">
        <v>501</v>
      </c>
      <c r="C61" s="699" t="s">
        <v>513</v>
      </c>
      <c r="D61" s="700" t="s">
        <v>514</v>
      </c>
      <c r="E61" s="701">
        <v>50113001</v>
      </c>
      <c r="F61" s="700" t="s">
        <v>518</v>
      </c>
      <c r="G61" s="699" t="s">
        <v>536</v>
      </c>
      <c r="H61" s="699">
        <v>848765</v>
      </c>
      <c r="I61" s="699">
        <v>107938</v>
      </c>
      <c r="J61" s="699" t="s">
        <v>623</v>
      </c>
      <c r="K61" s="699" t="s">
        <v>626</v>
      </c>
      <c r="L61" s="702">
        <v>128.46203703703702</v>
      </c>
      <c r="M61" s="702">
        <v>108</v>
      </c>
      <c r="N61" s="703">
        <v>13873.899999999998</v>
      </c>
    </row>
    <row r="62" spans="1:14" ht="14.4" customHeight="1" x14ac:dyDescent="0.3">
      <c r="A62" s="697" t="s">
        <v>500</v>
      </c>
      <c r="B62" s="698" t="s">
        <v>501</v>
      </c>
      <c r="C62" s="699" t="s">
        <v>513</v>
      </c>
      <c r="D62" s="700" t="s">
        <v>514</v>
      </c>
      <c r="E62" s="701">
        <v>50113001</v>
      </c>
      <c r="F62" s="700" t="s">
        <v>518</v>
      </c>
      <c r="G62" s="699" t="s">
        <v>519</v>
      </c>
      <c r="H62" s="699">
        <v>845813</v>
      </c>
      <c r="I62" s="699">
        <v>0</v>
      </c>
      <c r="J62" s="699" t="s">
        <v>627</v>
      </c>
      <c r="K62" s="699" t="s">
        <v>502</v>
      </c>
      <c r="L62" s="702">
        <v>552.21428571428578</v>
      </c>
      <c r="M62" s="702">
        <v>7</v>
      </c>
      <c r="N62" s="703">
        <v>3865.5000000000005</v>
      </c>
    </row>
    <row r="63" spans="1:14" ht="14.4" customHeight="1" x14ac:dyDescent="0.3">
      <c r="A63" s="697" t="s">
        <v>500</v>
      </c>
      <c r="B63" s="698" t="s">
        <v>501</v>
      </c>
      <c r="C63" s="699" t="s">
        <v>513</v>
      </c>
      <c r="D63" s="700" t="s">
        <v>514</v>
      </c>
      <c r="E63" s="701">
        <v>50113001</v>
      </c>
      <c r="F63" s="700" t="s">
        <v>518</v>
      </c>
      <c r="G63" s="699" t="s">
        <v>519</v>
      </c>
      <c r="H63" s="699">
        <v>193104</v>
      </c>
      <c r="I63" s="699">
        <v>93104</v>
      </c>
      <c r="J63" s="699" t="s">
        <v>628</v>
      </c>
      <c r="K63" s="699" t="s">
        <v>629</v>
      </c>
      <c r="L63" s="702">
        <v>47.320001279095493</v>
      </c>
      <c r="M63" s="702">
        <v>2</v>
      </c>
      <c r="N63" s="703">
        <v>94.640002558190986</v>
      </c>
    </row>
    <row r="64" spans="1:14" ht="14.4" customHeight="1" x14ac:dyDescent="0.3">
      <c r="A64" s="697" t="s">
        <v>500</v>
      </c>
      <c r="B64" s="698" t="s">
        <v>501</v>
      </c>
      <c r="C64" s="699" t="s">
        <v>513</v>
      </c>
      <c r="D64" s="700" t="s">
        <v>514</v>
      </c>
      <c r="E64" s="701">
        <v>50113001</v>
      </c>
      <c r="F64" s="700" t="s">
        <v>518</v>
      </c>
      <c r="G64" s="699" t="s">
        <v>519</v>
      </c>
      <c r="H64" s="699">
        <v>193105</v>
      </c>
      <c r="I64" s="699">
        <v>93105</v>
      </c>
      <c r="J64" s="699" t="s">
        <v>628</v>
      </c>
      <c r="K64" s="699" t="s">
        <v>630</v>
      </c>
      <c r="L64" s="702">
        <v>207.92083356824187</v>
      </c>
      <c r="M64" s="702">
        <v>96</v>
      </c>
      <c r="N64" s="703">
        <v>19960.400022551221</v>
      </c>
    </row>
    <row r="65" spans="1:14" ht="14.4" customHeight="1" x14ac:dyDescent="0.3">
      <c r="A65" s="697" t="s">
        <v>500</v>
      </c>
      <c r="B65" s="698" t="s">
        <v>501</v>
      </c>
      <c r="C65" s="699" t="s">
        <v>513</v>
      </c>
      <c r="D65" s="700" t="s">
        <v>514</v>
      </c>
      <c r="E65" s="701">
        <v>50113001</v>
      </c>
      <c r="F65" s="700" t="s">
        <v>518</v>
      </c>
      <c r="G65" s="699" t="s">
        <v>536</v>
      </c>
      <c r="H65" s="699">
        <v>847134</v>
      </c>
      <c r="I65" s="699">
        <v>151050</v>
      </c>
      <c r="J65" s="699" t="s">
        <v>631</v>
      </c>
      <c r="K65" s="699" t="s">
        <v>632</v>
      </c>
      <c r="L65" s="702">
        <v>502.73733333333331</v>
      </c>
      <c r="M65" s="702">
        <v>30</v>
      </c>
      <c r="N65" s="703">
        <v>15082.119999999999</v>
      </c>
    </row>
    <row r="66" spans="1:14" ht="14.4" customHeight="1" x14ac:dyDescent="0.3">
      <c r="A66" s="697" t="s">
        <v>500</v>
      </c>
      <c r="B66" s="698" t="s">
        <v>501</v>
      </c>
      <c r="C66" s="699" t="s">
        <v>513</v>
      </c>
      <c r="D66" s="700" t="s">
        <v>514</v>
      </c>
      <c r="E66" s="701">
        <v>50113001</v>
      </c>
      <c r="F66" s="700" t="s">
        <v>518</v>
      </c>
      <c r="G66" s="699" t="s">
        <v>519</v>
      </c>
      <c r="H66" s="699">
        <v>114075</v>
      </c>
      <c r="I66" s="699">
        <v>14075</v>
      </c>
      <c r="J66" s="699" t="s">
        <v>633</v>
      </c>
      <c r="K66" s="699" t="s">
        <v>634</v>
      </c>
      <c r="L66" s="702">
        <v>294.99000000000007</v>
      </c>
      <c r="M66" s="702">
        <v>1</v>
      </c>
      <c r="N66" s="703">
        <v>294.99000000000007</v>
      </c>
    </row>
    <row r="67" spans="1:14" ht="14.4" customHeight="1" x14ac:dyDescent="0.3">
      <c r="A67" s="697" t="s">
        <v>500</v>
      </c>
      <c r="B67" s="698" t="s">
        <v>501</v>
      </c>
      <c r="C67" s="699" t="s">
        <v>513</v>
      </c>
      <c r="D67" s="700" t="s">
        <v>514</v>
      </c>
      <c r="E67" s="701">
        <v>50113001</v>
      </c>
      <c r="F67" s="700" t="s">
        <v>518</v>
      </c>
      <c r="G67" s="699" t="s">
        <v>519</v>
      </c>
      <c r="H67" s="699">
        <v>184090</v>
      </c>
      <c r="I67" s="699">
        <v>84090</v>
      </c>
      <c r="J67" s="699" t="s">
        <v>635</v>
      </c>
      <c r="K67" s="699" t="s">
        <v>636</v>
      </c>
      <c r="L67" s="702">
        <v>60.207090909090915</v>
      </c>
      <c r="M67" s="702">
        <v>55</v>
      </c>
      <c r="N67" s="703">
        <v>3311.3900000000003</v>
      </c>
    </row>
    <row r="68" spans="1:14" ht="14.4" customHeight="1" x14ac:dyDescent="0.3">
      <c r="A68" s="697" t="s">
        <v>500</v>
      </c>
      <c r="B68" s="698" t="s">
        <v>501</v>
      </c>
      <c r="C68" s="699" t="s">
        <v>513</v>
      </c>
      <c r="D68" s="700" t="s">
        <v>514</v>
      </c>
      <c r="E68" s="701">
        <v>50113001</v>
      </c>
      <c r="F68" s="700" t="s">
        <v>518</v>
      </c>
      <c r="G68" s="699" t="s">
        <v>519</v>
      </c>
      <c r="H68" s="699">
        <v>208695</v>
      </c>
      <c r="I68" s="699">
        <v>208695</v>
      </c>
      <c r="J68" s="699" t="s">
        <v>637</v>
      </c>
      <c r="K68" s="699" t="s">
        <v>638</v>
      </c>
      <c r="L68" s="702">
        <v>77.760000000000005</v>
      </c>
      <c r="M68" s="702">
        <v>1</v>
      </c>
      <c r="N68" s="703">
        <v>77.760000000000005</v>
      </c>
    </row>
    <row r="69" spans="1:14" ht="14.4" customHeight="1" x14ac:dyDescent="0.3">
      <c r="A69" s="697" t="s">
        <v>500</v>
      </c>
      <c r="B69" s="698" t="s">
        <v>501</v>
      </c>
      <c r="C69" s="699" t="s">
        <v>513</v>
      </c>
      <c r="D69" s="700" t="s">
        <v>514</v>
      </c>
      <c r="E69" s="701">
        <v>50113001</v>
      </c>
      <c r="F69" s="700" t="s">
        <v>518</v>
      </c>
      <c r="G69" s="699" t="s">
        <v>519</v>
      </c>
      <c r="H69" s="699">
        <v>117011</v>
      </c>
      <c r="I69" s="699">
        <v>17011</v>
      </c>
      <c r="J69" s="699" t="s">
        <v>639</v>
      </c>
      <c r="K69" s="699" t="s">
        <v>640</v>
      </c>
      <c r="L69" s="702">
        <v>145.50963350785349</v>
      </c>
      <c r="M69" s="702">
        <v>382</v>
      </c>
      <c r="N69" s="703">
        <v>55584.680000000029</v>
      </c>
    </row>
    <row r="70" spans="1:14" ht="14.4" customHeight="1" x14ac:dyDescent="0.3">
      <c r="A70" s="697" t="s">
        <v>500</v>
      </c>
      <c r="B70" s="698" t="s">
        <v>501</v>
      </c>
      <c r="C70" s="699" t="s">
        <v>513</v>
      </c>
      <c r="D70" s="700" t="s">
        <v>514</v>
      </c>
      <c r="E70" s="701">
        <v>50113001</v>
      </c>
      <c r="F70" s="700" t="s">
        <v>518</v>
      </c>
      <c r="G70" s="699" t="s">
        <v>519</v>
      </c>
      <c r="H70" s="699">
        <v>183318</v>
      </c>
      <c r="I70" s="699">
        <v>83318</v>
      </c>
      <c r="J70" s="699" t="s">
        <v>641</v>
      </c>
      <c r="K70" s="699" t="s">
        <v>642</v>
      </c>
      <c r="L70" s="702">
        <v>31.81</v>
      </c>
      <c r="M70" s="702">
        <v>1</v>
      </c>
      <c r="N70" s="703">
        <v>31.81</v>
      </c>
    </row>
    <row r="71" spans="1:14" ht="14.4" customHeight="1" x14ac:dyDescent="0.3">
      <c r="A71" s="697" t="s">
        <v>500</v>
      </c>
      <c r="B71" s="698" t="s">
        <v>501</v>
      </c>
      <c r="C71" s="699" t="s">
        <v>513</v>
      </c>
      <c r="D71" s="700" t="s">
        <v>514</v>
      </c>
      <c r="E71" s="701">
        <v>50113001</v>
      </c>
      <c r="F71" s="700" t="s">
        <v>518</v>
      </c>
      <c r="G71" s="699" t="s">
        <v>519</v>
      </c>
      <c r="H71" s="699">
        <v>103542</v>
      </c>
      <c r="I71" s="699">
        <v>3542</v>
      </c>
      <c r="J71" s="699" t="s">
        <v>643</v>
      </c>
      <c r="K71" s="699" t="s">
        <v>644</v>
      </c>
      <c r="L71" s="702">
        <v>35.33</v>
      </c>
      <c r="M71" s="702">
        <v>1</v>
      </c>
      <c r="N71" s="703">
        <v>35.33</v>
      </c>
    </row>
    <row r="72" spans="1:14" ht="14.4" customHeight="1" x14ac:dyDescent="0.3">
      <c r="A72" s="697" t="s">
        <v>500</v>
      </c>
      <c r="B72" s="698" t="s">
        <v>501</v>
      </c>
      <c r="C72" s="699" t="s">
        <v>513</v>
      </c>
      <c r="D72" s="700" t="s">
        <v>514</v>
      </c>
      <c r="E72" s="701">
        <v>50113001</v>
      </c>
      <c r="F72" s="700" t="s">
        <v>518</v>
      </c>
      <c r="G72" s="699" t="s">
        <v>519</v>
      </c>
      <c r="H72" s="699">
        <v>844831</v>
      </c>
      <c r="I72" s="699">
        <v>0</v>
      </c>
      <c r="J72" s="699" t="s">
        <v>645</v>
      </c>
      <c r="K72" s="699" t="s">
        <v>646</v>
      </c>
      <c r="L72" s="702">
        <v>1377.51</v>
      </c>
      <c r="M72" s="702">
        <v>3</v>
      </c>
      <c r="N72" s="703">
        <v>4132.53</v>
      </c>
    </row>
    <row r="73" spans="1:14" ht="14.4" customHeight="1" x14ac:dyDescent="0.3">
      <c r="A73" s="697" t="s">
        <v>500</v>
      </c>
      <c r="B73" s="698" t="s">
        <v>501</v>
      </c>
      <c r="C73" s="699" t="s">
        <v>513</v>
      </c>
      <c r="D73" s="700" t="s">
        <v>514</v>
      </c>
      <c r="E73" s="701">
        <v>50113001</v>
      </c>
      <c r="F73" s="700" t="s">
        <v>518</v>
      </c>
      <c r="G73" s="699" t="s">
        <v>519</v>
      </c>
      <c r="H73" s="699">
        <v>100113</v>
      </c>
      <c r="I73" s="699">
        <v>113</v>
      </c>
      <c r="J73" s="699" t="s">
        <v>647</v>
      </c>
      <c r="K73" s="699" t="s">
        <v>648</v>
      </c>
      <c r="L73" s="702">
        <v>46.050000000000004</v>
      </c>
      <c r="M73" s="702">
        <v>1</v>
      </c>
      <c r="N73" s="703">
        <v>46.050000000000004</v>
      </c>
    </row>
    <row r="74" spans="1:14" ht="14.4" customHeight="1" x14ac:dyDescent="0.3">
      <c r="A74" s="697" t="s">
        <v>500</v>
      </c>
      <c r="B74" s="698" t="s">
        <v>501</v>
      </c>
      <c r="C74" s="699" t="s">
        <v>513</v>
      </c>
      <c r="D74" s="700" t="s">
        <v>514</v>
      </c>
      <c r="E74" s="701">
        <v>50113001</v>
      </c>
      <c r="F74" s="700" t="s">
        <v>518</v>
      </c>
      <c r="G74" s="699" t="s">
        <v>519</v>
      </c>
      <c r="H74" s="699">
        <v>844591</v>
      </c>
      <c r="I74" s="699">
        <v>107161</v>
      </c>
      <c r="J74" s="699" t="s">
        <v>649</v>
      </c>
      <c r="K74" s="699" t="s">
        <v>650</v>
      </c>
      <c r="L74" s="702">
        <v>935</v>
      </c>
      <c r="M74" s="702">
        <v>145</v>
      </c>
      <c r="N74" s="703">
        <v>135575</v>
      </c>
    </row>
    <row r="75" spans="1:14" ht="14.4" customHeight="1" x14ac:dyDescent="0.3">
      <c r="A75" s="697" t="s">
        <v>500</v>
      </c>
      <c r="B75" s="698" t="s">
        <v>501</v>
      </c>
      <c r="C75" s="699" t="s">
        <v>513</v>
      </c>
      <c r="D75" s="700" t="s">
        <v>514</v>
      </c>
      <c r="E75" s="701">
        <v>50113001</v>
      </c>
      <c r="F75" s="700" t="s">
        <v>518</v>
      </c>
      <c r="G75" s="699" t="s">
        <v>519</v>
      </c>
      <c r="H75" s="699">
        <v>108499</v>
      </c>
      <c r="I75" s="699">
        <v>8499</v>
      </c>
      <c r="J75" s="699" t="s">
        <v>651</v>
      </c>
      <c r="K75" s="699" t="s">
        <v>652</v>
      </c>
      <c r="L75" s="702">
        <v>111.52000000000002</v>
      </c>
      <c r="M75" s="702">
        <v>420</v>
      </c>
      <c r="N75" s="703">
        <v>46838.400000000009</v>
      </c>
    </row>
    <row r="76" spans="1:14" ht="14.4" customHeight="1" x14ac:dyDescent="0.3">
      <c r="A76" s="697" t="s">
        <v>500</v>
      </c>
      <c r="B76" s="698" t="s">
        <v>501</v>
      </c>
      <c r="C76" s="699" t="s">
        <v>513</v>
      </c>
      <c r="D76" s="700" t="s">
        <v>514</v>
      </c>
      <c r="E76" s="701">
        <v>50113001</v>
      </c>
      <c r="F76" s="700" t="s">
        <v>518</v>
      </c>
      <c r="G76" s="699" t="s">
        <v>519</v>
      </c>
      <c r="H76" s="699">
        <v>102479</v>
      </c>
      <c r="I76" s="699">
        <v>2479</v>
      </c>
      <c r="J76" s="699" t="s">
        <v>653</v>
      </c>
      <c r="K76" s="699" t="s">
        <v>654</v>
      </c>
      <c r="L76" s="702">
        <v>65.570000000000022</v>
      </c>
      <c r="M76" s="702">
        <v>1</v>
      </c>
      <c r="N76" s="703">
        <v>65.570000000000022</v>
      </c>
    </row>
    <row r="77" spans="1:14" ht="14.4" customHeight="1" x14ac:dyDescent="0.3">
      <c r="A77" s="697" t="s">
        <v>500</v>
      </c>
      <c r="B77" s="698" t="s">
        <v>501</v>
      </c>
      <c r="C77" s="699" t="s">
        <v>513</v>
      </c>
      <c r="D77" s="700" t="s">
        <v>514</v>
      </c>
      <c r="E77" s="701">
        <v>50113001</v>
      </c>
      <c r="F77" s="700" t="s">
        <v>518</v>
      </c>
      <c r="G77" s="699" t="s">
        <v>519</v>
      </c>
      <c r="H77" s="699">
        <v>104071</v>
      </c>
      <c r="I77" s="699">
        <v>4071</v>
      </c>
      <c r="J77" s="699" t="s">
        <v>653</v>
      </c>
      <c r="K77" s="699" t="s">
        <v>655</v>
      </c>
      <c r="L77" s="702">
        <v>152.97666666666669</v>
      </c>
      <c r="M77" s="702">
        <v>3</v>
      </c>
      <c r="N77" s="703">
        <v>458.93000000000006</v>
      </c>
    </row>
    <row r="78" spans="1:14" ht="14.4" customHeight="1" x14ac:dyDescent="0.3">
      <c r="A78" s="697" t="s">
        <v>500</v>
      </c>
      <c r="B78" s="698" t="s">
        <v>501</v>
      </c>
      <c r="C78" s="699" t="s">
        <v>513</v>
      </c>
      <c r="D78" s="700" t="s">
        <v>514</v>
      </c>
      <c r="E78" s="701">
        <v>50113001</v>
      </c>
      <c r="F78" s="700" t="s">
        <v>518</v>
      </c>
      <c r="G78" s="699" t="s">
        <v>519</v>
      </c>
      <c r="H78" s="699">
        <v>846599</v>
      </c>
      <c r="I78" s="699">
        <v>107754</v>
      </c>
      <c r="J78" s="699" t="s">
        <v>656</v>
      </c>
      <c r="K78" s="699" t="s">
        <v>502</v>
      </c>
      <c r="L78" s="702">
        <v>131.35090909090908</v>
      </c>
      <c r="M78" s="702">
        <v>33</v>
      </c>
      <c r="N78" s="703">
        <v>4334.58</v>
      </c>
    </row>
    <row r="79" spans="1:14" ht="14.4" customHeight="1" x14ac:dyDescent="0.3">
      <c r="A79" s="697" t="s">
        <v>500</v>
      </c>
      <c r="B79" s="698" t="s">
        <v>501</v>
      </c>
      <c r="C79" s="699" t="s">
        <v>513</v>
      </c>
      <c r="D79" s="700" t="s">
        <v>514</v>
      </c>
      <c r="E79" s="701">
        <v>50113001</v>
      </c>
      <c r="F79" s="700" t="s">
        <v>518</v>
      </c>
      <c r="G79" s="699" t="s">
        <v>519</v>
      </c>
      <c r="H79" s="699">
        <v>158425</v>
      </c>
      <c r="I79" s="699">
        <v>58425</v>
      </c>
      <c r="J79" s="699" t="s">
        <v>657</v>
      </c>
      <c r="K79" s="699" t="s">
        <v>658</v>
      </c>
      <c r="L79" s="702">
        <v>82.009999999999991</v>
      </c>
      <c r="M79" s="702">
        <v>3</v>
      </c>
      <c r="N79" s="703">
        <v>246.02999999999997</v>
      </c>
    </row>
    <row r="80" spans="1:14" ht="14.4" customHeight="1" x14ac:dyDescent="0.3">
      <c r="A80" s="697" t="s">
        <v>500</v>
      </c>
      <c r="B80" s="698" t="s">
        <v>501</v>
      </c>
      <c r="C80" s="699" t="s">
        <v>513</v>
      </c>
      <c r="D80" s="700" t="s">
        <v>514</v>
      </c>
      <c r="E80" s="701">
        <v>50113001</v>
      </c>
      <c r="F80" s="700" t="s">
        <v>518</v>
      </c>
      <c r="G80" s="699" t="s">
        <v>519</v>
      </c>
      <c r="H80" s="699">
        <v>154539</v>
      </c>
      <c r="I80" s="699">
        <v>54539</v>
      </c>
      <c r="J80" s="699" t="s">
        <v>659</v>
      </c>
      <c r="K80" s="699" t="s">
        <v>660</v>
      </c>
      <c r="L80" s="702">
        <v>60.21</v>
      </c>
      <c r="M80" s="702">
        <v>9</v>
      </c>
      <c r="N80" s="703">
        <v>541.89</v>
      </c>
    </row>
    <row r="81" spans="1:14" ht="14.4" customHeight="1" x14ac:dyDescent="0.3">
      <c r="A81" s="697" t="s">
        <v>500</v>
      </c>
      <c r="B81" s="698" t="s">
        <v>501</v>
      </c>
      <c r="C81" s="699" t="s">
        <v>513</v>
      </c>
      <c r="D81" s="700" t="s">
        <v>514</v>
      </c>
      <c r="E81" s="701">
        <v>50113001</v>
      </c>
      <c r="F81" s="700" t="s">
        <v>518</v>
      </c>
      <c r="G81" s="699" t="s">
        <v>536</v>
      </c>
      <c r="H81" s="699">
        <v>215715</v>
      </c>
      <c r="I81" s="699">
        <v>215715</v>
      </c>
      <c r="J81" s="699" t="s">
        <v>661</v>
      </c>
      <c r="K81" s="699" t="s">
        <v>662</v>
      </c>
      <c r="L81" s="702">
        <v>66.34</v>
      </c>
      <c r="M81" s="702">
        <v>8</v>
      </c>
      <c r="N81" s="703">
        <v>530.72</v>
      </c>
    </row>
    <row r="82" spans="1:14" ht="14.4" customHeight="1" x14ac:dyDescent="0.3">
      <c r="A82" s="697" t="s">
        <v>500</v>
      </c>
      <c r="B82" s="698" t="s">
        <v>501</v>
      </c>
      <c r="C82" s="699" t="s">
        <v>513</v>
      </c>
      <c r="D82" s="700" t="s">
        <v>514</v>
      </c>
      <c r="E82" s="701">
        <v>50113001</v>
      </c>
      <c r="F82" s="700" t="s">
        <v>518</v>
      </c>
      <c r="G82" s="699" t="s">
        <v>519</v>
      </c>
      <c r="H82" s="699">
        <v>183553</v>
      </c>
      <c r="I82" s="699">
        <v>183553</v>
      </c>
      <c r="J82" s="699" t="s">
        <v>663</v>
      </c>
      <c r="K82" s="699" t="s">
        <v>664</v>
      </c>
      <c r="L82" s="702">
        <v>413.96000000000009</v>
      </c>
      <c r="M82" s="702">
        <v>1</v>
      </c>
      <c r="N82" s="703">
        <v>413.96000000000009</v>
      </c>
    </row>
    <row r="83" spans="1:14" ht="14.4" customHeight="1" x14ac:dyDescent="0.3">
      <c r="A83" s="697" t="s">
        <v>500</v>
      </c>
      <c r="B83" s="698" t="s">
        <v>501</v>
      </c>
      <c r="C83" s="699" t="s">
        <v>513</v>
      </c>
      <c r="D83" s="700" t="s">
        <v>514</v>
      </c>
      <c r="E83" s="701">
        <v>50113001</v>
      </c>
      <c r="F83" s="700" t="s">
        <v>518</v>
      </c>
      <c r="G83" s="699" t="s">
        <v>519</v>
      </c>
      <c r="H83" s="699">
        <v>23987</v>
      </c>
      <c r="I83" s="699">
        <v>23987</v>
      </c>
      <c r="J83" s="699" t="s">
        <v>665</v>
      </c>
      <c r="K83" s="699" t="s">
        <v>666</v>
      </c>
      <c r="L83" s="702">
        <v>175.03000150924245</v>
      </c>
      <c r="M83" s="702">
        <v>5</v>
      </c>
      <c r="N83" s="703">
        <v>875.15000754621224</v>
      </c>
    </row>
    <row r="84" spans="1:14" ht="14.4" customHeight="1" x14ac:dyDescent="0.3">
      <c r="A84" s="697" t="s">
        <v>500</v>
      </c>
      <c r="B84" s="698" t="s">
        <v>501</v>
      </c>
      <c r="C84" s="699" t="s">
        <v>513</v>
      </c>
      <c r="D84" s="700" t="s">
        <v>514</v>
      </c>
      <c r="E84" s="701">
        <v>50113001</v>
      </c>
      <c r="F84" s="700" t="s">
        <v>518</v>
      </c>
      <c r="G84" s="699" t="s">
        <v>519</v>
      </c>
      <c r="H84" s="699">
        <v>215473</v>
      </c>
      <c r="I84" s="699">
        <v>215473</v>
      </c>
      <c r="J84" s="699" t="s">
        <v>667</v>
      </c>
      <c r="K84" s="699" t="s">
        <v>668</v>
      </c>
      <c r="L84" s="702">
        <v>384.61</v>
      </c>
      <c r="M84" s="702">
        <v>21</v>
      </c>
      <c r="N84" s="703">
        <v>8076.81</v>
      </c>
    </row>
    <row r="85" spans="1:14" ht="14.4" customHeight="1" x14ac:dyDescent="0.3">
      <c r="A85" s="697" t="s">
        <v>500</v>
      </c>
      <c r="B85" s="698" t="s">
        <v>501</v>
      </c>
      <c r="C85" s="699" t="s">
        <v>513</v>
      </c>
      <c r="D85" s="700" t="s">
        <v>514</v>
      </c>
      <c r="E85" s="701">
        <v>50113001</v>
      </c>
      <c r="F85" s="700" t="s">
        <v>518</v>
      </c>
      <c r="G85" s="699" t="s">
        <v>519</v>
      </c>
      <c r="H85" s="699">
        <v>215474</v>
      </c>
      <c r="I85" s="699">
        <v>215474</v>
      </c>
      <c r="J85" s="699" t="s">
        <v>669</v>
      </c>
      <c r="K85" s="699" t="s">
        <v>670</v>
      </c>
      <c r="L85" s="702">
        <v>529.43000000000006</v>
      </c>
      <c r="M85" s="702">
        <v>20</v>
      </c>
      <c r="N85" s="703">
        <v>10588.600000000002</v>
      </c>
    </row>
    <row r="86" spans="1:14" ht="14.4" customHeight="1" x14ac:dyDescent="0.3">
      <c r="A86" s="697" t="s">
        <v>500</v>
      </c>
      <c r="B86" s="698" t="s">
        <v>501</v>
      </c>
      <c r="C86" s="699" t="s">
        <v>513</v>
      </c>
      <c r="D86" s="700" t="s">
        <v>514</v>
      </c>
      <c r="E86" s="701">
        <v>50113001</v>
      </c>
      <c r="F86" s="700" t="s">
        <v>518</v>
      </c>
      <c r="G86" s="699" t="s">
        <v>519</v>
      </c>
      <c r="H86" s="699">
        <v>145274</v>
      </c>
      <c r="I86" s="699">
        <v>45274</v>
      </c>
      <c r="J86" s="699" t="s">
        <v>671</v>
      </c>
      <c r="K86" s="699" t="s">
        <v>672</v>
      </c>
      <c r="L86" s="702">
        <v>56.269999999999989</v>
      </c>
      <c r="M86" s="702">
        <v>1</v>
      </c>
      <c r="N86" s="703">
        <v>56.269999999999989</v>
      </c>
    </row>
    <row r="87" spans="1:14" ht="14.4" customHeight="1" x14ac:dyDescent="0.3">
      <c r="A87" s="697" t="s">
        <v>500</v>
      </c>
      <c r="B87" s="698" t="s">
        <v>501</v>
      </c>
      <c r="C87" s="699" t="s">
        <v>513</v>
      </c>
      <c r="D87" s="700" t="s">
        <v>514</v>
      </c>
      <c r="E87" s="701">
        <v>50113001</v>
      </c>
      <c r="F87" s="700" t="s">
        <v>518</v>
      </c>
      <c r="G87" s="699" t="s">
        <v>519</v>
      </c>
      <c r="H87" s="699">
        <v>159642</v>
      </c>
      <c r="I87" s="699">
        <v>59642</v>
      </c>
      <c r="J87" s="699" t="s">
        <v>671</v>
      </c>
      <c r="K87" s="699" t="s">
        <v>673</v>
      </c>
      <c r="L87" s="702">
        <v>172.79999999999993</v>
      </c>
      <c r="M87" s="702">
        <v>1</v>
      </c>
      <c r="N87" s="703">
        <v>172.79999999999993</v>
      </c>
    </row>
    <row r="88" spans="1:14" ht="14.4" customHeight="1" x14ac:dyDescent="0.3">
      <c r="A88" s="697" t="s">
        <v>500</v>
      </c>
      <c r="B88" s="698" t="s">
        <v>501</v>
      </c>
      <c r="C88" s="699" t="s">
        <v>513</v>
      </c>
      <c r="D88" s="700" t="s">
        <v>514</v>
      </c>
      <c r="E88" s="701">
        <v>50113001</v>
      </c>
      <c r="F88" s="700" t="s">
        <v>518</v>
      </c>
      <c r="G88" s="699" t="s">
        <v>519</v>
      </c>
      <c r="H88" s="699">
        <v>162597</v>
      </c>
      <c r="I88" s="699">
        <v>62597</v>
      </c>
      <c r="J88" s="699" t="s">
        <v>674</v>
      </c>
      <c r="K88" s="699" t="s">
        <v>675</v>
      </c>
      <c r="L88" s="702">
        <v>77.605000000000018</v>
      </c>
      <c r="M88" s="702">
        <v>2</v>
      </c>
      <c r="N88" s="703">
        <v>155.21000000000004</v>
      </c>
    </row>
    <row r="89" spans="1:14" ht="14.4" customHeight="1" x14ac:dyDescent="0.3">
      <c r="A89" s="697" t="s">
        <v>500</v>
      </c>
      <c r="B89" s="698" t="s">
        <v>501</v>
      </c>
      <c r="C89" s="699" t="s">
        <v>513</v>
      </c>
      <c r="D89" s="700" t="s">
        <v>514</v>
      </c>
      <c r="E89" s="701">
        <v>50113001</v>
      </c>
      <c r="F89" s="700" t="s">
        <v>518</v>
      </c>
      <c r="G89" s="699" t="s">
        <v>519</v>
      </c>
      <c r="H89" s="699">
        <v>166015</v>
      </c>
      <c r="I89" s="699">
        <v>66015</v>
      </c>
      <c r="J89" s="699" t="s">
        <v>676</v>
      </c>
      <c r="K89" s="699" t="s">
        <v>677</v>
      </c>
      <c r="L89" s="702">
        <v>83.52000000000001</v>
      </c>
      <c r="M89" s="702">
        <v>1</v>
      </c>
      <c r="N89" s="703">
        <v>83.52000000000001</v>
      </c>
    </row>
    <row r="90" spans="1:14" ht="14.4" customHeight="1" x14ac:dyDescent="0.3">
      <c r="A90" s="697" t="s">
        <v>500</v>
      </c>
      <c r="B90" s="698" t="s">
        <v>501</v>
      </c>
      <c r="C90" s="699" t="s">
        <v>513</v>
      </c>
      <c r="D90" s="700" t="s">
        <v>514</v>
      </c>
      <c r="E90" s="701">
        <v>50113001</v>
      </c>
      <c r="F90" s="700" t="s">
        <v>518</v>
      </c>
      <c r="G90" s="699" t="s">
        <v>519</v>
      </c>
      <c r="H90" s="699">
        <v>217079</v>
      </c>
      <c r="I90" s="699">
        <v>217079</v>
      </c>
      <c r="J90" s="699" t="s">
        <v>678</v>
      </c>
      <c r="K90" s="699" t="s">
        <v>679</v>
      </c>
      <c r="L90" s="702">
        <v>161.74533333333335</v>
      </c>
      <c r="M90" s="702">
        <v>30</v>
      </c>
      <c r="N90" s="703">
        <v>4852.3600000000006</v>
      </c>
    </row>
    <row r="91" spans="1:14" ht="14.4" customHeight="1" x14ac:dyDescent="0.3">
      <c r="A91" s="697" t="s">
        <v>500</v>
      </c>
      <c r="B91" s="698" t="s">
        <v>501</v>
      </c>
      <c r="C91" s="699" t="s">
        <v>513</v>
      </c>
      <c r="D91" s="700" t="s">
        <v>514</v>
      </c>
      <c r="E91" s="701">
        <v>50113001</v>
      </c>
      <c r="F91" s="700" t="s">
        <v>518</v>
      </c>
      <c r="G91" s="699" t="s">
        <v>519</v>
      </c>
      <c r="H91" s="699">
        <v>447</v>
      </c>
      <c r="I91" s="699">
        <v>447</v>
      </c>
      <c r="J91" s="699" t="s">
        <v>680</v>
      </c>
      <c r="K91" s="699" t="s">
        <v>681</v>
      </c>
      <c r="L91" s="702">
        <v>178.48</v>
      </c>
      <c r="M91" s="702">
        <v>3</v>
      </c>
      <c r="N91" s="703">
        <v>535.43999999999994</v>
      </c>
    </row>
    <row r="92" spans="1:14" ht="14.4" customHeight="1" x14ac:dyDescent="0.3">
      <c r="A92" s="697" t="s">
        <v>500</v>
      </c>
      <c r="B92" s="698" t="s">
        <v>501</v>
      </c>
      <c r="C92" s="699" t="s">
        <v>513</v>
      </c>
      <c r="D92" s="700" t="s">
        <v>514</v>
      </c>
      <c r="E92" s="701">
        <v>50113001</v>
      </c>
      <c r="F92" s="700" t="s">
        <v>518</v>
      </c>
      <c r="G92" s="699" t="s">
        <v>519</v>
      </c>
      <c r="H92" s="699">
        <v>214593</v>
      </c>
      <c r="I92" s="699">
        <v>214593</v>
      </c>
      <c r="J92" s="699" t="s">
        <v>682</v>
      </c>
      <c r="K92" s="699" t="s">
        <v>683</v>
      </c>
      <c r="L92" s="702">
        <v>56.1</v>
      </c>
      <c r="M92" s="702">
        <v>2</v>
      </c>
      <c r="N92" s="703">
        <v>112.2</v>
      </c>
    </row>
    <row r="93" spans="1:14" ht="14.4" customHeight="1" x14ac:dyDescent="0.3">
      <c r="A93" s="697" t="s">
        <v>500</v>
      </c>
      <c r="B93" s="698" t="s">
        <v>501</v>
      </c>
      <c r="C93" s="699" t="s">
        <v>513</v>
      </c>
      <c r="D93" s="700" t="s">
        <v>514</v>
      </c>
      <c r="E93" s="701">
        <v>50113001</v>
      </c>
      <c r="F93" s="700" t="s">
        <v>518</v>
      </c>
      <c r="G93" s="699" t="s">
        <v>519</v>
      </c>
      <c r="H93" s="699">
        <v>199680</v>
      </c>
      <c r="I93" s="699">
        <v>199680</v>
      </c>
      <c r="J93" s="699" t="s">
        <v>684</v>
      </c>
      <c r="K93" s="699" t="s">
        <v>685</v>
      </c>
      <c r="L93" s="702">
        <v>362.91999999999996</v>
      </c>
      <c r="M93" s="702">
        <v>1</v>
      </c>
      <c r="N93" s="703">
        <v>362.91999999999996</v>
      </c>
    </row>
    <row r="94" spans="1:14" ht="14.4" customHeight="1" x14ac:dyDescent="0.3">
      <c r="A94" s="697" t="s">
        <v>500</v>
      </c>
      <c r="B94" s="698" t="s">
        <v>501</v>
      </c>
      <c r="C94" s="699" t="s">
        <v>513</v>
      </c>
      <c r="D94" s="700" t="s">
        <v>514</v>
      </c>
      <c r="E94" s="701">
        <v>50113001</v>
      </c>
      <c r="F94" s="700" t="s">
        <v>518</v>
      </c>
      <c r="G94" s="699" t="s">
        <v>519</v>
      </c>
      <c r="H94" s="699">
        <v>192757</v>
      </c>
      <c r="I94" s="699">
        <v>92757</v>
      </c>
      <c r="J94" s="699" t="s">
        <v>686</v>
      </c>
      <c r="K94" s="699" t="s">
        <v>687</v>
      </c>
      <c r="L94" s="702">
        <v>74.349999999999994</v>
      </c>
      <c r="M94" s="702">
        <v>2</v>
      </c>
      <c r="N94" s="703">
        <v>148.69999999999999</v>
      </c>
    </row>
    <row r="95" spans="1:14" ht="14.4" customHeight="1" x14ac:dyDescent="0.3">
      <c r="A95" s="697" t="s">
        <v>500</v>
      </c>
      <c r="B95" s="698" t="s">
        <v>501</v>
      </c>
      <c r="C95" s="699" t="s">
        <v>513</v>
      </c>
      <c r="D95" s="700" t="s">
        <v>514</v>
      </c>
      <c r="E95" s="701">
        <v>50113001</v>
      </c>
      <c r="F95" s="700" t="s">
        <v>518</v>
      </c>
      <c r="G95" s="699" t="s">
        <v>519</v>
      </c>
      <c r="H95" s="699">
        <v>149990</v>
      </c>
      <c r="I95" s="699">
        <v>49990</v>
      </c>
      <c r="J95" s="699" t="s">
        <v>688</v>
      </c>
      <c r="K95" s="699" t="s">
        <v>689</v>
      </c>
      <c r="L95" s="702">
        <v>124.035</v>
      </c>
      <c r="M95" s="702">
        <v>50</v>
      </c>
      <c r="N95" s="703">
        <v>6201.75</v>
      </c>
    </row>
    <row r="96" spans="1:14" ht="14.4" customHeight="1" x14ac:dyDescent="0.3">
      <c r="A96" s="697" t="s">
        <v>500</v>
      </c>
      <c r="B96" s="698" t="s">
        <v>501</v>
      </c>
      <c r="C96" s="699" t="s">
        <v>513</v>
      </c>
      <c r="D96" s="700" t="s">
        <v>514</v>
      </c>
      <c r="E96" s="701">
        <v>50113001</v>
      </c>
      <c r="F96" s="700" t="s">
        <v>518</v>
      </c>
      <c r="G96" s="699" t="s">
        <v>519</v>
      </c>
      <c r="H96" s="699">
        <v>116287</v>
      </c>
      <c r="I96" s="699">
        <v>16287</v>
      </c>
      <c r="J96" s="699" t="s">
        <v>690</v>
      </c>
      <c r="K96" s="699" t="s">
        <v>691</v>
      </c>
      <c r="L96" s="702">
        <v>159.57999999999998</v>
      </c>
      <c r="M96" s="702">
        <v>1</v>
      </c>
      <c r="N96" s="703">
        <v>159.57999999999998</v>
      </c>
    </row>
    <row r="97" spans="1:14" ht="14.4" customHeight="1" x14ac:dyDescent="0.3">
      <c r="A97" s="697" t="s">
        <v>500</v>
      </c>
      <c r="B97" s="698" t="s">
        <v>501</v>
      </c>
      <c r="C97" s="699" t="s">
        <v>513</v>
      </c>
      <c r="D97" s="700" t="s">
        <v>514</v>
      </c>
      <c r="E97" s="701">
        <v>50113001</v>
      </c>
      <c r="F97" s="700" t="s">
        <v>518</v>
      </c>
      <c r="G97" s="699" t="s">
        <v>519</v>
      </c>
      <c r="H97" s="699">
        <v>149503</v>
      </c>
      <c r="I97" s="699">
        <v>49503</v>
      </c>
      <c r="J97" s="699" t="s">
        <v>692</v>
      </c>
      <c r="K97" s="699" t="s">
        <v>693</v>
      </c>
      <c r="L97" s="702">
        <v>109.07</v>
      </c>
      <c r="M97" s="702">
        <v>1</v>
      </c>
      <c r="N97" s="703">
        <v>109.07</v>
      </c>
    </row>
    <row r="98" spans="1:14" ht="14.4" customHeight="1" x14ac:dyDescent="0.3">
      <c r="A98" s="697" t="s">
        <v>500</v>
      </c>
      <c r="B98" s="698" t="s">
        <v>501</v>
      </c>
      <c r="C98" s="699" t="s">
        <v>513</v>
      </c>
      <c r="D98" s="700" t="s">
        <v>514</v>
      </c>
      <c r="E98" s="701">
        <v>50113001</v>
      </c>
      <c r="F98" s="700" t="s">
        <v>518</v>
      </c>
      <c r="G98" s="699" t="s">
        <v>519</v>
      </c>
      <c r="H98" s="699">
        <v>193779</v>
      </c>
      <c r="I98" s="699">
        <v>93779</v>
      </c>
      <c r="J98" s="699" t="s">
        <v>694</v>
      </c>
      <c r="K98" s="699" t="s">
        <v>695</v>
      </c>
      <c r="L98" s="702">
        <v>70.64</v>
      </c>
      <c r="M98" s="702">
        <v>3</v>
      </c>
      <c r="N98" s="703">
        <v>211.92000000000002</v>
      </c>
    </row>
    <row r="99" spans="1:14" ht="14.4" customHeight="1" x14ac:dyDescent="0.3">
      <c r="A99" s="697" t="s">
        <v>500</v>
      </c>
      <c r="B99" s="698" t="s">
        <v>501</v>
      </c>
      <c r="C99" s="699" t="s">
        <v>513</v>
      </c>
      <c r="D99" s="700" t="s">
        <v>514</v>
      </c>
      <c r="E99" s="701">
        <v>50113001</v>
      </c>
      <c r="F99" s="700" t="s">
        <v>518</v>
      </c>
      <c r="G99" s="699" t="s">
        <v>536</v>
      </c>
      <c r="H99" s="699">
        <v>213477</v>
      </c>
      <c r="I99" s="699">
        <v>213477</v>
      </c>
      <c r="J99" s="699" t="s">
        <v>696</v>
      </c>
      <c r="K99" s="699" t="s">
        <v>697</v>
      </c>
      <c r="L99" s="702">
        <v>3300</v>
      </c>
      <c r="M99" s="702">
        <v>20</v>
      </c>
      <c r="N99" s="703">
        <v>66000</v>
      </c>
    </row>
    <row r="100" spans="1:14" ht="14.4" customHeight="1" x14ac:dyDescent="0.3">
      <c r="A100" s="697" t="s">
        <v>500</v>
      </c>
      <c r="B100" s="698" t="s">
        <v>501</v>
      </c>
      <c r="C100" s="699" t="s">
        <v>513</v>
      </c>
      <c r="D100" s="700" t="s">
        <v>514</v>
      </c>
      <c r="E100" s="701">
        <v>50113001</v>
      </c>
      <c r="F100" s="700" t="s">
        <v>518</v>
      </c>
      <c r="G100" s="699" t="s">
        <v>536</v>
      </c>
      <c r="H100" s="699">
        <v>213494</v>
      </c>
      <c r="I100" s="699">
        <v>213494</v>
      </c>
      <c r="J100" s="699" t="s">
        <v>698</v>
      </c>
      <c r="K100" s="699" t="s">
        <v>699</v>
      </c>
      <c r="L100" s="702">
        <v>408.95</v>
      </c>
      <c r="M100" s="702">
        <v>2</v>
      </c>
      <c r="N100" s="703">
        <v>817.9</v>
      </c>
    </row>
    <row r="101" spans="1:14" ht="14.4" customHeight="1" x14ac:dyDescent="0.3">
      <c r="A101" s="697" t="s">
        <v>500</v>
      </c>
      <c r="B101" s="698" t="s">
        <v>501</v>
      </c>
      <c r="C101" s="699" t="s">
        <v>513</v>
      </c>
      <c r="D101" s="700" t="s">
        <v>514</v>
      </c>
      <c r="E101" s="701">
        <v>50113001</v>
      </c>
      <c r="F101" s="700" t="s">
        <v>518</v>
      </c>
      <c r="G101" s="699" t="s">
        <v>502</v>
      </c>
      <c r="H101" s="699">
        <v>198219</v>
      </c>
      <c r="I101" s="699">
        <v>98219</v>
      </c>
      <c r="J101" s="699" t="s">
        <v>700</v>
      </c>
      <c r="K101" s="699" t="s">
        <v>701</v>
      </c>
      <c r="L101" s="702">
        <v>59.3</v>
      </c>
      <c r="M101" s="702">
        <v>2</v>
      </c>
      <c r="N101" s="703">
        <v>118.6</v>
      </c>
    </row>
    <row r="102" spans="1:14" ht="14.4" customHeight="1" x14ac:dyDescent="0.3">
      <c r="A102" s="697" t="s">
        <v>500</v>
      </c>
      <c r="B102" s="698" t="s">
        <v>501</v>
      </c>
      <c r="C102" s="699" t="s">
        <v>513</v>
      </c>
      <c r="D102" s="700" t="s">
        <v>514</v>
      </c>
      <c r="E102" s="701">
        <v>50113001</v>
      </c>
      <c r="F102" s="700" t="s">
        <v>518</v>
      </c>
      <c r="G102" s="699" t="s">
        <v>536</v>
      </c>
      <c r="H102" s="699">
        <v>214036</v>
      </c>
      <c r="I102" s="699">
        <v>214036</v>
      </c>
      <c r="J102" s="699" t="s">
        <v>702</v>
      </c>
      <c r="K102" s="699" t="s">
        <v>703</v>
      </c>
      <c r="L102" s="702">
        <v>40.389999999999993</v>
      </c>
      <c r="M102" s="702">
        <v>310</v>
      </c>
      <c r="N102" s="703">
        <v>12520.899999999998</v>
      </c>
    </row>
    <row r="103" spans="1:14" ht="14.4" customHeight="1" x14ac:dyDescent="0.3">
      <c r="A103" s="697" t="s">
        <v>500</v>
      </c>
      <c r="B103" s="698" t="s">
        <v>501</v>
      </c>
      <c r="C103" s="699" t="s">
        <v>513</v>
      </c>
      <c r="D103" s="700" t="s">
        <v>514</v>
      </c>
      <c r="E103" s="701">
        <v>50113001</v>
      </c>
      <c r="F103" s="700" t="s">
        <v>518</v>
      </c>
      <c r="G103" s="699" t="s">
        <v>519</v>
      </c>
      <c r="H103" s="699">
        <v>199333</v>
      </c>
      <c r="I103" s="699">
        <v>99333</v>
      </c>
      <c r="J103" s="699" t="s">
        <v>704</v>
      </c>
      <c r="K103" s="699" t="s">
        <v>705</v>
      </c>
      <c r="L103" s="702">
        <v>245.118705882353</v>
      </c>
      <c r="M103" s="702">
        <v>85</v>
      </c>
      <c r="N103" s="703">
        <v>20835.090000000004</v>
      </c>
    </row>
    <row r="104" spans="1:14" ht="14.4" customHeight="1" x14ac:dyDescent="0.3">
      <c r="A104" s="697" t="s">
        <v>500</v>
      </c>
      <c r="B104" s="698" t="s">
        <v>501</v>
      </c>
      <c r="C104" s="699" t="s">
        <v>513</v>
      </c>
      <c r="D104" s="700" t="s">
        <v>514</v>
      </c>
      <c r="E104" s="701">
        <v>50113001</v>
      </c>
      <c r="F104" s="700" t="s">
        <v>518</v>
      </c>
      <c r="G104" s="699" t="s">
        <v>519</v>
      </c>
      <c r="H104" s="699">
        <v>198876</v>
      </c>
      <c r="I104" s="699">
        <v>98876</v>
      </c>
      <c r="J104" s="699" t="s">
        <v>706</v>
      </c>
      <c r="K104" s="699" t="s">
        <v>707</v>
      </c>
      <c r="L104" s="702">
        <v>255.2</v>
      </c>
      <c r="M104" s="702">
        <v>1</v>
      </c>
      <c r="N104" s="703">
        <v>255.2</v>
      </c>
    </row>
    <row r="105" spans="1:14" ht="14.4" customHeight="1" x14ac:dyDescent="0.3">
      <c r="A105" s="697" t="s">
        <v>500</v>
      </c>
      <c r="B105" s="698" t="s">
        <v>501</v>
      </c>
      <c r="C105" s="699" t="s">
        <v>513</v>
      </c>
      <c r="D105" s="700" t="s">
        <v>514</v>
      </c>
      <c r="E105" s="701">
        <v>50113001</v>
      </c>
      <c r="F105" s="700" t="s">
        <v>518</v>
      </c>
      <c r="G105" s="699" t="s">
        <v>536</v>
      </c>
      <c r="H105" s="699">
        <v>185403</v>
      </c>
      <c r="I105" s="699">
        <v>185403</v>
      </c>
      <c r="J105" s="699" t="s">
        <v>708</v>
      </c>
      <c r="K105" s="699" t="s">
        <v>709</v>
      </c>
      <c r="L105" s="702">
        <v>1048.22</v>
      </c>
      <c r="M105" s="702">
        <v>8</v>
      </c>
      <c r="N105" s="703">
        <v>8385.76</v>
      </c>
    </row>
    <row r="106" spans="1:14" ht="14.4" customHeight="1" x14ac:dyDescent="0.3">
      <c r="A106" s="697" t="s">
        <v>500</v>
      </c>
      <c r="B106" s="698" t="s">
        <v>501</v>
      </c>
      <c r="C106" s="699" t="s">
        <v>513</v>
      </c>
      <c r="D106" s="700" t="s">
        <v>514</v>
      </c>
      <c r="E106" s="701">
        <v>50113001</v>
      </c>
      <c r="F106" s="700" t="s">
        <v>518</v>
      </c>
      <c r="G106" s="699" t="s">
        <v>519</v>
      </c>
      <c r="H106" s="699">
        <v>165633</v>
      </c>
      <c r="I106" s="699">
        <v>165751</v>
      </c>
      <c r="J106" s="699" t="s">
        <v>710</v>
      </c>
      <c r="K106" s="699" t="s">
        <v>711</v>
      </c>
      <c r="L106" s="702">
        <v>3385.69</v>
      </c>
      <c r="M106" s="702">
        <v>8</v>
      </c>
      <c r="N106" s="703">
        <v>27085.52</v>
      </c>
    </row>
    <row r="107" spans="1:14" ht="14.4" customHeight="1" x14ac:dyDescent="0.3">
      <c r="A107" s="697" t="s">
        <v>500</v>
      </c>
      <c r="B107" s="698" t="s">
        <v>501</v>
      </c>
      <c r="C107" s="699" t="s">
        <v>513</v>
      </c>
      <c r="D107" s="700" t="s">
        <v>514</v>
      </c>
      <c r="E107" s="701">
        <v>50113001</v>
      </c>
      <c r="F107" s="700" t="s">
        <v>518</v>
      </c>
      <c r="G107" s="699" t="s">
        <v>519</v>
      </c>
      <c r="H107" s="699">
        <v>111337</v>
      </c>
      <c r="I107" s="699">
        <v>52421</v>
      </c>
      <c r="J107" s="699" t="s">
        <v>712</v>
      </c>
      <c r="K107" s="699" t="s">
        <v>713</v>
      </c>
      <c r="L107" s="702">
        <v>74.618688524590141</v>
      </c>
      <c r="M107" s="702">
        <v>61</v>
      </c>
      <c r="N107" s="703">
        <v>4551.7399999999989</v>
      </c>
    </row>
    <row r="108" spans="1:14" ht="14.4" customHeight="1" x14ac:dyDescent="0.3">
      <c r="A108" s="697" t="s">
        <v>500</v>
      </c>
      <c r="B108" s="698" t="s">
        <v>501</v>
      </c>
      <c r="C108" s="699" t="s">
        <v>513</v>
      </c>
      <c r="D108" s="700" t="s">
        <v>514</v>
      </c>
      <c r="E108" s="701">
        <v>50113001</v>
      </c>
      <c r="F108" s="700" t="s">
        <v>518</v>
      </c>
      <c r="G108" s="699" t="s">
        <v>519</v>
      </c>
      <c r="H108" s="699">
        <v>31915</v>
      </c>
      <c r="I108" s="699">
        <v>31915</v>
      </c>
      <c r="J108" s="699" t="s">
        <v>714</v>
      </c>
      <c r="K108" s="699" t="s">
        <v>715</v>
      </c>
      <c r="L108" s="702">
        <v>173.68999999999997</v>
      </c>
      <c r="M108" s="702">
        <v>93</v>
      </c>
      <c r="N108" s="703">
        <v>16153.169999999998</v>
      </c>
    </row>
    <row r="109" spans="1:14" ht="14.4" customHeight="1" x14ac:dyDescent="0.3">
      <c r="A109" s="697" t="s">
        <v>500</v>
      </c>
      <c r="B109" s="698" t="s">
        <v>501</v>
      </c>
      <c r="C109" s="699" t="s">
        <v>513</v>
      </c>
      <c r="D109" s="700" t="s">
        <v>514</v>
      </c>
      <c r="E109" s="701">
        <v>50113001</v>
      </c>
      <c r="F109" s="700" t="s">
        <v>518</v>
      </c>
      <c r="G109" s="699" t="s">
        <v>519</v>
      </c>
      <c r="H109" s="699">
        <v>47706</v>
      </c>
      <c r="I109" s="699">
        <v>47706</v>
      </c>
      <c r="J109" s="699" t="s">
        <v>716</v>
      </c>
      <c r="K109" s="699" t="s">
        <v>715</v>
      </c>
      <c r="L109" s="702">
        <v>288.52999999999997</v>
      </c>
      <c r="M109" s="702">
        <v>15</v>
      </c>
      <c r="N109" s="703">
        <v>4327.95</v>
      </c>
    </row>
    <row r="110" spans="1:14" ht="14.4" customHeight="1" x14ac:dyDescent="0.3">
      <c r="A110" s="697" t="s">
        <v>500</v>
      </c>
      <c r="B110" s="698" t="s">
        <v>501</v>
      </c>
      <c r="C110" s="699" t="s">
        <v>513</v>
      </c>
      <c r="D110" s="700" t="s">
        <v>514</v>
      </c>
      <c r="E110" s="701">
        <v>50113001</v>
      </c>
      <c r="F110" s="700" t="s">
        <v>518</v>
      </c>
      <c r="G110" s="699" t="s">
        <v>519</v>
      </c>
      <c r="H110" s="699">
        <v>2584</v>
      </c>
      <c r="I110" s="699">
        <v>2584</v>
      </c>
      <c r="J110" s="699" t="s">
        <v>717</v>
      </c>
      <c r="K110" s="699" t="s">
        <v>715</v>
      </c>
      <c r="L110" s="702">
        <v>365.97</v>
      </c>
      <c r="M110" s="702">
        <v>2</v>
      </c>
      <c r="N110" s="703">
        <v>731.94</v>
      </c>
    </row>
    <row r="111" spans="1:14" ht="14.4" customHeight="1" x14ac:dyDescent="0.3">
      <c r="A111" s="697" t="s">
        <v>500</v>
      </c>
      <c r="B111" s="698" t="s">
        <v>501</v>
      </c>
      <c r="C111" s="699" t="s">
        <v>513</v>
      </c>
      <c r="D111" s="700" t="s">
        <v>514</v>
      </c>
      <c r="E111" s="701">
        <v>50113001</v>
      </c>
      <c r="F111" s="700" t="s">
        <v>518</v>
      </c>
      <c r="G111" s="699" t="s">
        <v>519</v>
      </c>
      <c r="H111" s="699">
        <v>47244</v>
      </c>
      <c r="I111" s="699">
        <v>47244</v>
      </c>
      <c r="J111" s="699" t="s">
        <v>718</v>
      </c>
      <c r="K111" s="699" t="s">
        <v>715</v>
      </c>
      <c r="L111" s="702">
        <v>143</v>
      </c>
      <c r="M111" s="702">
        <v>21</v>
      </c>
      <c r="N111" s="703">
        <v>3003</v>
      </c>
    </row>
    <row r="112" spans="1:14" ht="14.4" customHeight="1" x14ac:dyDescent="0.3">
      <c r="A112" s="697" t="s">
        <v>500</v>
      </c>
      <c r="B112" s="698" t="s">
        <v>501</v>
      </c>
      <c r="C112" s="699" t="s">
        <v>513</v>
      </c>
      <c r="D112" s="700" t="s">
        <v>514</v>
      </c>
      <c r="E112" s="701">
        <v>50113001</v>
      </c>
      <c r="F112" s="700" t="s">
        <v>518</v>
      </c>
      <c r="G112" s="699" t="s">
        <v>519</v>
      </c>
      <c r="H112" s="699">
        <v>47249</v>
      </c>
      <c r="I112" s="699">
        <v>47249</v>
      </c>
      <c r="J112" s="699" t="s">
        <v>718</v>
      </c>
      <c r="K112" s="699" t="s">
        <v>719</v>
      </c>
      <c r="L112" s="702">
        <v>126.5</v>
      </c>
      <c r="M112" s="702">
        <v>49</v>
      </c>
      <c r="N112" s="703">
        <v>6198.5</v>
      </c>
    </row>
    <row r="113" spans="1:14" ht="14.4" customHeight="1" x14ac:dyDescent="0.3">
      <c r="A113" s="697" t="s">
        <v>500</v>
      </c>
      <c r="B113" s="698" t="s">
        <v>501</v>
      </c>
      <c r="C113" s="699" t="s">
        <v>513</v>
      </c>
      <c r="D113" s="700" t="s">
        <v>514</v>
      </c>
      <c r="E113" s="701">
        <v>50113001</v>
      </c>
      <c r="F113" s="700" t="s">
        <v>518</v>
      </c>
      <c r="G113" s="699" t="s">
        <v>519</v>
      </c>
      <c r="H113" s="699">
        <v>848335</v>
      </c>
      <c r="I113" s="699">
        <v>155782</v>
      </c>
      <c r="J113" s="699" t="s">
        <v>720</v>
      </c>
      <c r="K113" s="699" t="s">
        <v>721</v>
      </c>
      <c r="L113" s="702">
        <v>53.530000000000022</v>
      </c>
      <c r="M113" s="702">
        <v>1</v>
      </c>
      <c r="N113" s="703">
        <v>53.530000000000022</v>
      </c>
    </row>
    <row r="114" spans="1:14" ht="14.4" customHeight="1" x14ac:dyDescent="0.3">
      <c r="A114" s="697" t="s">
        <v>500</v>
      </c>
      <c r="B114" s="698" t="s">
        <v>501</v>
      </c>
      <c r="C114" s="699" t="s">
        <v>513</v>
      </c>
      <c r="D114" s="700" t="s">
        <v>514</v>
      </c>
      <c r="E114" s="701">
        <v>50113001</v>
      </c>
      <c r="F114" s="700" t="s">
        <v>518</v>
      </c>
      <c r="G114" s="699" t="s">
        <v>519</v>
      </c>
      <c r="H114" s="699">
        <v>158249</v>
      </c>
      <c r="I114" s="699">
        <v>58249</v>
      </c>
      <c r="J114" s="699" t="s">
        <v>722</v>
      </c>
      <c r="K114" s="699" t="s">
        <v>502</v>
      </c>
      <c r="L114" s="702">
        <v>202.44000000000005</v>
      </c>
      <c r="M114" s="702">
        <v>1</v>
      </c>
      <c r="N114" s="703">
        <v>202.44000000000005</v>
      </c>
    </row>
    <row r="115" spans="1:14" ht="14.4" customHeight="1" x14ac:dyDescent="0.3">
      <c r="A115" s="697" t="s">
        <v>500</v>
      </c>
      <c r="B115" s="698" t="s">
        <v>501</v>
      </c>
      <c r="C115" s="699" t="s">
        <v>513</v>
      </c>
      <c r="D115" s="700" t="s">
        <v>514</v>
      </c>
      <c r="E115" s="701">
        <v>50113001</v>
      </c>
      <c r="F115" s="700" t="s">
        <v>518</v>
      </c>
      <c r="G115" s="699" t="s">
        <v>519</v>
      </c>
      <c r="H115" s="699">
        <v>106091</v>
      </c>
      <c r="I115" s="699">
        <v>6091</v>
      </c>
      <c r="J115" s="699" t="s">
        <v>723</v>
      </c>
      <c r="K115" s="699" t="s">
        <v>724</v>
      </c>
      <c r="L115" s="702">
        <v>89.816666666666663</v>
      </c>
      <c r="M115" s="702">
        <v>3</v>
      </c>
      <c r="N115" s="703">
        <v>269.45</v>
      </c>
    </row>
    <row r="116" spans="1:14" ht="14.4" customHeight="1" x14ac:dyDescent="0.3">
      <c r="A116" s="697" t="s">
        <v>500</v>
      </c>
      <c r="B116" s="698" t="s">
        <v>501</v>
      </c>
      <c r="C116" s="699" t="s">
        <v>513</v>
      </c>
      <c r="D116" s="700" t="s">
        <v>514</v>
      </c>
      <c r="E116" s="701">
        <v>50113001</v>
      </c>
      <c r="F116" s="700" t="s">
        <v>518</v>
      </c>
      <c r="G116" s="699" t="s">
        <v>519</v>
      </c>
      <c r="H116" s="699">
        <v>102537</v>
      </c>
      <c r="I116" s="699">
        <v>2537</v>
      </c>
      <c r="J116" s="699" t="s">
        <v>725</v>
      </c>
      <c r="K116" s="699" t="s">
        <v>726</v>
      </c>
      <c r="L116" s="702">
        <v>38.350000000000016</v>
      </c>
      <c r="M116" s="702">
        <v>1</v>
      </c>
      <c r="N116" s="703">
        <v>38.350000000000016</v>
      </c>
    </row>
    <row r="117" spans="1:14" ht="14.4" customHeight="1" x14ac:dyDescent="0.3">
      <c r="A117" s="697" t="s">
        <v>500</v>
      </c>
      <c r="B117" s="698" t="s">
        <v>501</v>
      </c>
      <c r="C117" s="699" t="s">
        <v>513</v>
      </c>
      <c r="D117" s="700" t="s">
        <v>514</v>
      </c>
      <c r="E117" s="701">
        <v>50113001</v>
      </c>
      <c r="F117" s="700" t="s">
        <v>518</v>
      </c>
      <c r="G117" s="699" t="s">
        <v>519</v>
      </c>
      <c r="H117" s="699">
        <v>102538</v>
      </c>
      <c r="I117" s="699">
        <v>2538</v>
      </c>
      <c r="J117" s="699" t="s">
        <v>725</v>
      </c>
      <c r="K117" s="699" t="s">
        <v>727</v>
      </c>
      <c r="L117" s="702">
        <v>55.517142857142858</v>
      </c>
      <c r="M117" s="702">
        <v>35</v>
      </c>
      <c r="N117" s="703">
        <v>1943.1</v>
      </c>
    </row>
    <row r="118" spans="1:14" ht="14.4" customHeight="1" x14ac:dyDescent="0.3">
      <c r="A118" s="697" t="s">
        <v>500</v>
      </c>
      <c r="B118" s="698" t="s">
        <v>501</v>
      </c>
      <c r="C118" s="699" t="s">
        <v>513</v>
      </c>
      <c r="D118" s="700" t="s">
        <v>514</v>
      </c>
      <c r="E118" s="701">
        <v>50113001</v>
      </c>
      <c r="F118" s="700" t="s">
        <v>518</v>
      </c>
      <c r="G118" s="699" t="s">
        <v>519</v>
      </c>
      <c r="H118" s="699">
        <v>125366</v>
      </c>
      <c r="I118" s="699">
        <v>25366</v>
      </c>
      <c r="J118" s="699" t="s">
        <v>728</v>
      </c>
      <c r="K118" s="699" t="s">
        <v>729</v>
      </c>
      <c r="L118" s="702">
        <v>72.37</v>
      </c>
      <c r="M118" s="702">
        <v>1</v>
      </c>
      <c r="N118" s="703">
        <v>72.37</v>
      </c>
    </row>
    <row r="119" spans="1:14" ht="14.4" customHeight="1" x14ac:dyDescent="0.3">
      <c r="A119" s="697" t="s">
        <v>500</v>
      </c>
      <c r="B119" s="698" t="s">
        <v>501</v>
      </c>
      <c r="C119" s="699" t="s">
        <v>513</v>
      </c>
      <c r="D119" s="700" t="s">
        <v>514</v>
      </c>
      <c r="E119" s="701">
        <v>50113001</v>
      </c>
      <c r="F119" s="700" t="s">
        <v>518</v>
      </c>
      <c r="G119" s="699" t="s">
        <v>519</v>
      </c>
      <c r="H119" s="699">
        <v>215606</v>
      </c>
      <c r="I119" s="699">
        <v>215606</v>
      </c>
      <c r="J119" s="699" t="s">
        <v>728</v>
      </c>
      <c r="K119" s="699" t="s">
        <v>729</v>
      </c>
      <c r="L119" s="702">
        <v>72.02000000000001</v>
      </c>
      <c r="M119" s="702">
        <v>2</v>
      </c>
      <c r="N119" s="703">
        <v>144.04000000000002</v>
      </c>
    </row>
    <row r="120" spans="1:14" ht="14.4" customHeight="1" x14ac:dyDescent="0.3">
      <c r="A120" s="697" t="s">
        <v>500</v>
      </c>
      <c r="B120" s="698" t="s">
        <v>501</v>
      </c>
      <c r="C120" s="699" t="s">
        <v>513</v>
      </c>
      <c r="D120" s="700" t="s">
        <v>514</v>
      </c>
      <c r="E120" s="701">
        <v>50113001</v>
      </c>
      <c r="F120" s="700" t="s">
        <v>518</v>
      </c>
      <c r="G120" s="699" t="s">
        <v>519</v>
      </c>
      <c r="H120" s="699">
        <v>193746</v>
      </c>
      <c r="I120" s="699">
        <v>93746</v>
      </c>
      <c r="J120" s="699" t="s">
        <v>730</v>
      </c>
      <c r="K120" s="699" t="s">
        <v>731</v>
      </c>
      <c r="L120" s="702">
        <v>371.66384615384624</v>
      </c>
      <c r="M120" s="702">
        <v>26</v>
      </c>
      <c r="N120" s="703">
        <v>9663.260000000002</v>
      </c>
    </row>
    <row r="121" spans="1:14" ht="14.4" customHeight="1" x14ac:dyDescent="0.3">
      <c r="A121" s="697" t="s">
        <v>500</v>
      </c>
      <c r="B121" s="698" t="s">
        <v>501</v>
      </c>
      <c r="C121" s="699" t="s">
        <v>513</v>
      </c>
      <c r="D121" s="700" t="s">
        <v>514</v>
      </c>
      <c r="E121" s="701">
        <v>50113001</v>
      </c>
      <c r="F121" s="700" t="s">
        <v>518</v>
      </c>
      <c r="G121" s="699" t="s">
        <v>502</v>
      </c>
      <c r="H121" s="699">
        <v>103575</v>
      </c>
      <c r="I121" s="699">
        <v>3575</v>
      </c>
      <c r="J121" s="699" t="s">
        <v>732</v>
      </c>
      <c r="K121" s="699" t="s">
        <v>733</v>
      </c>
      <c r="L121" s="702">
        <v>66.272500000000008</v>
      </c>
      <c r="M121" s="702">
        <v>28</v>
      </c>
      <c r="N121" s="703">
        <v>1855.63</v>
      </c>
    </row>
    <row r="122" spans="1:14" ht="14.4" customHeight="1" x14ac:dyDescent="0.3">
      <c r="A122" s="697" t="s">
        <v>500</v>
      </c>
      <c r="B122" s="698" t="s">
        <v>501</v>
      </c>
      <c r="C122" s="699" t="s">
        <v>513</v>
      </c>
      <c r="D122" s="700" t="s">
        <v>514</v>
      </c>
      <c r="E122" s="701">
        <v>50113001</v>
      </c>
      <c r="F122" s="700" t="s">
        <v>518</v>
      </c>
      <c r="G122" s="699" t="s">
        <v>519</v>
      </c>
      <c r="H122" s="699">
        <v>216572</v>
      </c>
      <c r="I122" s="699">
        <v>216572</v>
      </c>
      <c r="J122" s="699" t="s">
        <v>734</v>
      </c>
      <c r="K122" s="699" t="s">
        <v>735</v>
      </c>
      <c r="L122" s="702">
        <v>36.289205298013243</v>
      </c>
      <c r="M122" s="702">
        <v>453</v>
      </c>
      <c r="N122" s="703">
        <v>16439.009999999998</v>
      </c>
    </row>
    <row r="123" spans="1:14" ht="14.4" customHeight="1" x14ac:dyDescent="0.3">
      <c r="A123" s="697" t="s">
        <v>500</v>
      </c>
      <c r="B123" s="698" t="s">
        <v>501</v>
      </c>
      <c r="C123" s="699" t="s">
        <v>513</v>
      </c>
      <c r="D123" s="700" t="s">
        <v>514</v>
      </c>
      <c r="E123" s="701">
        <v>50113001</v>
      </c>
      <c r="F123" s="700" t="s">
        <v>518</v>
      </c>
      <c r="G123" s="699" t="s">
        <v>519</v>
      </c>
      <c r="H123" s="699">
        <v>109159</v>
      </c>
      <c r="I123" s="699">
        <v>9159</v>
      </c>
      <c r="J123" s="699" t="s">
        <v>736</v>
      </c>
      <c r="K123" s="699" t="s">
        <v>737</v>
      </c>
      <c r="L123" s="702">
        <v>143.32</v>
      </c>
      <c r="M123" s="702">
        <v>2</v>
      </c>
      <c r="N123" s="703">
        <v>286.64</v>
      </c>
    </row>
    <row r="124" spans="1:14" ht="14.4" customHeight="1" x14ac:dyDescent="0.3">
      <c r="A124" s="697" t="s">
        <v>500</v>
      </c>
      <c r="B124" s="698" t="s">
        <v>501</v>
      </c>
      <c r="C124" s="699" t="s">
        <v>513</v>
      </c>
      <c r="D124" s="700" t="s">
        <v>514</v>
      </c>
      <c r="E124" s="701">
        <v>50113001</v>
      </c>
      <c r="F124" s="700" t="s">
        <v>518</v>
      </c>
      <c r="G124" s="699" t="s">
        <v>519</v>
      </c>
      <c r="H124" s="699">
        <v>223200</v>
      </c>
      <c r="I124" s="699">
        <v>223200</v>
      </c>
      <c r="J124" s="699" t="s">
        <v>736</v>
      </c>
      <c r="K124" s="699" t="s">
        <v>737</v>
      </c>
      <c r="L124" s="702">
        <v>141.9</v>
      </c>
      <c r="M124" s="702">
        <v>1</v>
      </c>
      <c r="N124" s="703">
        <v>141.9</v>
      </c>
    </row>
    <row r="125" spans="1:14" ht="14.4" customHeight="1" x14ac:dyDescent="0.3">
      <c r="A125" s="697" t="s">
        <v>500</v>
      </c>
      <c r="B125" s="698" t="s">
        <v>501</v>
      </c>
      <c r="C125" s="699" t="s">
        <v>513</v>
      </c>
      <c r="D125" s="700" t="s">
        <v>514</v>
      </c>
      <c r="E125" s="701">
        <v>50113001</v>
      </c>
      <c r="F125" s="700" t="s">
        <v>518</v>
      </c>
      <c r="G125" s="699" t="s">
        <v>519</v>
      </c>
      <c r="H125" s="699">
        <v>842703</v>
      </c>
      <c r="I125" s="699">
        <v>0</v>
      </c>
      <c r="J125" s="699" t="s">
        <v>738</v>
      </c>
      <c r="K125" s="699" t="s">
        <v>502</v>
      </c>
      <c r="L125" s="702">
        <v>57.160821917808214</v>
      </c>
      <c r="M125" s="702">
        <v>146</v>
      </c>
      <c r="N125" s="703">
        <v>8345.48</v>
      </c>
    </row>
    <row r="126" spans="1:14" ht="14.4" customHeight="1" x14ac:dyDescent="0.3">
      <c r="A126" s="697" t="s">
        <v>500</v>
      </c>
      <c r="B126" s="698" t="s">
        <v>501</v>
      </c>
      <c r="C126" s="699" t="s">
        <v>513</v>
      </c>
      <c r="D126" s="700" t="s">
        <v>514</v>
      </c>
      <c r="E126" s="701">
        <v>50113001</v>
      </c>
      <c r="F126" s="700" t="s">
        <v>518</v>
      </c>
      <c r="G126" s="699" t="s">
        <v>519</v>
      </c>
      <c r="H126" s="699">
        <v>51366</v>
      </c>
      <c r="I126" s="699">
        <v>51366</v>
      </c>
      <c r="J126" s="699" t="s">
        <v>739</v>
      </c>
      <c r="K126" s="699" t="s">
        <v>740</v>
      </c>
      <c r="L126" s="702">
        <v>171.60000000000002</v>
      </c>
      <c r="M126" s="702">
        <v>67</v>
      </c>
      <c r="N126" s="703">
        <v>11497.2</v>
      </c>
    </row>
    <row r="127" spans="1:14" ht="14.4" customHeight="1" x14ac:dyDescent="0.3">
      <c r="A127" s="697" t="s">
        <v>500</v>
      </c>
      <c r="B127" s="698" t="s">
        <v>501</v>
      </c>
      <c r="C127" s="699" t="s">
        <v>513</v>
      </c>
      <c r="D127" s="700" t="s">
        <v>514</v>
      </c>
      <c r="E127" s="701">
        <v>50113001</v>
      </c>
      <c r="F127" s="700" t="s">
        <v>518</v>
      </c>
      <c r="G127" s="699" t="s">
        <v>519</v>
      </c>
      <c r="H127" s="699">
        <v>51367</v>
      </c>
      <c r="I127" s="699">
        <v>51367</v>
      </c>
      <c r="J127" s="699" t="s">
        <v>739</v>
      </c>
      <c r="K127" s="699" t="s">
        <v>741</v>
      </c>
      <c r="L127" s="702">
        <v>92.949999999999989</v>
      </c>
      <c r="M127" s="702">
        <v>198</v>
      </c>
      <c r="N127" s="703">
        <v>18404.099999999999</v>
      </c>
    </row>
    <row r="128" spans="1:14" ht="14.4" customHeight="1" x14ac:dyDescent="0.3">
      <c r="A128" s="697" t="s">
        <v>500</v>
      </c>
      <c r="B128" s="698" t="s">
        <v>501</v>
      </c>
      <c r="C128" s="699" t="s">
        <v>513</v>
      </c>
      <c r="D128" s="700" t="s">
        <v>514</v>
      </c>
      <c r="E128" s="701">
        <v>50113001</v>
      </c>
      <c r="F128" s="700" t="s">
        <v>518</v>
      </c>
      <c r="G128" s="699" t="s">
        <v>519</v>
      </c>
      <c r="H128" s="699">
        <v>51383</v>
      </c>
      <c r="I128" s="699">
        <v>51383</v>
      </c>
      <c r="J128" s="699" t="s">
        <v>739</v>
      </c>
      <c r="K128" s="699" t="s">
        <v>742</v>
      </c>
      <c r="L128" s="702">
        <v>93.5</v>
      </c>
      <c r="M128" s="702">
        <v>132</v>
      </c>
      <c r="N128" s="703">
        <v>12342</v>
      </c>
    </row>
    <row r="129" spans="1:14" ht="14.4" customHeight="1" x14ac:dyDescent="0.3">
      <c r="A129" s="697" t="s">
        <v>500</v>
      </c>
      <c r="B129" s="698" t="s">
        <v>501</v>
      </c>
      <c r="C129" s="699" t="s">
        <v>513</v>
      </c>
      <c r="D129" s="700" t="s">
        <v>514</v>
      </c>
      <c r="E129" s="701">
        <v>50113001</v>
      </c>
      <c r="F129" s="700" t="s">
        <v>518</v>
      </c>
      <c r="G129" s="699" t="s">
        <v>519</v>
      </c>
      <c r="H129" s="699">
        <v>51384</v>
      </c>
      <c r="I129" s="699">
        <v>51384</v>
      </c>
      <c r="J129" s="699" t="s">
        <v>739</v>
      </c>
      <c r="K129" s="699" t="s">
        <v>743</v>
      </c>
      <c r="L129" s="702">
        <v>192.5</v>
      </c>
      <c r="M129" s="702">
        <v>15</v>
      </c>
      <c r="N129" s="703">
        <v>2887.5</v>
      </c>
    </row>
    <row r="130" spans="1:14" ht="14.4" customHeight="1" x14ac:dyDescent="0.3">
      <c r="A130" s="697" t="s">
        <v>500</v>
      </c>
      <c r="B130" s="698" t="s">
        <v>501</v>
      </c>
      <c r="C130" s="699" t="s">
        <v>513</v>
      </c>
      <c r="D130" s="700" t="s">
        <v>514</v>
      </c>
      <c r="E130" s="701">
        <v>50113001</v>
      </c>
      <c r="F130" s="700" t="s">
        <v>518</v>
      </c>
      <c r="G130" s="699" t="s">
        <v>519</v>
      </c>
      <c r="H130" s="699">
        <v>225166</v>
      </c>
      <c r="I130" s="699">
        <v>225166</v>
      </c>
      <c r="J130" s="699" t="s">
        <v>744</v>
      </c>
      <c r="K130" s="699" t="s">
        <v>745</v>
      </c>
      <c r="L130" s="702">
        <v>58.36999999999999</v>
      </c>
      <c r="M130" s="702">
        <v>1</v>
      </c>
      <c r="N130" s="703">
        <v>58.36999999999999</v>
      </c>
    </row>
    <row r="131" spans="1:14" ht="14.4" customHeight="1" x14ac:dyDescent="0.3">
      <c r="A131" s="697" t="s">
        <v>500</v>
      </c>
      <c r="B131" s="698" t="s">
        <v>501</v>
      </c>
      <c r="C131" s="699" t="s">
        <v>513</v>
      </c>
      <c r="D131" s="700" t="s">
        <v>514</v>
      </c>
      <c r="E131" s="701">
        <v>50113001</v>
      </c>
      <c r="F131" s="700" t="s">
        <v>518</v>
      </c>
      <c r="G131" s="699" t="s">
        <v>519</v>
      </c>
      <c r="H131" s="699">
        <v>224964</v>
      </c>
      <c r="I131" s="699">
        <v>224964</v>
      </c>
      <c r="J131" s="699" t="s">
        <v>746</v>
      </c>
      <c r="K131" s="699" t="s">
        <v>747</v>
      </c>
      <c r="L131" s="702">
        <v>107.87000000000003</v>
      </c>
      <c r="M131" s="702">
        <v>5</v>
      </c>
      <c r="N131" s="703">
        <v>539.35000000000014</v>
      </c>
    </row>
    <row r="132" spans="1:14" ht="14.4" customHeight="1" x14ac:dyDescent="0.3">
      <c r="A132" s="697" t="s">
        <v>500</v>
      </c>
      <c r="B132" s="698" t="s">
        <v>501</v>
      </c>
      <c r="C132" s="699" t="s">
        <v>513</v>
      </c>
      <c r="D132" s="700" t="s">
        <v>514</v>
      </c>
      <c r="E132" s="701">
        <v>50113001</v>
      </c>
      <c r="F132" s="700" t="s">
        <v>518</v>
      </c>
      <c r="G132" s="699" t="s">
        <v>519</v>
      </c>
      <c r="H132" s="699">
        <v>187299</v>
      </c>
      <c r="I132" s="699">
        <v>87299</v>
      </c>
      <c r="J132" s="699" t="s">
        <v>748</v>
      </c>
      <c r="K132" s="699" t="s">
        <v>749</v>
      </c>
      <c r="L132" s="702">
        <v>1013.6700000000001</v>
      </c>
      <c r="M132" s="702">
        <v>10</v>
      </c>
      <c r="N132" s="703">
        <v>10136.700000000001</v>
      </c>
    </row>
    <row r="133" spans="1:14" ht="14.4" customHeight="1" x14ac:dyDescent="0.3">
      <c r="A133" s="697" t="s">
        <v>500</v>
      </c>
      <c r="B133" s="698" t="s">
        <v>501</v>
      </c>
      <c r="C133" s="699" t="s">
        <v>513</v>
      </c>
      <c r="D133" s="700" t="s">
        <v>514</v>
      </c>
      <c r="E133" s="701">
        <v>50113001</v>
      </c>
      <c r="F133" s="700" t="s">
        <v>518</v>
      </c>
      <c r="G133" s="699" t="s">
        <v>519</v>
      </c>
      <c r="H133" s="699">
        <v>196696</v>
      </c>
      <c r="I133" s="699">
        <v>96696</v>
      </c>
      <c r="J133" s="699" t="s">
        <v>750</v>
      </c>
      <c r="K133" s="699" t="s">
        <v>751</v>
      </c>
      <c r="L133" s="702">
        <v>46.659999999999975</v>
      </c>
      <c r="M133" s="702">
        <v>1</v>
      </c>
      <c r="N133" s="703">
        <v>46.659999999999975</v>
      </c>
    </row>
    <row r="134" spans="1:14" ht="14.4" customHeight="1" x14ac:dyDescent="0.3">
      <c r="A134" s="697" t="s">
        <v>500</v>
      </c>
      <c r="B134" s="698" t="s">
        <v>501</v>
      </c>
      <c r="C134" s="699" t="s">
        <v>513</v>
      </c>
      <c r="D134" s="700" t="s">
        <v>514</v>
      </c>
      <c r="E134" s="701">
        <v>50113001</v>
      </c>
      <c r="F134" s="700" t="s">
        <v>518</v>
      </c>
      <c r="G134" s="699" t="s">
        <v>519</v>
      </c>
      <c r="H134" s="699">
        <v>193724</v>
      </c>
      <c r="I134" s="699">
        <v>93724</v>
      </c>
      <c r="J134" s="699" t="s">
        <v>752</v>
      </c>
      <c r="K134" s="699" t="s">
        <v>753</v>
      </c>
      <c r="L134" s="702">
        <v>68.322499999999991</v>
      </c>
      <c r="M134" s="702">
        <v>4</v>
      </c>
      <c r="N134" s="703">
        <v>273.28999999999996</v>
      </c>
    </row>
    <row r="135" spans="1:14" ht="14.4" customHeight="1" x14ac:dyDescent="0.3">
      <c r="A135" s="697" t="s">
        <v>500</v>
      </c>
      <c r="B135" s="698" t="s">
        <v>501</v>
      </c>
      <c r="C135" s="699" t="s">
        <v>513</v>
      </c>
      <c r="D135" s="700" t="s">
        <v>514</v>
      </c>
      <c r="E135" s="701">
        <v>50113001</v>
      </c>
      <c r="F135" s="700" t="s">
        <v>518</v>
      </c>
      <c r="G135" s="699" t="s">
        <v>519</v>
      </c>
      <c r="H135" s="699">
        <v>193723</v>
      </c>
      <c r="I135" s="699">
        <v>93723</v>
      </c>
      <c r="J135" s="699" t="s">
        <v>754</v>
      </c>
      <c r="K135" s="699" t="s">
        <v>755</v>
      </c>
      <c r="L135" s="702">
        <v>40.280000000000008</v>
      </c>
      <c r="M135" s="702">
        <v>1</v>
      </c>
      <c r="N135" s="703">
        <v>40.280000000000008</v>
      </c>
    </row>
    <row r="136" spans="1:14" ht="14.4" customHeight="1" x14ac:dyDescent="0.3">
      <c r="A136" s="697" t="s">
        <v>500</v>
      </c>
      <c r="B136" s="698" t="s">
        <v>501</v>
      </c>
      <c r="C136" s="699" t="s">
        <v>513</v>
      </c>
      <c r="D136" s="700" t="s">
        <v>514</v>
      </c>
      <c r="E136" s="701">
        <v>50113001</v>
      </c>
      <c r="F136" s="700" t="s">
        <v>518</v>
      </c>
      <c r="G136" s="699" t="s">
        <v>519</v>
      </c>
      <c r="H136" s="699">
        <v>208465</v>
      </c>
      <c r="I136" s="699">
        <v>208465</v>
      </c>
      <c r="J136" s="699" t="s">
        <v>756</v>
      </c>
      <c r="K136" s="699" t="s">
        <v>757</v>
      </c>
      <c r="L136" s="702">
        <v>2234.6499999999996</v>
      </c>
      <c r="M136" s="702">
        <v>1</v>
      </c>
      <c r="N136" s="703">
        <v>2234.6499999999996</v>
      </c>
    </row>
    <row r="137" spans="1:14" ht="14.4" customHeight="1" x14ac:dyDescent="0.3">
      <c r="A137" s="697" t="s">
        <v>500</v>
      </c>
      <c r="B137" s="698" t="s">
        <v>501</v>
      </c>
      <c r="C137" s="699" t="s">
        <v>513</v>
      </c>
      <c r="D137" s="700" t="s">
        <v>514</v>
      </c>
      <c r="E137" s="701">
        <v>50113001</v>
      </c>
      <c r="F137" s="700" t="s">
        <v>518</v>
      </c>
      <c r="G137" s="699" t="s">
        <v>519</v>
      </c>
      <c r="H137" s="699">
        <v>902048</v>
      </c>
      <c r="I137" s="699">
        <v>0</v>
      </c>
      <c r="J137" s="699" t="s">
        <v>758</v>
      </c>
      <c r="K137" s="699" t="s">
        <v>759</v>
      </c>
      <c r="L137" s="702">
        <v>331.20000000000005</v>
      </c>
      <c r="M137" s="702">
        <v>12</v>
      </c>
      <c r="N137" s="703">
        <v>3974.4000000000005</v>
      </c>
    </row>
    <row r="138" spans="1:14" ht="14.4" customHeight="1" x14ac:dyDescent="0.3">
      <c r="A138" s="697" t="s">
        <v>500</v>
      </c>
      <c r="B138" s="698" t="s">
        <v>501</v>
      </c>
      <c r="C138" s="699" t="s">
        <v>513</v>
      </c>
      <c r="D138" s="700" t="s">
        <v>514</v>
      </c>
      <c r="E138" s="701">
        <v>50113001</v>
      </c>
      <c r="F138" s="700" t="s">
        <v>518</v>
      </c>
      <c r="G138" s="699" t="s">
        <v>519</v>
      </c>
      <c r="H138" s="699">
        <v>501075</v>
      </c>
      <c r="I138" s="699">
        <v>0</v>
      </c>
      <c r="J138" s="699" t="s">
        <v>760</v>
      </c>
      <c r="K138" s="699" t="s">
        <v>761</v>
      </c>
      <c r="L138" s="702">
        <v>95.8</v>
      </c>
      <c r="M138" s="702">
        <v>8</v>
      </c>
      <c r="N138" s="703">
        <v>766.4</v>
      </c>
    </row>
    <row r="139" spans="1:14" ht="14.4" customHeight="1" x14ac:dyDescent="0.3">
      <c r="A139" s="697" t="s">
        <v>500</v>
      </c>
      <c r="B139" s="698" t="s">
        <v>501</v>
      </c>
      <c r="C139" s="699" t="s">
        <v>513</v>
      </c>
      <c r="D139" s="700" t="s">
        <v>514</v>
      </c>
      <c r="E139" s="701">
        <v>50113001</v>
      </c>
      <c r="F139" s="700" t="s">
        <v>518</v>
      </c>
      <c r="G139" s="699" t="s">
        <v>519</v>
      </c>
      <c r="H139" s="699">
        <v>100802</v>
      </c>
      <c r="I139" s="699">
        <v>0</v>
      </c>
      <c r="J139" s="699" t="s">
        <v>762</v>
      </c>
      <c r="K139" s="699" t="s">
        <v>763</v>
      </c>
      <c r="L139" s="702">
        <v>87.539566895000576</v>
      </c>
      <c r="M139" s="702">
        <v>10</v>
      </c>
      <c r="N139" s="703">
        <v>875.39566895000576</v>
      </c>
    </row>
    <row r="140" spans="1:14" ht="14.4" customHeight="1" x14ac:dyDescent="0.3">
      <c r="A140" s="697" t="s">
        <v>500</v>
      </c>
      <c r="B140" s="698" t="s">
        <v>501</v>
      </c>
      <c r="C140" s="699" t="s">
        <v>513</v>
      </c>
      <c r="D140" s="700" t="s">
        <v>514</v>
      </c>
      <c r="E140" s="701">
        <v>50113001</v>
      </c>
      <c r="F140" s="700" t="s">
        <v>518</v>
      </c>
      <c r="G140" s="699" t="s">
        <v>502</v>
      </c>
      <c r="H140" s="699">
        <v>145244</v>
      </c>
      <c r="I140" s="699">
        <v>45244</v>
      </c>
      <c r="J140" s="699" t="s">
        <v>764</v>
      </c>
      <c r="K140" s="699" t="s">
        <v>765</v>
      </c>
      <c r="L140" s="702">
        <v>575.14000000000021</v>
      </c>
      <c r="M140" s="702">
        <v>1</v>
      </c>
      <c r="N140" s="703">
        <v>575.14000000000021</v>
      </c>
    </row>
    <row r="141" spans="1:14" ht="14.4" customHeight="1" x14ac:dyDescent="0.3">
      <c r="A141" s="697" t="s">
        <v>500</v>
      </c>
      <c r="B141" s="698" t="s">
        <v>501</v>
      </c>
      <c r="C141" s="699" t="s">
        <v>513</v>
      </c>
      <c r="D141" s="700" t="s">
        <v>514</v>
      </c>
      <c r="E141" s="701">
        <v>50113001</v>
      </c>
      <c r="F141" s="700" t="s">
        <v>518</v>
      </c>
      <c r="G141" s="699" t="s">
        <v>519</v>
      </c>
      <c r="H141" s="699">
        <v>218183</v>
      </c>
      <c r="I141" s="699">
        <v>218183</v>
      </c>
      <c r="J141" s="699" t="s">
        <v>766</v>
      </c>
      <c r="K141" s="699" t="s">
        <v>767</v>
      </c>
      <c r="L141" s="702">
        <v>567.71428571428555</v>
      </c>
      <c r="M141" s="702">
        <v>7</v>
      </c>
      <c r="N141" s="703">
        <v>3973.9999999999991</v>
      </c>
    </row>
    <row r="142" spans="1:14" ht="14.4" customHeight="1" x14ac:dyDescent="0.3">
      <c r="A142" s="697" t="s">
        <v>500</v>
      </c>
      <c r="B142" s="698" t="s">
        <v>501</v>
      </c>
      <c r="C142" s="699" t="s">
        <v>513</v>
      </c>
      <c r="D142" s="700" t="s">
        <v>514</v>
      </c>
      <c r="E142" s="701">
        <v>50113001</v>
      </c>
      <c r="F142" s="700" t="s">
        <v>518</v>
      </c>
      <c r="G142" s="699" t="s">
        <v>519</v>
      </c>
      <c r="H142" s="699">
        <v>134821</v>
      </c>
      <c r="I142" s="699">
        <v>134821</v>
      </c>
      <c r="J142" s="699" t="s">
        <v>768</v>
      </c>
      <c r="K142" s="699" t="s">
        <v>769</v>
      </c>
      <c r="L142" s="702">
        <v>264.99</v>
      </c>
      <c r="M142" s="702">
        <v>23</v>
      </c>
      <c r="N142" s="703">
        <v>6094.77</v>
      </c>
    </row>
    <row r="143" spans="1:14" ht="14.4" customHeight="1" x14ac:dyDescent="0.3">
      <c r="A143" s="697" t="s">
        <v>500</v>
      </c>
      <c r="B143" s="698" t="s">
        <v>501</v>
      </c>
      <c r="C143" s="699" t="s">
        <v>513</v>
      </c>
      <c r="D143" s="700" t="s">
        <v>514</v>
      </c>
      <c r="E143" s="701">
        <v>50113001</v>
      </c>
      <c r="F143" s="700" t="s">
        <v>518</v>
      </c>
      <c r="G143" s="699" t="s">
        <v>519</v>
      </c>
      <c r="H143" s="699">
        <v>134824</v>
      </c>
      <c r="I143" s="699">
        <v>134824</v>
      </c>
      <c r="J143" s="699" t="s">
        <v>770</v>
      </c>
      <c r="K143" s="699" t="s">
        <v>771</v>
      </c>
      <c r="L143" s="702">
        <v>199.97999999999996</v>
      </c>
      <c r="M143" s="702">
        <v>63</v>
      </c>
      <c r="N143" s="703">
        <v>12598.739999999998</v>
      </c>
    </row>
    <row r="144" spans="1:14" ht="14.4" customHeight="1" x14ac:dyDescent="0.3">
      <c r="A144" s="697" t="s">
        <v>500</v>
      </c>
      <c r="B144" s="698" t="s">
        <v>501</v>
      </c>
      <c r="C144" s="699" t="s">
        <v>513</v>
      </c>
      <c r="D144" s="700" t="s">
        <v>514</v>
      </c>
      <c r="E144" s="701">
        <v>50113001</v>
      </c>
      <c r="F144" s="700" t="s">
        <v>518</v>
      </c>
      <c r="G144" s="699" t="s">
        <v>519</v>
      </c>
      <c r="H144" s="699">
        <v>501705</v>
      </c>
      <c r="I144" s="699">
        <v>0</v>
      </c>
      <c r="J144" s="699" t="s">
        <v>772</v>
      </c>
      <c r="K144" s="699" t="s">
        <v>773</v>
      </c>
      <c r="L144" s="702">
        <v>396</v>
      </c>
      <c r="M144" s="702">
        <v>5</v>
      </c>
      <c r="N144" s="703">
        <v>1980</v>
      </c>
    </row>
    <row r="145" spans="1:14" ht="14.4" customHeight="1" x14ac:dyDescent="0.3">
      <c r="A145" s="697" t="s">
        <v>500</v>
      </c>
      <c r="B145" s="698" t="s">
        <v>501</v>
      </c>
      <c r="C145" s="699" t="s">
        <v>513</v>
      </c>
      <c r="D145" s="700" t="s">
        <v>514</v>
      </c>
      <c r="E145" s="701">
        <v>50113001</v>
      </c>
      <c r="F145" s="700" t="s">
        <v>518</v>
      </c>
      <c r="G145" s="699" t="s">
        <v>519</v>
      </c>
      <c r="H145" s="699">
        <v>117189</v>
      </c>
      <c r="I145" s="699">
        <v>17189</v>
      </c>
      <c r="J145" s="699" t="s">
        <v>774</v>
      </c>
      <c r="K145" s="699" t="s">
        <v>775</v>
      </c>
      <c r="L145" s="702">
        <v>55.87</v>
      </c>
      <c r="M145" s="702">
        <v>1</v>
      </c>
      <c r="N145" s="703">
        <v>55.87</v>
      </c>
    </row>
    <row r="146" spans="1:14" ht="14.4" customHeight="1" x14ac:dyDescent="0.3">
      <c r="A146" s="697" t="s">
        <v>500</v>
      </c>
      <c r="B146" s="698" t="s">
        <v>501</v>
      </c>
      <c r="C146" s="699" t="s">
        <v>513</v>
      </c>
      <c r="D146" s="700" t="s">
        <v>514</v>
      </c>
      <c r="E146" s="701">
        <v>50113001</v>
      </c>
      <c r="F146" s="700" t="s">
        <v>518</v>
      </c>
      <c r="G146" s="699" t="s">
        <v>519</v>
      </c>
      <c r="H146" s="699">
        <v>848725</v>
      </c>
      <c r="I146" s="699">
        <v>107677</v>
      </c>
      <c r="J146" s="699" t="s">
        <v>776</v>
      </c>
      <c r="K146" s="699" t="s">
        <v>777</v>
      </c>
      <c r="L146" s="702">
        <v>382.10999999999996</v>
      </c>
      <c r="M146" s="702">
        <v>83</v>
      </c>
      <c r="N146" s="703">
        <v>31715.129999999997</v>
      </c>
    </row>
    <row r="147" spans="1:14" ht="14.4" customHeight="1" x14ac:dyDescent="0.3">
      <c r="A147" s="697" t="s">
        <v>500</v>
      </c>
      <c r="B147" s="698" t="s">
        <v>501</v>
      </c>
      <c r="C147" s="699" t="s">
        <v>513</v>
      </c>
      <c r="D147" s="700" t="s">
        <v>514</v>
      </c>
      <c r="E147" s="701">
        <v>50113001</v>
      </c>
      <c r="F147" s="700" t="s">
        <v>518</v>
      </c>
      <c r="G147" s="699" t="s">
        <v>519</v>
      </c>
      <c r="H147" s="699">
        <v>100489</v>
      </c>
      <c r="I147" s="699">
        <v>489</v>
      </c>
      <c r="J147" s="699" t="s">
        <v>778</v>
      </c>
      <c r="K147" s="699" t="s">
        <v>779</v>
      </c>
      <c r="L147" s="702">
        <v>44.791081081081089</v>
      </c>
      <c r="M147" s="702">
        <v>148</v>
      </c>
      <c r="N147" s="703">
        <v>6629.0800000000008</v>
      </c>
    </row>
    <row r="148" spans="1:14" ht="14.4" customHeight="1" x14ac:dyDescent="0.3">
      <c r="A148" s="697" t="s">
        <v>500</v>
      </c>
      <c r="B148" s="698" t="s">
        <v>501</v>
      </c>
      <c r="C148" s="699" t="s">
        <v>513</v>
      </c>
      <c r="D148" s="700" t="s">
        <v>514</v>
      </c>
      <c r="E148" s="701">
        <v>50113001</v>
      </c>
      <c r="F148" s="700" t="s">
        <v>518</v>
      </c>
      <c r="G148" s="699" t="s">
        <v>536</v>
      </c>
      <c r="H148" s="699">
        <v>166759</v>
      </c>
      <c r="I148" s="699">
        <v>166759</v>
      </c>
      <c r="J148" s="699" t="s">
        <v>780</v>
      </c>
      <c r="K148" s="699" t="s">
        <v>781</v>
      </c>
      <c r="L148" s="702">
        <v>123.30999999999999</v>
      </c>
      <c r="M148" s="702">
        <v>1</v>
      </c>
      <c r="N148" s="703">
        <v>123.30999999999999</v>
      </c>
    </row>
    <row r="149" spans="1:14" ht="14.4" customHeight="1" x14ac:dyDescent="0.3">
      <c r="A149" s="697" t="s">
        <v>500</v>
      </c>
      <c r="B149" s="698" t="s">
        <v>501</v>
      </c>
      <c r="C149" s="699" t="s">
        <v>513</v>
      </c>
      <c r="D149" s="700" t="s">
        <v>514</v>
      </c>
      <c r="E149" s="701">
        <v>50113001</v>
      </c>
      <c r="F149" s="700" t="s">
        <v>518</v>
      </c>
      <c r="G149" s="699" t="s">
        <v>536</v>
      </c>
      <c r="H149" s="699">
        <v>166760</v>
      </c>
      <c r="I149" s="699">
        <v>166760</v>
      </c>
      <c r="J149" s="699" t="s">
        <v>780</v>
      </c>
      <c r="K149" s="699" t="s">
        <v>782</v>
      </c>
      <c r="L149" s="702">
        <v>312.47000000000014</v>
      </c>
      <c r="M149" s="702">
        <v>1</v>
      </c>
      <c r="N149" s="703">
        <v>312.47000000000014</v>
      </c>
    </row>
    <row r="150" spans="1:14" ht="14.4" customHeight="1" x14ac:dyDescent="0.3">
      <c r="A150" s="697" t="s">
        <v>500</v>
      </c>
      <c r="B150" s="698" t="s">
        <v>501</v>
      </c>
      <c r="C150" s="699" t="s">
        <v>513</v>
      </c>
      <c r="D150" s="700" t="s">
        <v>514</v>
      </c>
      <c r="E150" s="701">
        <v>50113001</v>
      </c>
      <c r="F150" s="700" t="s">
        <v>518</v>
      </c>
      <c r="G150" s="699" t="s">
        <v>519</v>
      </c>
      <c r="H150" s="699">
        <v>900881</v>
      </c>
      <c r="I150" s="699">
        <v>0</v>
      </c>
      <c r="J150" s="699" t="s">
        <v>783</v>
      </c>
      <c r="K150" s="699" t="s">
        <v>502</v>
      </c>
      <c r="L150" s="702">
        <v>133.21240589793919</v>
      </c>
      <c r="M150" s="702">
        <v>1</v>
      </c>
      <c r="N150" s="703">
        <v>133.21240589793919</v>
      </c>
    </row>
    <row r="151" spans="1:14" ht="14.4" customHeight="1" x14ac:dyDescent="0.3">
      <c r="A151" s="697" t="s">
        <v>500</v>
      </c>
      <c r="B151" s="698" t="s">
        <v>501</v>
      </c>
      <c r="C151" s="699" t="s">
        <v>513</v>
      </c>
      <c r="D151" s="700" t="s">
        <v>514</v>
      </c>
      <c r="E151" s="701">
        <v>50113001</v>
      </c>
      <c r="F151" s="700" t="s">
        <v>518</v>
      </c>
      <c r="G151" s="699" t="s">
        <v>519</v>
      </c>
      <c r="H151" s="699">
        <v>930589</v>
      </c>
      <c r="I151" s="699">
        <v>0</v>
      </c>
      <c r="J151" s="699" t="s">
        <v>784</v>
      </c>
      <c r="K151" s="699" t="s">
        <v>502</v>
      </c>
      <c r="L151" s="702">
        <v>104.7599452837632</v>
      </c>
      <c r="M151" s="702">
        <v>1</v>
      </c>
      <c r="N151" s="703">
        <v>104.7599452837632</v>
      </c>
    </row>
    <row r="152" spans="1:14" ht="14.4" customHeight="1" x14ac:dyDescent="0.3">
      <c r="A152" s="697" t="s">
        <v>500</v>
      </c>
      <c r="B152" s="698" t="s">
        <v>501</v>
      </c>
      <c r="C152" s="699" t="s">
        <v>513</v>
      </c>
      <c r="D152" s="700" t="s">
        <v>514</v>
      </c>
      <c r="E152" s="701">
        <v>50113001</v>
      </c>
      <c r="F152" s="700" t="s">
        <v>518</v>
      </c>
      <c r="G152" s="699" t="s">
        <v>519</v>
      </c>
      <c r="H152" s="699">
        <v>921458</v>
      </c>
      <c r="I152" s="699">
        <v>0</v>
      </c>
      <c r="J152" s="699" t="s">
        <v>785</v>
      </c>
      <c r="K152" s="699" t="s">
        <v>502</v>
      </c>
      <c r="L152" s="702">
        <v>108.79735803825794</v>
      </c>
      <c r="M152" s="702">
        <v>12</v>
      </c>
      <c r="N152" s="703">
        <v>1305.5682964590953</v>
      </c>
    </row>
    <row r="153" spans="1:14" ht="14.4" customHeight="1" x14ac:dyDescent="0.3">
      <c r="A153" s="697" t="s">
        <v>500</v>
      </c>
      <c r="B153" s="698" t="s">
        <v>501</v>
      </c>
      <c r="C153" s="699" t="s">
        <v>513</v>
      </c>
      <c r="D153" s="700" t="s">
        <v>514</v>
      </c>
      <c r="E153" s="701">
        <v>50113001</v>
      </c>
      <c r="F153" s="700" t="s">
        <v>518</v>
      </c>
      <c r="G153" s="699" t="s">
        <v>519</v>
      </c>
      <c r="H153" s="699">
        <v>930759</v>
      </c>
      <c r="I153" s="699">
        <v>0</v>
      </c>
      <c r="J153" s="699" t="s">
        <v>786</v>
      </c>
      <c r="K153" s="699" t="s">
        <v>502</v>
      </c>
      <c r="L153" s="702">
        <v>184.96230249512075</v>
      </c>
      <c r="M153" s="702">
        <v>2</v>
      </c>
      <c r="N153" s="703">
        <v>369.92460499024151</v>
      </c>
    </row>
    <row r="154" spans="1:14" ht="14.4" customHeight="1" x14ac:dyDescent="0.3">
      <c r="A154" s="697" t="s">
        <v>500</v>
      </c>
      <c r="B154" s="698" t="s">
        <v>501</v>
      </c>
      <c r="C154" s="699" t="s">
        <v>513</v>
      </c>
      <c r="D154" s="700" t="s">
        <v>514</v>
      </c>
      <c r="E154" s="701">
        <v>50113001</v>
      </c>
      <c r="F154" s="700" t="s">
        <v>518</v>
      </c>
      <c r="G154" s="699" t="s">
        <v>519</v>
      </c>
      <c r="H154" s="699">
        <v>900441</v>
      </c>
      <c r="I154" s="699">
        <v>0</v>
      </c>
      <c r="J154" s="699" t="s">
        <v>787</v>
      </c>
      <c r="K154" s="699" t="s">
        <v>788</v>
      </c>
      <c r="L154" s="702">
        <v>192.23786520170836</v>
      </c>
      <c r="M154" s="702">
        <v>4</v>
      </c>
      <c r="N154" s="703">
        <v>768.95146080683344</v>
      </c>
    </row>
    <row r="155" spans="1:14" ht="14.4" customHeight="1" x14ac:dyDescent="0.3">
      <c r="A155" s="697" t="s">
        <v>500</v>
      </c>
      <c r="B155" s="698" t="s">
        <v>501</v>
      </c>
      <c r="C155" s="699" t="s">
        <v>513</v>
      </c>
      <c r="D155" s="700" t="s">
        <v>514</v>
      </c>
      <c r="E155" s="701">
        <v>50113001</v>
      </c>
      <c r="F155" s="700" t="s">
        <v>518</v>
      </c>
      <c r="G155" s="699" t="s">
        <v>519</v>
      </c>
      <c r="H155" s="699">
        <v>501871</v>
      </c>
      <c r="I155" s="699">
        <v>0</v>
      </c>
      <c r="J155" s="699" t="s">
        <v>789</v>
      </c>
      <c r="K155" s="699" t="s">
        <v>502</v>
      </c>
      <c r="L155" s="702">
        <v>189.72454178608089</v>
      </c>
      <c r="M155" s="702">
        <v>50</v>
      </c>
      <c r="N155" s="703">
        <v>9486.2270893040441</v>
      </c>
    </row>
    <row r="156" spans="1:14" ht="14.4" customHeight="1" x14ac:dyDescent="0.3">
      <c r="A156" s="697" t="s">
        <v>500</v>
      </c>
      <c r="B156" s="698" t="s">
        <v>501</v>
      </c>
      <c r="C156" s="699" t="s">
        <v>513</v>
      </c>
      <c r="D156" s="700" t="s">
        <v>514</v>
      </c>
      <c r="E156" s="701">
        <v>50113001</v>
      </c>
      <c r="F156" s="700" t="s">
        <v>518</v>
      </c>
      <c r="G156" s="699" t="s">
        <v>519</v>
      </c>
      <c r="H156" s="699">
        <v>900539</v>
      </c>
      <c r="I156" s="699">
        <v>0</v>
      </c>
      <c r="J156" s="699" t="s">
        <v>790</v>
      </c>
      <c r="K156" s="699" t="s">
        <v>502</v>
      </c>
      <c r="L156" s="702">
        <v>114.77760638790903</v>
      </c>
      <c r="M156" s="702">
        <v>100</v>
      </c>
      <c r="N156" s="703">
        <v>11477.760638790904</v>
      </c>
    </row>
    <row r="157" spans="1:14" ht="14.4" customHeight="1" x14ac:dyDescent="0.3">
      <c r="A157" s="697" t="s">
        <v>500</v>
      </c>
      <c r="B157" s="698" t="s">
        <v>501</v>
      </c>
      <c r="C157" s="699" t="s">
        <v>513</v>
      </c>
      <c r="D157" s="700" t="s">
        <v>514</v>
      </c>
      <c r="E157" s="701">
        <v>50113001</v>
      </c>
      <c r="F157" s="700" t="s">
        <v>518</v>
      </c>
      <c r="G157" s="699" t="s">
        <v>519</v>
      </c>
      <c r="H157" s="699">
        <v>921231</v>
      </c>
      <c r="I157" s="699">
        <v>0</v>
      </c>
      <c r="J157" s="699" t="s">
        <v>791</v>
      </c>
      <c r="K157" s="699" t="s">
        <v>502</v>
      </c>
      <c r="L157" s="702">
        <v>49.639481416898633</v>
      </c>
      <c r="M157" s="702">
        <v>1</v>
      </c>
      <c r="N157" s="703">
        <v>49.639481416898633</v>
      </c>
    </row>
    <row r="158" spans="1:14" ht="14.4" customHeight="1" x14ac:dyDescent="0.3">
      <c r="A158" s="697" t="s">
        <v>500</v>
      </c>
      <c r="B158" s="698" t="s">
        <v>501</v>
      </c>
      <c r="C158" s="699" t="s">
        <v>513</v>
      </c>
      <c r="D158" s="700" t="s">
        <v>514</v>
      </c>
      <c r="E158" s="701">
        <v>50113001</v>
      </c>
      <c r="F158" s="700" t="s">
        <v>518</v>
      </c>
      <c r="G158" s="699" t="s">
        <v>519</v>
      </c>
      <c r="H158" s="699">
        <v>501736</v>
      </c>
      <c r="I158" s="699">
        <v>0</v>
      </c>
      <c r="J158" s="699" t="s">
        <v>792</v>
      </c>
      <c r="K158" s="699" t="s">
        <v>502</v>
      </c>
      <c r="L158" s="702">
        <v>192.2276974924975</v>
      </c>
      <c r="M158" s="702">
        <v>20</v>
      </c>
      <c r="N158" s="703">
        <v>3844.5539498499502</v>
      </c>
    </row>
    <row r="159" spans="1:14" ht="14.4" customHeight="1" x14ac:dyDescent="0.3">
      <c r="A159" s="697" t="s">
        <v>500</v>
      </c>
      <c r="B159" s="698" t="s">
        <v>501</v>
      </c>
      <c r="C159" s="699" t="s">
        <v>513</v>
      </c>
      <c r="D159" s="700" t="s">
        <v>514</v>
      </c>
      <c r="E159" s="701">
        <v>50113001</v>
      </c>
      <c r="F159" s="700" t="s">
        <v>518</v>
      </c>
      <c r="G159" s="699" t="s">
        <v>519</v>
      </c>
      <c r="H159" s="699">
        <v>900321</v>
      </c>
      <c r="I159" s="699">
        <v>0</v>
      </c>
      <c r="J159" s="699" t="s">
        <v>793</v>
      </c>
      <c r="K159" s="699" t="s">
        <v>502</v>
      </c>
      <c r="L159" s="702">
        <v>177.94295272343285</v>
      </c>
      <c r="M159" s="702">
        <v>3</v>
      </c>
      <c r="N159" s="703">
        <v>533.82885817029853</v>
      </c>
    </row>
    <row r="160" spans="1:14" ht="14.4" customHeight="1" x14ac:dyDescent="0.3">
      <c r="A160" s="697" t="s">
        <v>500</v>
      </c>
      <c r="B160" s="698" t="s">
        <v>501</v>
      </c>
      <c r="C160" s="699" t="s">
        <v>513</v>
      </c>
      <c r="D160" s="700" t="s">
        <v>514</v>
      </c>
      <c r="E160" s="701">
        <v>50113001</v>
      </c>
      <c r="F160" s="700" t="s">
        <v>518</v>
      </c>
      <c r="G160" s="699" t="s">
        <v>519</v>
      </c>
      <c r="H160" s="699">
        <v>501065</v>
      </c>
      <c r="I160" s="699">
        <v>0</v>
      </c>
      <c r="J160" s="699" t="s">
        <v>794</v>
      </c>
      <c r="K160" s="699" t="s">
        <v>502</v>
      </c>
      <c r="L160" s="702">
        <v>231.17999999999998</v>
      </c>
      <c r="M160" s="702">
        <v>3</v>
      </c>
      <c r="N160" s="703">
        <v>693.54</v>
      </c>
    </row>
    <row r="161" spans="1:14" ht="14.4" customHeight="1" x14ac:dyDescent="0.3">
      <c r="A161" s="697" t="s">
        <v>500</v>
      </c>
      <c r="B161" s="698" t="s">
        <v>501</v>
      </c>
      <c r="C161" s="699" t="s">
        <v>513</v>
      </c>
      <c r="D161" s="700" t="s">
        <v>514</v>
      </c>
      <c r="E161" s="701">
        <v>50113001</v>
      </c>
      <c r="F161" s="700" t="s">
        <v>518</v>
      </c>
      <c r="G161" s="699" t="s">
        <v>519</v>
      </c>
      <c r="H161" s="699">
        <v>920356</v>
      </c>
      <c r="I161" s="699">
        <v>0</v>
      </c>
      <c r="J161" s="699" t="s">
        <v>795</v>
      </c>
      <c r="K161" s="699" t="s">
        <v>502</v>
      </c>
      <c r="L161" s="702">
        <v>95.833452564862924</v>
      </c>
      <c r="M161" s="702">
        <v>7</v>
      </c>
      <c r="N161" s="703">
        <v>670.83416795404048</v>
      </c>
    </row>
    <row r="162" spans="1:14" ht="14.4" customHeight="1" x14ac:dyDescent="0.3">
      <c r="A162" s="697" t="s">
        <v>500</v>
      </c>
      <c r="B162" s="698" t="s">
        <v>501</v>
      </c>
      <c r="C162" s="699" t="s">
        <v>513</v>
      </c>
      <c r="D162" s="700" t="s">
        <v>514</v>
      </c>
      <c r="E162" s="701">
        <v>50113001</v>
      </c>
      <c r="F162" s="700" t="s">
        <v>518</v>
      </c>
      <c r="G162" s="699" t="s">
        <v>519</v>
      </c>
      <c r="H162" s="699">
        <v>921135</v>
      </c>
      <c r="I162" s="699">
        <v>0</v>
      </c>
      <c r="J162" s="699" t="s">
        <v>796</v>
      </c>
      <c r="K162" s="699" t="s">
        <v>797</v>
      </c>
      <c r="L162" s="702">
        <v>184.48494689792</v>
      </c>
      <c r="M162" s="702">
        <v>35</v>
      </c>
      <c r="N162" s="703">
        <v>6456.9731414272001</v>
      </c>
    </row>
    <row r="163" spans="1:14" ht="14.4" customHeight="1" x14ac:dyDescent="0.3">
      <c r="A163" s="697" t="s">
        <v>500</v>
      </c>
      <c r="B163" s="698" t="s">
        <v>501</v>
      </c>
      <c r="C163" s="699" t="s">
        <v>513</v>
      </c>
      <c r="D163" s="700" t="s">
        <v>514</v>
      </c>
      <c r="E163" s="701">
        <v>50113001</v>
      </c>
      <c r="F163" s="700" t="s">
        <v>518</v>
      </c>
      <c r="G163" s="699" t="s">
        <v>519</v>
      </c>
      <c r="H163" s="699">
        <v>921230</v>
      </c>
      <c r="I163" s="699">
        <v>0</v>
      </c>
      <c r="J163" s="699" t="s">
        <v>798</v>
      </c>
      <c r="K163" s="699" t="s">
        <v>502</v>
      </c>
      <c r="L163" s="702">
        <v>38.555700475732763</v>
      </c>
      <c r="M163" s="702">
        <v>200</v>
      </c>
      <c r="N163" s="703">
        <v>7711.140095146553</v>
      </c>
    </row>
    <row r="164" spans="1:14" ht="14.4" customHeight="1" x14ac:dyDescent="0.3">
      <c r="A164" s="697" t="s">
        <v>500</v>
      </c>
      <c r="B164" s="698" t="s">
        <v>501</v>
      </c>
      <c r="C164" s="699" t="s">
        <v>513</v>
      </c>
      <c r="D164" s="700" t="s">
        <v>514</v>
      </c>
      <c r="E164" s="701">
        <v>50113001</v>
      </c>
      <c r="F164" s="700" t="s">
        <v>518</v>
      </c>
      <c r="G164" s="699" t="s">
        <v>519</v>
      </c>
      <c r="H164" s="699">
        <v>990927</v>
      </c>
      <c r="I164" s="699">
        <v>0</v>
      </c>
      <c r="J164" s="699" t="s">
        <v>799</v>
      </c>
      <c r="K164" s="699" t="s">
        <v>502</v>
      </c>
      <c r="L164" s="702">
        <v>139.92999999999995</v>
      </c>
      <c r="M164" s="702">
        <v>5</v>
      </c>
      <c r="N164" s="703">
        <v>699.64999999999975</v>
      </c>
    </row>
    <row r="165" spans="1:14" ht="14.4" customHeight="1" x14ac:dyDescent="0.3">
      <c r="A165" s="697" t="s">
        <v>500</v>
      </c>
      <c r="B165" s="698" t="s">
        <v>501</v>
      </c>
      <c r="C165" s="699" t="s">
        <v>513</v>
      </c>
      <c r="D165" s="700" t="s">
        <v>514</v>
      </c>
      <c r="E165" s="701">
        <v>50113001</v>
      </c>
      <c r="F165" s="700" t="s">
        <v>518</v>
      </c>
      <c r="G165" s="699" t="s">
        <v>519</v>
      </c>
      <c r="H165" s="699">
        <v>840220</v>
      </c>
      <c r="I165" s="699">
        <v>0</v>
      </c>
      <c r="J165" s="699" t="s">
        <v>800</v>
      </c>
      <c r="K165" s="699" t="s">
        <v>502</v>
      </c>
      <c r="L165" s="702">
        <v>215.97181818181809</v>
      </c>
      <c r="M165" s="702">
        <v>22</v>
      </c>
      <c r="N165" s="703">
        <v>4751.3799999999983</v>
      </c>
    </row>
    <row r="166" spans="1:14" ht="14.4" customHeight="1" x14ac:dyDescent="0.3">
      <c r="A166" s="697" t="s">
        <v>500</v>
      </c>
      <c r="B166" s="698" t="s">
        <v>501</v>
      </c>
      <c r="C166" s="699" t="s">
        <v>513</v>
      </c>
      <c r="D166" s="700" t="s">
        <v>514</v>
      </c>
      <c r="E166" s="701">
        <v>50113001</v>
      </c>
      <c r="F166" s="700" t="s">
        <v>518</v>
      </c>
      <c r="G166" s="699" t="s">
        <v>536</v>
      </c>
      <c r="H166" s="699">
        <v>187427</v>
      </c>
      <c r="I166" s="699">
        <v>187427</v>
      </c>
      <c r="J166" s="699" t="s">
        <v>801</v>
      </c>
      <c r="K166" s="699" t="s">
        <v>802</v>
      </c>
      <c r="L166" s="702">
        <v>62.670000000000009</v>
      </c>
      <c r="M166" s="702">
        <v>3</v>
      </c>
      <c r="N166" s="703">
        <v>188.01000000000002</v>
      </c>
    </row>
    <row r="167" spans="1:14" ht="14.4" customHeight="1" x14ac:dyDescent="0.3">
      <c r="A167" s="697" t="s">
        <v>500</v>
      </c>
      <c r="B167" s="698" t="s">
        <v>501</v>
      </c>
      <c r="C167" s="699" t="s">
        <v>513</v>
      </c>
      <c r="D167" s="700" t="s">
        <v>514</v>
      </c>
      <c r="E167" s="701">
        <v>50113001</v>
      </c>
      <c r="F167" s="700" t="s">
        <v>518</v>
      </c>
      <c r="G167" s="699" t="s">
        <v>536</v>
      </c>
      <c r="H167" s="699">
        <v>147133</v>
      </c>
      <c r="I167" s="699">
        <v>172044</v>
      </c>
      <c r="J167" s="699" t="s">
        <v>803</v>
      </c>
      <c r="K167" s="699" t="s">
        <v>804</v>
      </c>
      <c r="L167" s="702">
        <v>98.11999999999999</v>
      </c>
      <c r="M167" s="702">
        <v>1</v>
      </c>
      <c r="N167" s="703">
        <v>98.11999999999999</v>
      </c>
    </row>
    <row r="168" spans="1:14" ht="14.4" customHeight="1" x14ac:dyDescent="0.3">
      <c r="A168" s="697" t="s">
        <v>500</v>
      </c>
      <c r="B168" s="698" t="s">
        <v>501</v>
      </c>
      <c r="C168" s="699" t="s">
        <v>513</v>
      </c>
      <c r="D168" s="700" t="s">
        <v>514</v>
      </c>
      <c r="E168" s="701">
        <v>50113001</v>
      </c>
      <c r="F168" s="700" t="s">
        <v>518</v>
      </c>
      <c r="G168" s="699" t="s">
        <v>536</v>
      </c>
      <c r="H168" s="699">
        <v>187425</v>
      </c>
      <c r="I168" s="699">
        <v>187425</v>
      </c>
      <c r="J168" s="699" t="s">
        <v>805</v>
      </c>
      <c r="K168" s="699" t="s">
        <v>806</v>
      </c>
      <c r="L168" s="702">
        <v>49.380000000000017</v>
      </c>
      <c r="M168" s="702">
        <v>1</v>
      </c>
      <c r="N168" s="703">
        <v>49.380000000000017</v>
      </c>
    </row>
    <row r="169" spans="1:14" ht="14.4" customHeight="1" x14ac:dyDescent="0.3">
      <c r="A169" s="697" t="s">
        <v>500</v>
      </c>
      <c r="B169" s="698" t="s">
        <v>501</v>
      </c>
      <c r="C169" s="699" t="s">
        <v>513</v>
      </c>
      <c r="D169" s="700" t="s">
        <v>514</v>
      </c>
      <c r="E169" s="701">
        <v>50113001</v>
      </c>
      <c r="F169" s="700" t="s">
        <v>518</v>
      </c>
      <c r="G169" s="699" t="s">
        <v>536</v>
      </c>
      <c r="H169" s="699">
        <v>184245</v>
      </c>
      <c r="I169" s="699">
        <v>184245</v>
      </c>
      <c r="J169" s="699" t="s">
        <v>807</v>
      </c>
      <c r="K169" s="699" t="s">
        <v>808</v>
      </c>
      <c r="L169" s="702">
        <v>92.77000000000001</v>
      </c>
      <c r="M169" s="702">
        <v>1</v>
      </c>
      <c r="N169" s="703">
        <v>92.77000000000001</v>
      </c>
    </row>
    <row r="170" spans="1:14" ht="14.4" customHeight="1" x14ac:dyDescent="0.3">
      <c r="A170" s="697" t="s">
        <v>500</v>
      </c>
      <c r="B170" s="698" t="s">
        <v>501</v>
      </c>
      <c r="C170" s="699" t="s">
        <v>513</v>
      </c>
      <c r="D170" s="700" t="s">
        <v>514</v>
      </c>
      <c r="E170" s="701">
        <v>50113001</v>
      </c>
      <c r="F170" s="700" t="s">
        <v>518</v>
      </c>
      <c r="G170" s="699" t="s">
        <v>536</v>
      </c>
      <c r="H170" s="699">
        <v>197125</v>
      </c>
      <c r="I170" s="699">
        <v>197125</v>
      </c>
      <c r="J170" s="699" t="s">
        <v>809</v>
      </c>
      <c r="K170" s="699" t="s">
        <v>810</v>
      </c>
      <c r="L170" s="702">
        <v>110</v>
      </c>
      <c r="M170" s="702">
        <v>11</v>
      </c>
      <c r="N170" s="703">
        <v>1210</v>
      </c>
    </row>
    <row r="171" spans="1:14" ht="14.4" customHeight="1" x14ac:dyDescent="0.3">
      <c r="A171" s="697" t="s">
        <v>500</v>
      </c>
      <c r="B171" s="698" t="s">
        <v>501</v>
      </c>
      <c r="C171" s="699" t="s">
        <v>513</v>
      </c>
      <c r="D171" s="700" t="s">
        <v>514</v>
      </c>
      <c r="E171" s="701">
        <v>50113001</v>
      </c>
      <c r="F171" s="700" t="s">
        <v>518</v>
      </c>
      <c r="G171" s="699" t="s">
        <v>519</v>
      </c>
      <c r="H171" s="699">
        <v>188217</v>
      </c>
      <c r="I171" s="699">
        <v>88217</v>
      </c>
      <c r="J171" s="699" t="s">
        <v>811</v>
      </c>
      <c r="K171" s="699" t="s">
        <v>812</v>
      </c>
      <c r="L171" s="702">
        <v>126.87157894736845</v>
      </c>
      <c r="M171" s="702">
        <v>19</v>
      </c>
      <c r="N171" s="703">
        <v>2410.5600000000004</v>
      </c>
    </row>
    <row r="172" spans="1:14" ht="14.4" customHeight="1" x14ac:dyDescent="0.3">
      <c r="A172" s="697" t="s">
        <v>500</v>
      </c>
      <c r="B172" s="698" t="s">
        <v>501</v>
      </c>
      <c r="C172" s="699" t="s">
        <v>513</v>
      </c>
      <c r="D172" s="700" t="s">
        <v>514</v>
      </c>
      <c r="E172" s="701">
        <v>50113001</v>
      </c>
      <c r="F172" s="700" t="s">
        <v>518</v>
      </c>
      <c r="G172" s="699" t="s">
        <v>519</v>
      </c>
      <c r="H172" s="699">
        <v>188219</v>
      </c>
      <c r="I172" s="699">
        <v>88219</v>
      </c>
      <c r="J172" s="699" t="s">
        <v>813</v>
      </c>
      <c r="K172" s="699" t="s">
        <v>814</v>
      </c>
      <c r="L172" s="702">
        <v>140.07000000000002</v>
      </c>
      <c r="M172" s="702">
        <v>1</v>
      </c>
      <c r="N172" s="703">
        <v>140.07000000000002</v>
      </c>
    </row>
    <row r="173" spans="1:14" ht="14.4" customHeight="1" x14ac:dyDescent="0.3">
      <c r="A173" s="697" t="s">
        <v>500</v>
      </c>
      <c r="B173" s="698" t="s">
        <v>501</v>
      </c>
      <c r="C173" s="699" t="s">
        <v>513</v>
      </c>
      <c r="D173" s="700" t="s">
        <v>514</v>
      </c>
      <c r="E173" s="701">
        <v>50113001</v>
      </c>
      <c r="F173" s="700" t="s">
        <v>518</v>
      </c>
      <c r="G173" s="699" t="s">
        <v>519</v>
      </c>
      <c r="H173" s="699">
        <v>118489</v>
      </c>
      <c r="I173" s="699">
        <v>18489</v>
      </c>
      <c r="J173" s="699" t="s">
        <v>815</v>
      </c>
      <c r="K173" s="699" t="s">
        <v>816</v>
      </c>
      <c r="L173" s="702">
        <v>360.18</v>
      </c>
      <c r="M173" s="702">
        <v>1</v>
      </c>
      <c r="N173" s="703">
        <v>360.18</v>
      </c>
    </row>
    <row r="174" spans="1:14" ht="14.4" customHeight="1" x14ac:dyDescent="0.3">
      <c r="A174" s="697" t="s">
        <v>500</v>
      </c>
      <c r="B174" s="698" t="s">
        <v>501</v>
      </c>
      <c r="C174" s="699" t="s">
        <v>513</v>
      </c>
      <c r="D174" s="700" t="s">
        <v>514</v>
      </c>
      <c r="E174" s="701">
        <v>50113001</v>
      </c>
      <c r="F174" s="700" t="s">
        <v>518</v>
      </c>
      <c r="G174" s="699" t="s">
        <v>536</v>
      </c>
      <c r="H174" s="699">
        <v>149909</v>
      </c>
      <c r="I174" s="699">
        <v>49909</v>
      </c>
      <c r="J174" s="699" t="s">
        <v>817</v>
      </c>
      <c r="K174" s="699" t="s">
        <v>818</v>
      </c>
      <c r="L174" s="702">
        <v>27.774999999999999</v>
      </c>
      <c r="M174" s="702">
        <v>2</v>
      </c>
      <c r="N174" s="703">
        <v>55.55</v>
      </c>
    </row>
    <row r="175" spans="1:14" ht="14.4" customHeight="1" x14ac:dyDescent="0.3">
      <c r="A175" s="697" t="s">
        <v>500</v>
      </c>
      <c r="B175" s="698" t="s">
        <v>501</v>
      </c>
      <c r="C175" s="699" t="s">
        <v>513</v>
      </c>
      <c r="D175" s="700" t="s">
        <v>514</v>
      </c>
      <c r="E175" s="701">
        <v>50113001</v>
      </c>
      <c r="F175" s="700" t="s">
        <v>518</v>
      </c>
      <c r="G175" s="699" t="s">
        <v>519</v>
      </c>
      <c r="H175" s="699">
        <v>110151</v>
      </c>
      <c r="I175" s="699">
        <v>10151</v>
      </c>
      <c r="J175" s="699" t="s">
        <v>819</v>
      </c>
      <c r="K175" s="699" t="s">
        <v>820</v>
      </c>
      <c r="L175" s="702">
        <v>65.953809523809525</v>
      </c>
      <c r="M175" s="702">
        <v>21</v>
      </c>
      <c r="N175" s="703">
        <v>1385.03</v>
      </c>
    </row>
    <row r="176" spans="1:14" ht="14.4" customHeight="1" x14ac:dyDescent="0.3">
      <c r="A176" s="697" t="s">
        <v>500</v>
      </c>
      <c r="B176" s="698" t="s">
        <v>501</v>
      </c>
      <c r="C176" s="699" t="s">
        <v>513</v>
      </c>
      <c r="D176" s="700" t="s">
        <v>514</v>
      </c>
      <c r="E176" s="701">
        <v>50113001</v>
      </c>
      <c r="F176" s="700" t="s">
        <v>518</v>
      </c>
      <c r="G176" s="699" t="s">
        <v>519</v>
      </c>
      <c r="H176" s="699">
        <v>192853</v>
      </c>
      <c r="I176" s="699">
        <v>192853</v>
      </c>
      <c r="J176" s="699" t="s">
        <v>819</v>
      </c>
      <c r="K176" s="699" t="s">
        <v>821</v>
      </c>
      <c r="L176" s="702">
        <v>107.52400000000003</v>
      </c>
      <c r="M176" s="702">
        <v>15</v>
      </c>
      <c r="N176" s="703">
        <v>1612.8600000000004</v>
      </c>
    </row>
    <row r="177" spans="1:14" ht="14.4" customHeight="1" x14ac:dyDescent="0.3">
      <c r="A177" s="697" t="s">
        <v>500</v>
      </c>
      <c r="B177" s="698" t="s">
        <v>501</v>
      </c>
      <c r="C177" s="699" t="s">
        <v>513</v>
      </c>
      <c r="D177" s="700" t="s">
        <v>514</v>
      </c>
      <c r="E177" s="701">
        <v>50113001</v>
      </c>
      <c r="F177" s="700" t="s">
        <v>518</v>
      </c>
      <c r="G177" s="699" t="s">
        <v>519</v>
      </c>
      <c r="H177" s="699">
        <v>67558</v>
      </c>
      <c r="I177" s="699">
        <v>67558</v>
      </c>
      <c r="J177" s="699" t="s">
        <v>822</v>
      </c>
      <c r="K177" s="699" t="s">
        <v>823</v>
      </c>
      <c r="L177" s="702">
        <v>27.490000000000002</v>
      </c>
      <c r="M177" s="702">
        <v>26</v>
      </c>
      <c r="N177" s="703">
        <v>714.74</v>
      </c>
    </row>
    <row r="178" spans="1:14" ht="14.4" customHeight="1" x14ac:dyDescent="0.3">
      <c r="A178" s="697" t="s">
        <v>500</v>
      </c>
      <c r="B178" s="698" t="s">
        <v>501</v>
      </c>
      <c r="C178" s="699" t="s">
        <v>513</v>
      </c>
      <c r="D178" s="700" t="s">
        <v>514</v>
      </c>
      <c r="E178" s="701">
        <v>50113001</v>
      </c>
      <c r="F178" s="700" t="s">
        <v>518</v>
      </c>
      <c r="G178" s="699" t="s">
        <v>519</v>
      </c>
      <c r="H178" s="699">
        <v>196635</v>
      </c>
      <c r="I178" s="699">
        <v>96635</v>
      </c>
      <c r="J178" s="699" t="s">
        <v>824</v>
      </c>
      <c r="K178" s="699" t="s">
        <v>825</v>
      </c>
      <c r="L178" s="702">
        <v>111.60000000000002</v>
      </c>
      <c r="M178" s="702">
        <v>2</v>
      </c>
      <c r="N178" s="703">
        <v>223.20000000000005</v>
      </c>
    </row>
    <row r="179" spans="1:14" ht="14.4" customHeight="1" x14ac:dyDescent="0.3">
      <c r="A179" s="697" t="s">
        <v>500</v>
      </c>
      <c r="B179" s="698" t="s">
        <v>501</v>
      </c>
      <c r="C179" s="699" t="s">
        <v>513</v>
      </c>
      <c r="D179" s="700" t="s">
        <v>514</v>
      </c>
      <c r="E179" s="701">
        <v>50113001</v>
      </c>
      <c r="F179" s="700" t="s">
        <v>518</v>
      </c>
      <c r="G179" s="699" t="s">
        <v>519</v>
      </c>
      <c r="H179" s="699">
        <v>100498</v>
      </c>
      <c r="I179" s="699">
        <v>498</v>
      </c>
      <c r="J179" s="699" t="s">
        <v>826</v>
      </c>
      <c r="K179" s="699" t="s">
        <v>597</v>
      </c>
      <c r="L179" s="702">
        <v>107.64585585585586</v>
      </c>
      <c r="M179" s="702">
        <v>333</v>
      </c>
      <c r="N179" s="703">
        <v>35846.07</v>
      </c>
    </row>
    <row r="180" spans="1:14" ht="14.4" customHeight="1" x14ac:dyDescent="0.3">
      <c r="A180" s="697" t="s">
        <v>500</v>
      </c>
      <c r="B180" s="698" t="s">
        <v>501</v>
      </c>
      <c r="C180" s="699" t="s">
        <v>513</v>
      </c>
      <c r="D180" s="700" t="s">
        <v>514</v>
      </c>
      <c r="E180" s="701">
        <v>50113001</v>
      </c>
      <c r="F180" s="700" t="s">
        <v>518</v>
      </c>
      <c r="G180" s="699" t="s">
        <v>519</v>
      </c>
      <c r="H180" s="699">
        <v>100499</v>
      </c>
      <c r="I180" s="699">
        <v>499</v>
      </c>
      <c r="J180" s="699" t="s">
        <v>826</v>
      </c>
      <c r="K180" s="699" t="s">
        <v>827</v>
      </c>
      <c r="L180" s="702">
        <v>113.43588235294118</v>
      </c>
      <c r="M180" s="702">
        <v>17</v>
      </c>
      <c r="N180" s="703">
        <v>1928.41</v>
      </c>
    </row>
    <row r="181" spans="1:14" ht="14.4" customHeight="1" x14ac:dyDescent="0.3">
      <c r="A181" s="697" t="s">
        <v>500</v>
      </c>
      <c r="B181" s="698" t="s">
        <v>501</v>
      </c>
      <c r="C181" s="699" t="s">
        <v>513</v>
      </c>
      <c r="D181" s="700" t="s">
        <v>514</v>
      </c>
      <c r="E181" s="701">
        <v>50113001</v>
      </c>
      <c r="F181" s="700" t="s">
        <v>518</v>
      </c>
      <c r="G181" s="699" t="s">
        <v>519</v>
      </c>
      <c r="H181" s="699">
        <v>215978</v>
      </c>
      <c r="I181" s="699">
        <v>215978</v>
      </c>
      <c r="J181" s="699" t="s">
        <v>828</v>
      </c>
      <c r="K181" s="699" t="s">
        <v>829</v>
      </c>
      <c r="L181" s="702">
        <v>116.60000000000002</v>
      </c>
      <c r="M181" s="702">
        <v>2</v>
      </c>
      <c r="N181" s="703">
        <v>233.20000000000005</v>
      </c>
    </row>
    <row r="182" spans="1:14" ht="14.4" customHeight="1" x14ac:dyDescent="0.3">
      <c r="A182" s="697" t="s">
        <v>500</v>
      </c>
      <c r="B182" s="698" t="s">
        <v>501</v>
      </c>
      <c r="C182" s="699" t="s">
        <v>513</v>
      </c>
      <c r="D182" s="700" t="s">
        <v>514</v>
      </c>
      <c r="E182" s="701">
        <v>50113001</v>
      </c>
      <c r="F182" s="700" t="s">
        <v>518</v>
      </c>
      <c r="G182" s="699" t="s">
        <v>519</v>
      </c>
      <c r="H182" s="699">
        <v>102439</v>
      </c>
      <c r="I182" s="699">
        <v>2439</v>
      </c>
      <c r="J182" s="699" t="s">
        <v>830</v>
      </c>
      <c r="K182" s="699" t="s">
        <v>831</v>
      </c>
      <c r="L182" s="702">
        <v>285.08</v>
      </c>
      <c r="M182" s="702">
        <v>55</v>
      </c>
      <c r="N182" s="703">
        <v>15679.399999999998</v>
      </c>
    </row>
    <row r="183" spans="1:14" ht="14.4" customHeight="1" x14ac:dyDescent="0.3">
      <c r="A183" s="697" t="s">
        <v>500</v>
      </c>
      <c r="B183" s="698" t="s">
        <v>501</v>
      </c>
      <c r="C183" s="699" t="s">
        <v>513</v>
      </c>
      <c r="D183" s="700" t="s">
        <v>514</v>
      </c>
      <c r="E183" s="701">
        <v>50113001</v>
      </c>
      <c r="F183" s="700" t="s">
        <v>518</v>
      </c>
      <c r="G183" s="699" t="s">
        <v>519</v>
      </c>
      <c r="H183" s="699">
        <v>100502</v>
      </c>
      <c r="I183" s="699">
        <v>502</v>
      </c>
      <c r="J183" s="699" t="s">
        <v>832</v>
      </c>
      <c r="K183" s="699" t="s">
        <v>833</v>
      </c>
      <c r="L183" s="702">
        <v>238.65999999999988</v>
      </c>
      <c r="M183" s="702">
        <v>12</v>
      </c>
      <c r="N183" s="703">
        <v>2863.9199999999987</v>
      </c>
    </row>
    <row r="184" spans="1:14" ht="14.4" customHeight="1" x14ac:dyDescent="0.3">
      <c r="A184" s="697" t="s">
        <v>500</v>
      </c>
      <c r="B184" s="698" t="s">
        <v>501</v>
      </c>
      <c r="C184" s="699" t="s">
        <v>513</v>
      </c>
      <c r="D184" s="700" t="s">
        <v>514</v>
      </c>
      <c r="E184" s="701">
        <v>50113001</v>
      </c>
      <c r="F184" s="700" t="s">
        <v>518</v>
      </c>
      <c r="G184" s="699" t="s">
        <v>519</v>
      </c>
      <c r="H184" s="699">
        <v>102684</v>
      </c>
      <c r="I184" s="699">
        <v>2684</v>
      </c>
      <c r="J184" s="699" t="s">
        <v>832</v>
      </c>
      <c r="K184" s="699" t="s">
        <v>834</v>
      </c>
      <c r="L184" s="702">
        <v>73.726410256410261</v>
      </c>
      <c r="M184" s="702">
        <v>39</v>
      </c>
      <c r="N184" s="703">
        <v>2875.33</v>
      </c>
    </row>
    <row r="185" spans="1:14" ht="14.4" customHeight="1" x14ac:dyDescent="0.3">
      <c r="A185" s="697" t="s">
        <v>500</v>
      </c>
      <c r="B185" s="698" t="s">
        <v>501</v>
      </c>
      <c r="C185" s="699" t="s">
        <v>513</v>
      </c>
      <c r="D185" s="700" t="s">
        <v>514</v>
      </c>
      <c r="E185" s="701">
        <v>50113001</v>
      </c>
      <c r="F185" s="700" t="s">
        <v>518</v>
      </c>
      <c r="G185" s="699" t="s">
        <v>536</v>
      </c>
      <c r="H185" s="699">
        <v>127736</v>
      </c>
      <c r="I185" s="699">
        <v>127736</v>
      </c>
      <c r="J185" s="699" t="s">
        <v>835</v>
      </c>
      <c r="K185" s="699" t="s">
        <v>836</v>
      </c>
      <c r="L185" s="702">
        <v>49.369999999999983</v>
      </c>
      <c r="M185" s="702">
        <v>6</v>
      </c>
      <c r="N185" s="703">
        <v>296.21999999999991</v>
      </c>
    </row>
    <row r="186" spans="1:14" ht="14.4" customHeight="1" x14ac:dyDescent="0.3">
      <c r="A186" s="697" t="s">
        <v>500</v>
      </c>
      <c r="B186" s="698" t="s">
        <v>501</v>
      </c>
      <c r="C186" s="699" t="s">
        <v>513</v>
      </c>
      <c r="D186" s="700" t="s">
        <v>514</v>
      </c>
      <c r="E186" s="701">
        <v>50113001</v>
      </c>
      <c r="F186" s="700" t="s">
        <v>518</v>
      </c>
      <c r="G186" s="699" t="s">
        <v>536</v>
      </c>
      <c r="H186" s="699">
        <v>127737</v>
      </c>
      <c r="I186" s="699">
        <v>127737</v>
      </c>
      <c r="J186" s="699" t="s">
        <v>837</v>
      </c>
      <c r="K186" s="699" t="s">
        <v>838</v>
      </c>
      <c r="L186" s="702">
        <v>67.320000000000007</v>
      </c>
      <c r="M186" s="702">
        <v>2</v>
      </c>
      <c r="N186" s="703">
        <v>134.64000000000001</v>
      </c>
    </row>
    <row r="187" spans="1:14" ht="14.4" customHeight="1" x14ac:dyDescent="0.3">
      <c r="A187" s="697" t="s">
        <v>500</v>
      </c>
      <c r="B187" s="698" t="s">
        <v>501</v>
      </c>
      <c r="C187" s="699" t="s">
        <v>513</v>
      </c>
      <c r="D187" s="700" t="s">
        <v>514</v>
      </c>
      <c r="E187" s="701">
        <v>50113001</v>
      </c>
      <c r="F187" s="700" t="s">
        <v>518</v>
      </c>
      <c r="G187" s="699" t="s">
        <v>536</v>
      </c>
      <c r="H187" s="699">
        <v>127738</v>
      </c>
      <c r="I187" s="699">
        <v>127738</v>
      </c>
      <c r="J187" s="699" t="s">
        <v>837</v>
      </c>
      <c r="K187" s="699" t="s">
        <v>839</v>
      </c>
      <c r="L187" s="702">
        <v>95.370000000000019</v>
      </c>
      <c r="M187" s="702">
        <v>1</v>
      </c>
      <c r="N187" s="703">
        <v>95.370000000000019</v>
      </c>
    </row>
    <row r="188" spans="1:14" ht="14.4" customHeight="1" x14ac:dyDescent="0.3">
      <c r="A188" s="697" t="s">
        <v>500</v>
      </c>
      <c r="B188" s="698" t="s">
        <v>501</v>
      </c>
      <c r="C188" s="699" t="s">
        <v>513</v>
      </c>
      <c r="D188" s="700" t="s">
        <v>514</v>
      </c>
      <c r="E188" s="701">
        <v>50113001</v>
      </c>
      <c r="F188" s="700" t="s">
        <v>518</v>
      </c>
      <c r="G188" s="699" t="s">
        <v>536</v>
      </c>
      <c r="H188" s="699">
        <v>184095</v>
      </c>
      <c r="I188" s="699">
        <v>184095</v>
      </c>
      <c r="J188" s="699" t="s">
        <v>837</v>
      </c>
      <c r="K188" s="699" t="s">
        <v>840</v>
      </c>
      <c r="L188" s="702">
        <v>281.0558620689655</v>
      </c>
      <c r="M188" s="702">
        <v>58</v>
      </c>
      <c r="N188" s="703">
        <v>16301.24</v>
      </c>
    </row>
    <row r="189" spans="1:14" ht="14.4" customHeight="1" x14ac:dyDescent="0.3">
      <c r="A189" s="697" t="s">
        <v>500</v>
      </c>
      <c r="B189" s="698" t="s">
        <v>501</v>
      </c>
      <c r="C189" s="699" t="s">
        <v>513</v>
      </c>
      <c r="D189" s="700" t="s">
        <v>514</v>
      </c>
      <c r="E189" s="701">
        <v>50113001</v>
      </c>
      <c r="F189" s="700" t="s">
        <v>518</v>
      </c>
      <c r="G189" s="699" t="s">
        <v>519</v>
      </c>
      <c r="H189" s="699">
        <v>198757</v>
      </c>
      <c r="I189" s="699">
        <v>198757</v>
      </c>
      <c r="J189" s="699" t="s">
        <v>841</v>
      </c>
      <c r="K189" s="699" t="s">
        <v>842</v>
      </c>
      <c r="L189" s="702">
        <v>495.8388888888889</v>
      </c>
      <c r="M189" s="702">
        <v>9</v>
      </c>
      <c r="N189" s="703">
        <v>4462.55</v>
      </c>
    </row>
    <row r="190" spans="1:14" ht="14.4" customHeight="1" x14ac:dyDescent="0.3">
      <c r="A190" s="697" t="s">
        <v>500</v>
      </c>
      <c r="B190" s="698" t="s">
        <v>501</v>
      </c>
      <c r="C190" s="699" t="s">
        <v>513</v>
      </c>
      <c r="D190" s="700" t="s">
        <v>514</v>
      </c>
      <c r="E190" s="701">
        <v>50113001</v>
      </c>
      <c r="F190" s="700" t="s">
        <v>518</v>
      </c>
      <c r="G190" s="699" t="s">
        <v>519</v>
      </c>
      <c r="H190" s="699">
        <v>850104</v>
      </c>
      <c r="I190" s="699">
        <v>164344</v>
      </c>
      <c r="J190" s="699" t="s">
        <v>843</v>
      </c>
      <c r="K190" s="699" t="s">
        <v>844</v>
      </c>
      <c r="L190" s="702">
        <v>227.49999999999997</v>
      </c>
      <c r="M190" s="702">
        <v>1</v>
      </c>
      <c r="N190" s="703">
        <v>227.49999999999997</v>
      </c>
    </row>
    <row r="191" spans="1:14" ht="14.4" customHeight="1" x14ac:dyDescent="0.3">
      <c r="A191" s="697" t="s">
        <v>500</v>
      </c>
      <c r="B191" s="698" t="s">
        <v>501</v>
      </c>
      <c r="C191" s="699" t="s">
        <v>513</v>
      </c>
      <c r="D191" s="700" t="s">
        <v>514</v>
      </c>
      <c r="E191" s="701">
        <v>50113001</v>
      </c>
      <c r="F191" s="700" t="s">
        <v>518</v>
      </c>
      <c r="G191" s="699" t="s">
        <v>519</v>
      </c>
      <c r="H191" s="699">
        <v>101125</v>
      </c>
      <c r="I191" s="699">
        <v>1125</v>
      </c>
      <c r="J191" s="699" t="s">
        <v>845</v>
      </c>
      <c r="K191" s="699" t="s">
        <v>846</v>
      </c>
      <c r="L191" s="702">
        <v>89.49</v>
      </c>
      <c r="M191" s="702">
        <v>5</v>
      </c>
      <c r="N191" s="703">
        <v>447.45</v>
      </c>
    </row>
    <row r="192" spans="1:14" ht="14.4" customHeight="1" x14ac:dyDescent="0.3">
      <c r="A192" s="697" t="s">
        <v>500</v>
      </c>
      <c r="B192" s="698" t="s">
        <v>501</v>
      </c>
      <c r="C192" s="699" t="s">
        <v>513</v>
      </c>
      <c r="D192" s="700" t="s">
        <v>514</v>
      </c>
      <c r="E192" s="701">
        <v>50113001</v>
      </c>
      <c r="F192" s="700" t="s">
        <v>518</v>
      </c>
      <c r="G192" s="699" t="s">
        <v>519</v>
      </c>
      <c r="H192" s="699">
        <v>101127</v>
      </c>
      <c r="I192" s="699">
        <v>1127</v>
      </c>
      <c r="J192" s="699" t="s">
        <v>845</v>
      </c>
      <c r="K192" s="699" t="s">
        <v>847</v>
      </c>
      <c r="L192" s="702">
        <v>96.292461538461538</v>
      </c>
      <c r="M192" s="702">
        <v>130</v>
      </c>
      <c r="N192" s="703">
        <v>12518.02</v>
      </c>
    </row>
    <row r="193" spans="1:14" ht="14.4" customHeight="1" x14ac:dyDescent="0.3">
      <c r="A193" s="697" t="s">
        <v>500</v>
      </c>
      <c r="B193" s="698" t="s">
        <v>501</v>
      </c>
      <c r="C193" s="699" t="s">
        <v>513</v>
      </c>
      <c r="D193" s="700" t="s">
        <v>514</v>
      </c>
      <c r="E193" s="701">
        <v>50113001</v>
      </c>
      <c r="F193" s="700" t="s">
        <v>518</v>
      </c>
      <c r="G193" s="699" t="s">
        <v>519</v>
      </c>
      <c r="H193" s="699">
        <v>501455</v>
      </c>
      <c r="I193" s="699">
        <v>0</v>
      </c>
      <c r="J193" s="699" t="s">
        <v>848</v>
      </c>
      <c r="K193" s="699" t="s">
        <v>849</v>
      </c>
      <c r="L193" s="702">
        <v>80.37</v>
      </c>
      <c r="M193" s="702">
        <v>20</v>
      </c>
      <c r="N193" s="703">
        <v>1607.4</v>
      </c>
    </row>
    <row r="194" spans="1:14" ht="14.4" customHeight="1" x14ac:dyDescent="0.3">
      <c r="A194" s="697" t="s">
        <v>500</v>
      </c>
      <c r="B194" s="698" t="s">
        <v>501</v>
      </c>
      <c r="C194" s="699" t="s">
        <v>513</v>
      </c>
      <c r="D194" s="700" t="s">
        <v>514</v>
      </c>
      <c r="E194" s="701">
        <v>50113001</v>
      </c>
      <c r="F194" s="700" t="s">
        <v>518</v>
      </c>
      <c r="G194" s="699" t="s">
        <v>519</v>
      </c>
      <c r="H194" s="699">
        <v>223159</v>
      </c>
      <c r="I194" s="699">
        <v>223159</v>
      </c>
      <c r="J194" s="699" t="s">
        <v>850</v>
      </c>
      <c r="K194" s="699" t="s">
        <v>851</v>
      </c>
      <c r="L194" s="702">
        <v>73.033536585365852</v>
      </c>
      <c r="M194" s="702">
        <v>82</v>
      </c>
      <c r="N194" s="703">
        <v>5988.75</v>
      </c>
    </row>
    <row r="195" spans="1:14" ht="14.4" customHeight="1" x14ac:dyDescent="0.3">
      <c r="A195" s="697" t="s">
        <v>500</v>
      </c>
      <c r="B195" s="698" t="s">
        <v>501</v>
      </c>
      <c r="C195" s="699" t="s">
        <v>513</v>
      </c>
      <c r="D195" s="700" t="s">
        <v>514</v>
      </c>
      <c r="E195" s="701">
        <v>50113001</v>
      </c>
      <c r="F195" s="700" t="s">
        <v>518</v>
      </c>
      <c r="G195" s="699" t="s">
        <v>502</v>
      </c>
      <c r="H195" s="699">
        <v>223151</v>
      </c>
      <c r="I195" s="699">
        <v>223151</v>
      </c>
      <c r="J195" s="699" t="s">
        <v>852</v>
      </c>
      <c r="K195" s="699" t="s">
        <v>853</v>
      </c>
      <c r="L195" s="702">
        <v>97.6</v>
      </c>
      <c r="M195" s="702">
        <v>10</v>
      </c>
      <c r="N195" s="703">
        <v>976</v>
      </c>
    </row>
    <row r="196" spans="1:14" ht="14.4" customHeight="1" x14ac:dyDescent="0.3">
      <c r="A196" s="697" t="s">
        <v>500</v>
      </c>
      <c r="B196" s="698" t="s">
        <v>501</v>
      </c>
      <c r="C196" s="699" t="s">
        <v>513</v>
      </c>
      <c r="D196" s="700" t="s">
        <v>514</v>
      </c>
      <c r="E196" s="701">
        <v>50113001</v>
      </c>
      <c r="F196" s="700" t="s">
        <v>518</v>
      </c>
      <c r="G196" s="699" t="s">
        <v>519</v>
      </c>
      <c r="H196" s="699">
        <v>100513</v>
      </c>
      <c r="I196" s="699">
        <v>513</v>
      </c>
      <c r="J196" s="699" t="s">
        <v>854</v>
      </c>
      <c r="K196" s="699" t="s">
        <v>597</v>
      </c>
      <c r="L196" s="702">
        <v>56.783376623376633</v>
      </c>
      <c r="M196" s="702">
        <v>77</v>
      </c>
      <c r="N196" s="703">
        <v>4372.3200000000006</v>
      </c>
    </row>
    <row r="197" spans="1:14" ht="14.4" customHeight="1" x14ac:dyDescent="0.3">
      <c r="A197" s="697" t="s">
        <v>500</v>
      </c>
      <c r="B197" s="698" t="s">
        <v>501</v>
      </c>
      <c r="C197" s="699" t="s">
        <v>513</v>
      </c>
      <c r="D197" s="700" t="s">
        <v>514</v>
      </c>
      <c r="E197" s="701">
        <v>50113001</v>
      </c>
      <c r="F197" s="700" t="s">
        <v>518</v>
      </c>
      <c r="G197" s="699" t="s">
        <v>519</v>
      </c>
      <c r="H197" s="699">
        <v>100527</v>
      </c>
      <c r="I197" s="699">
        <v>527</v>
      </c>
      <c r="J197" s="699" t="s">
        <v>855</v>
      </c>
      <c r="K197" s="699" t="s">
        <v>856</v>
      </c>
      <c r="L197" s="702">
        <v>136.54500000000002</v>
      </c>
      <c r="M197" s="702">
        <v>2</v>
      </c>
      <c r="N197" s="703">
        <v>273.09000000000003</v>
      </c>
    </row>
    <row r="198" spans="1:14" ht="14.4" customHeight="1" x14ac:dyDescent="0.3">
      <c r="A198" s="697" t="s">
        <v>500</v>
      </c>
      <c r="B198" s="698" t="s">
        <v>501</v>
      </c>
      <c r="C198" s="699" t="s">
        <v>513</v>
      </c>
      <c r="D198" s="700" t="s">
        <v>514</v>
      </c>
      <c r="E198" s="701">
        <v>50113001</v>
      </c>
      <c r="F198" s="700" t="s">
        <v>518</v>
      </c>
      <c r="G198" s="699" t="s">
        <v>519</v>
      </c>
      <c r="H198" s="699">
        <v>110086</v>
      </c>
      <c r="I198" s="699">
        <v>10086</v>
      </c>
      <c r="J198" s="699" t="s">
        <v>857</v>
      </c>
      <c r="K198" s="699" t="s">
        <v>858</v>
      </c>
      <c r="L198" s="702">
        <v>1592.8000000000002</v>
      </c>
      <c r="M198" s="702">
        <v>105</v>
      </c>
      <c r="N198" s="703">
        <v>167244.00000000003</v>
      </c>
    </row>
    <row r="199" spans="1:14" ht="14.4" customHeight="1" x14ac:dyDescent="0.3">
      <c r="A199" s="697" t="s">
        <v>500</v>
      </c>
      <c r="B199" s="698" t="s">
        <v>501</v>
      </c>
      <c r="C199" s="699" t="s">
        <v>513</v>
      </c>
      <c r="D199" s="700" t="s">
        <v>514</v>
      </c>
      <c r="E199" s="701">
        <v>50113001</v>
      </c>
      <c r="F199" s="700" t="s">
        <v>518</v>
      </c>
      <c r="G199" s="699" t="s">
        <v>536</v>
      </c>
      <c r="H199" s="699">
        <v>191788</v>
      </c>
      <c r="I199" s="699">
        <v>91788</v>
      </c>
      <c r="J199" s="699" t="s">
        <v>859</v>
      </c>
      <c r="K199" s="699" t="s">
        <v>644</v>
      </c>
      <c r="L199" s="702">
        <v>9.1199999999999992</v>
      </c>
      <c r="M199" s="702">
        <v>1</v>
      </c>
      <c r="N199" s="703">
        <v>9.1199999999999992</v>
      </c>
    </row>
    <row r="200" spans="1:14" ht="14.4" customHeight="1" x14ac:dyDescent="0.3">
      <c r="A200" s="697" t="s">
        <v>500</v>
      </c>
      <c r="B200" s="698" t="s">
        <v>501</v>
      </c>
      <c r="C200" s="699" t="s">
        <v>513</v>
      </c>
      <c r="D200" s="700" t="s">
        <v>514</v>
      </c>
      <c r="E200" s="701">
        <v>50113001</v>
      </c>
      <c r="F200" s="700" t="s">
        <v>518</v>
      </c>
      <c r="G200" s="699" t="s">
        <v>536</v>
      </c>
      <c r="H200" s="699">
        <v>106618</v>
      </c>
      <c r="I200" s="699">
        <v>6618</v>
      </c>
      <c r="J200" s="699" t="s">
        <v>860</v>
      </c>
      <c r="K200" s="699" t="s">
        <v>861</v>
      </c>
      <c r="L200" s="702">
        <v>19.621851851851851</v>
      </c>
      <c r="M200" s="702">
        <v>27</v>
      </c>
      <c r="N200" s="703">
        <v>529.79</v>
      </c>
    </row>
    <row r="201" spans="1:14" ht="14.4" customHeight="1" x14ac:dyDescent="0.3">
      <c r="A201" s="697" t="s">
        <v>500</v>
      </c>
      <c r="B201" s="698" t="s">
        <v>501</v>
      </c>
      <c r="C201" s="699" t="s">
        <v>513</v>
      </c>
      <c r="D201" s="700" t="s">
        <v>514</v>
      </c>
      <c r="E201" s="701">
        <v>50113001</v>
      </c>
      <c r="F201" s="700" t="s">
        <v>518</v>
      </c>
      <c r="G201" s="699" t="s">
        <v>519</v>
      </c>
      <c r="H201" s="699">
        <v>184398</v>
      </c>
      <c r="I201" s="699">
        <v>84398</v>
      </c>
      <c r="J201" s="699" t="s">
        <v>862</v>
      </c>
      <c r="K201" s="699" t="s">
        <v>863</v>
      </c>
      <c r="L201" s="702">
        <v>411.93000000000018</v>
      </c>
      <c r="M201" s="702">
        <v>1</v>
      </c>
      <c r="N201" s="703">
        <v>411.93000000000018</v>
      </c>
    </row>
    <row r="202" spans="1:14" ht="14.4" customHeight="1" x14ac:dyDescent="0.3">
      <c r="A202" s="697" t="s">
        <v>500</v>
      </c>
      <c r="B202" s="698" t="s">
        <v>501</v>
      </c>
      <c r="C202" s="699" t="s">
        <v>513</v>
      </c>
      <c r="D202" s="700" t="s">
        <v>514</v>
      </c>
      <c r="E202" s="701">
        <v>50113001</v>
      </c>
      <c r="F202" s="700" t="s">
        <v>518</v>
      </c>
      <c r="G202" s="699" t="s">
        <v>519</v>
      </c>
      <c r="H202" s="699">
        <v>184399</v>
      </c>
      <c r="I202" s="699">
        <v>84399</v>
      </c>
      <c r="J202" s="699" t="s">
        <v>864</v>
      </c>
      <c r="K202" s="699" t="s">
        <v>865</v>
      </c>
      <c r="L202" s="702">
        <v>320.25000000000023</v>
      </c>
      <c r="M202" s="702">
        <v>1</v>
      </c>
      <c r="N202" s="703">
        <v>320.25000000000023</v>
      </c>
    </row>
    <row r="203" spans="1:14" ht="14.4" customHeight="1" x14ac:dyDescent="0.3">
      <c r="A203" s="697" t="s">
        <v>500</v>
      </c>
      <c r="B203" s="698" t="s">
        <v>501</v>
      </c>
      <c r="C203" s="699" t="s">
        <v>513</v>
      </c>
      <c r="D203" s="700" t="s">
        <v>514</v>
      </c>
      <c r="E203" s="701">
        <v>50113001</v>
      </c>
      <c r="F203" s="700" t="s">
        <v>518</v>
      </c>
      <c r="G203" s="699" t="s">
        <v>519</v>
      </c>
      <c r="H203" s="699">
        <v>136129</v>
      </c>
      <c r="I203" s="699">
        <v>136129</v>
      </c>
      <c r="J203" s="699" t="s">
        <v>866</v>
      </c>
      <c r="K203" s="699" t="s">
        <v>867</v>
      </c>
      <c r="L203" s="702">
        <v>437.41571428571427</v>
      </c>
      <c r="M203" s="702">
        <v>7</v>
      </c>
      <c r="N203" s="703">
        <v>3061.91</v>
      </c>
    </row>
    <row r="204" spans="1:14" ht="14.4" customHeight="1" x14ac:dyDescent="0.3">
      <c r="A204" s="697" t="s">
        <v>500</v>
      </c>
      <c r="B204" s="698" t="s">
        <v>501</v>
      </c>
      <c r="C204" s="699" t="s">
        <v>513</v>
      </c>
      <c r="D204" s="700" t="s">
        <v>514</v>
      </c>
      <c r="E204" s="701">
        <v>50113001</v>
      </c>
      <c r="F204" s="700" t="s">
        <v>518</v>
      </c>
      <c r="G204" s="699" t="s">
        <v>519</v>
      </c>
      <c r="H204" s="699">
        <v>136126</v>
      </c>
      <c r="I204" s="699">
        <v>136126</v>
      </c>
      <c r="J204" s="699" t="s">
        <v>868</v>
      </c>
      <c r="K204" s="699" t="s">
        <v>869</v>
      </c>
      <c r="L204" s="702">
        <v>434.84285714285721</v>
      </c>
      <c r="M204" s="702">
        <v>7</v>
      </c>
      <c r="N204" s="703">
        <v>3043.9000000000005</v>
      </c>
    </row>
    <row r="205" spans="1:14" ht="14.4" customHeight="1" x14ac:dyDescent="0.3">
      <c r="A205" s="697" t="s">
        <v>500</v>
      </c>
      <c r="B205" s="698" t="s">
        <v>501</v>
      </c>
      <c r="C205" s="699" t="s">
        <v>513</v>
      </c>
      <c r="D205" s="700" t="s">
        <v>514</v>
      </c>
      <c r="E205" s="701">
        <v>50113001</v>
      </c>
      <c r="F205" s="700" t="s">
        <v>518</v>
      </c>
      <c r="G205" s="699" t="s">
        <v>519</v>
      </c>
      <c r="H205" s="699">
        <v>83538</v>
      </c>
      <c r="I205" s="699">
        <v>83538</v>
      </c>
      <c r="J205" s="699" t="s">
        <v>870</v>
      </c>
      <c r="K205" s="699" t="s">
        <v>871</v>
      </c>
      <c r="L205" s="702">
        <v>164.07000000000002</v>
      </c>
      <c r="M205" s="702">
        <v>4</v>
      </c>
      <c r="N205" s="703">
        <v>656.28000000000009</v>
      </c>
    </row>
    <row r="206" spans="1:14" ht="14.4" customHeight="1" x14ac:dyDescent="0.3">
      <c r="A206" s="697" t="s">
        <v>500</v>
      </c>
      <c r="B206" s="698" t="s">
        <v>501</v>
      </c>
      <c r="C206" s="699" t="s">
        <v>513</v>
      </c>
      <c r="D206" s="700" t="s">
        <v>514</v>
      </c>
      <c r="E206" s="701">
        <v>50113001</v>
      </c>
      <c r="F206" s="700" t="s">
        <v>518</v>
      </c>
      <c r="G206" s="699" t="s">
        <v>519</v>
      </c>
      <c r="H206" s="699">
        <v>100536</v>
      </c>
      <c r="I206" s="699">
        <v>536</v>
      </c>
      <c r="J206" s="699" t="s">
        <v>872</v>
      </c>
      <c r="K206" s="699" t="s">
        <v>530</v>
      </c>
      <c r="L206" s="702">
        <v>140.24000000000004</v>
      </c>
      <c r="M206" s="702">
        <v>41</v>
      </c>
      <c r="N206" s="703">
        <v>5749.840000000002</v>
      </c>
    </row>
    <row r="207" spans="1:14" ht="14.4" customHeight="1" x14ac:dyDescent="0.3">
      <c r="A207" s="697" t="s">
        <v>500</v>
      </c>
      <c r="B207" s="698" t="s">
        <v>501</v>
      </c>
      <c r="C207" s="699" t="s">
        <v>513</v>
      </c>
      <c r="D207" s="700" t="s">
        <v>514</v>
      </c>
      <c r="E207" s="701">
        <v>50113001</v>
      </c>
      <c r="F207" s="700" t="s">
        <v>518</v>
      </c>
      <c r="G207" s="699" t="s">
        <v>519</v>
      </c>
      <c r="H207" s="699">
        <v>216900</v>
      </c>
      <c r="I207" s="699">
        <v>216900</v>
      </c>
      <c r="J207" s="699" t="s">
        <v>873</v>
      </c>
      <c r="K207" s="699" t="s">
        <v>874</v>
      </c>
      <c r="L207" s="702">
        <v>701.38689265536709</v>
      </c>
      <c r="M207" s="702">
        <v>354</v>
      </c>
      <c r="N207" s="703">
        <v>248290.95999999996</v>
      </c>
    </row>
    <row r="208" spans="1:14" ht="14.4" customHeight="1" x14ac:dyDescent="0.3">
      <c r="A208" s="697" t="s">
        <v>500</v>
      </c>
      <c r="B208" s="698" t="s">
        <v>501</v>
      </c>
      <c r="C208" s="699" t="s">
        <v>513</v>
      </c>
      <c r="D208" s="700" t="s">
        <v>514</v>
      </c>
      <c r="E208" s="701">
        <v>50113001</v>
      </c>
      <c r="F208" s="700" t="s">
        <v>518</v>
      </c>
      <c r="G208" s="699" t="s">
        <v>536</v>
      </c>
      <c r="H208" s="699">
        <v>107981</v>
      </c>
      <c r="I208" s="699">
        <v>7981</v>
      </c>
      <c r="J208" s="699" t="s">
        <v>875</v>
      </c>
      <c r="K208" s="699" t="s">
        <v>876</v>
      </c>
      <c r="L208" s="702">
        <v>50.647003891050581</v>
      </c>
      <c r="M208" s="702">
        <v>257</v>
      </c>
      <c r="N208" s="703">
        <v>13016.279999999999</v>
      </c>
    </row>
    <row r="209" spans="1:14" ht="14.4" customHeight="1" x14ac:dyDescent="0.3">
      <c r="A209" s="697" t="s">
        <v>500</v>
      </c>
      <c r="B209" s="698" t="s">
        <v>501</v>
      </c>
      <c r="C209" s="699" t="s">
        <v>513</v>
      </c>
      <c r="D209" s="700" t="s">
        <v>514</v>
      </c>
      <c r="E209" s="701">
        <v>50113001</v>
      </c>
      <c r="F209" s="700" t="s">
        <v>518</v>
      </c>
      <c r="G209" s="699" t="s">
        <v>536</v>
      </c>
      <c r="H209" s="699">
        <v>155823</v>
      </c>
      <c r="I209" s="699">
        <v>55823</v>
      </c>
      <c r="J209" s="699" t="s">
        <v>875</v>
      </c>
      <c r="K209" s="699" t="s">
        <v>877</v>
      </c>
      <c r="L209" s="702">
        <v>33.476666666666659</v>
      </c>
      <c r="M209" s="702">
        <v>12</v>
      </c>
      <c r="N209" s="703">
        <v>401.71999999999991</v>
      </c>
    </row>
    <row r="210" spans="1:14" ht="14.4" customHeight="1" x14ac:dyDescent="0.3">
      <c r="A210" s="697" t="s">
        <v>500</v>
      </c>
      <c r="B210" s="698" t="s">
        <v>501</v>
      </c>
      <c r="C210" s="699" t="s">
        <v>513</v>
      </c>
      <c r="D210" s="700" t="s">
        <v>514</v>
      </c>
      <c r="E210" s="701">
        <v>50113001</v>
      </c>
      <c r="F210" s="700" t="s">
        <v>518</v>
      </c>
      <c r="G210" s="699" t="s">
        <v>536</v>
      </c>
      <c r="H210" s="699">
        <v>126786</v>
      </c>
      <c r="I210" s="699">
        <v>26786</v>
      </c>
      <c r="J210" s="699" t="s">
        <v>878</v>
      </c>
      <c r="K210" s="699" t="s">
        <v>879</v>
      </c>
      <c r="L210" s="702">
        <v>406.55318181818183</v>
      </c>
      <c r="M210" s="702">
        <v>44</v>
      </c>
      <c r="N210" s="703">
        <v>17888.34</v>
      </c>
    </row>
    <row r="211" spans="1:14" ht="14.4" customHeight="1" x14ac:dyDescent="0.3">
      <c r="A211" s="697" t="s">
        <v>500</v>
      </c>
      <c r="B211" s="698" t="s">
        <v>501</v>
      </c>
      <c r="C211" s="699" t="s">
        <v>513</v>
      </c>
      <c r="D211" s="700" t="s">
        <v>514</v>
      </c>
      <c r="E211" s="701">
        <v>50113001</v>
      </c>
      <c r="F211" s="700" t="s">
        <v>518</v>
      </c>
      <c r="G211" s="699" t="s">
        <v>519</v>
      </c>
      <c r="H211" s="699">
        <v>125907</v>
      </c>
      <c r="I211" s="699">
        <v>125907</v>
      </c>
      <c r="J211" s="699" t="s">
        <v>880</v>
      </c>
      <c r="K211" s="699" t="s">
        <v>881</v>
      </c>
      <c r="L211" s="702">
        <v>682</v>
      </c>
      <c r="M211" s="702">
        <v>104</v>
      </c>
      <c r="N211" s="703">
        <v>70928</v>
      </c>
    </row>
    <row r="212" spans="1:14" ht="14.4" customHeight="1" x14ac:dyDescent="0.3">
      <c r="A212" s="697" t="s">
        <v>500</v>
      </c>
      <c r="B212" s="698" t="s">
        <v>501</v>
      </c>
      <c r="C212" s="699" t="s">
        <v>513</v>
      </c>
      <c r="D212" s="700" t="s">
        <v>514</v>
      </c>
      <c r="E212" s="701">
        <v>50113001</v>
      </c>
      <c r="F212" s="700" t="s">
        <v>518</v>
      </c>
      <c r="G212" s="699" t="s">
        <v>519</v>
      </c>
      <c r="H212" s="699">
        <v>162579</v>
      </c>
      <c r="I212" s="699">
        <v>162579</v>
      </c>
      <c r="J212" s="699" t="s">
        <v>882</v>
      </c>
      <c r="K212" s="699" t="s">
        <v>883</v>
      </c>
      <c r="L212" s="702">
        <v>44.88</v>
      </c>
      <c r="M212" s="702">
        <v>14</v>
      </c>
      <c r="N212" s="703">
        <v>628.32000000000005</v>
      </c>
    </row>
    <row r="213" spans="1:14" ht="14.4" customHeight="1" x14ac:dyDescent="0.3">
      <c r="A213" s="697" t="s">
        <v>500</v>
      </c>
      <c r="B213" s="698" t="s">
        <v>501</v>
      </c>
      <c r="C213" s="699" t="s">
        <v>513</v>
      </c>
      <c r="D213" s="700" t="s">
        <v>514</v>
      </c>
      <c r="E213" s="701">
        <v>50113001</v>
      </c>
      <c r="F213" s="700" t="s">
        <v>518</v>
      </c>
      <c r="G213" s="699" t="s">
        <v>536</v>
      </c>
      <c r="H213" s="699">
        <v>187607</v>
      </c>
      <c r="I213" s="699">
        <v>187607</v>
      </c>
      <c r="J213" s="699" t="s">
        <v>884</v>
      </c>
      <c r="K213" s="699" t="s">
        <v>885</v>
      </c>
      <c r="L213" s="702">
        <v>273.89999999999998</v>
      </c>
      <c r="M213" s="702">
        <v>8</v>
      </c>
      <c r="N213" s="703">
        <v>2191.1999999999998</v>
      </c>
    </row>
    <row r="214" spans="1:14" ht="14.4" customHeight="1" x14ac:dyDescent="0.3">
      <c r="A214" s="697" t="s">
        <v>500</v>
      </c>
      <c r="B214" s="698" t="s">
        <v>501</v>
      </c>
      <c r="C214" s="699" t="s">
        <v>513</v>
      </c>
      <c r="D214" s="700" t="s">
        <v>514</v>
      </c>
      <c r="E214" s="701">
        <v>50113001</v>
      </c>
      <c r="F214" s="700" t="s">
        <v>518</v>
      </c>
      <c r="G214" s="699" t="s">
        <v>536</v>
      </c>
      <c r="H214" s="699">
        <v>111635</v>
      </c>
      <c r="I214" s="699">
        <v>11635</v>
      </c>
      <c r="J214" s="699" t="s">
        <v>886</v>
      </c>
      <c r="K214" s="699" t="s">
        <v>887</v>
      </c>
      <c r="L214" s="702">
        <v>339.56000000000006</v>
      </c>
      <c r="M214" s="702">
        <v>1</v>
      </c>
      <c r="N214" s="703">
        <v>339.56000000000006</v>
      </c>
    </row>
    <row r="215" spans="1:14" ht="14.4" customHeight="1" x14ac:dyDescent="0.3">
      <c r="A215" s="697" t="s">
        <v>500</v>
      </c>
      <c r="B215" s="698" t="s">
        <v>501</v>
      </c>
      <c r="C215" s="699" t="s">
        <v>513</v>
      </c>
      <c r="D215" s="700" t="s">
        <v>514</v>
      </c>
      <c r="E215" s="701">
        <v>50113001</v>
      </c>
      <c r="F215" s="700" t="s">
        <v>518</v>
      </c>
      <c r="G215" s="699" t="s">
        <v>519</v>
      </c>
      <c r="H215" s="699">
        <v>100874</v>
      </c>
      <c r="I215" s="699">
        <v>874</v>
      </c>
      <c r="J215" s="699" t="s">
        <v>888</v>
      </c>
      <c r="K215" s="699" t="s">
        <v>889</v>
      </c>
      <c r="L215" s="702">
        <v>51.056046511627905</v>
      </c>
      <c r="M215" s="702">
        <v>86</v>
      </c>
      <c r="N215" s="703">
        <v>4390.82</v>
      </c>
    </row>
    <row r="216" spans="1:14" ht="14.4" customHeight="1" x14ac:dyDescent="0.3">
      <c r="A216" s="697" t="s">
        <v>500</v>
      </c>
      <c r="B216" s="698" t="s">
        <v>501</v>
      </c>
      <c r="C216" s="699" t="s">
        <v>513</v>
      </c>
      <c r="D216" s="700" t="s">
        <v>514</v>
      </c>
      <c r="E216" s="701">
        <v>50113001</v>
      </c>
      <c r="F216" s="700" t="s">
        <v>518</v>
      </c>
      <c r="G216" s="699" t="s">
        <v>519</v>
      </c>
      <c r="H216" s="699">
        <v>100876</v>
      </c>
      <c r="I216" s="699">
        <v>876</v>
      </c>
      <c r="J216" s="699" t="s">
        <v>890</v>
      </c>
      <c r="K216" s="699" t="s">
        <v>889</v>
      </c>
      <c r="L216" s="702">
        <v>70.719999999999985</v>
      </c>
      <c r="M216" s="702">
        <v>41</v>
      </c>
      <c r="N216" s="703">
        <v>2899.5199999999995</v>
      </c>
    </row>
    <row r="217" spans="1:14" ht="14.4" customHeight="1" x14ac:dyDescent="0.3">
      <c r="A217" s="697" t="s">
        <v>500</v>
      </c>
      <c r="B217" s="698" t="s">
        <v>501</v>
      </c>
      <c r="C217" s="699" t="s">
        <v>513</v>
      </c>
      <c r="D217" s="700" t="s">
        <v>514</v>
      </c>
      <c r="E217" s="701">
        <v>50113001</v>
      </c>
      <c r="F217" s="700" t="s">
        <v>518</v>
      </c>
      <c r="G217" s="699" t="s">
        <v>519</v>
      </c>
      <c r="H217" s="699">
        <v>200863</v>
      </c>
      <c r="I217" s="699">
        <v>200863</v>
      </c>
      <c r="J217" s="699" t="s">
        <v>890</v>
      </c>
      <c r="K217" s="699" t="s">
        <v>891</v>
      </c>
      <c r="L217" s="702">
        <v>85.594999999999999</v>
      </c>
      <c r="M217" s="702">
        <v>4</v>
      </c>
      <c r="N217" s="703">
        <v>342.38</v>
      </c>
    </row>
    <row r="218" spans="1:14" ht="14.4" customHeight="1" x14ac:dyDescent="0.3">
      <c r="A218" s="697" t="s">
        <v>500</v>
      </c>
      <c r="B218" s="698" t="s">
        <v>501</v>
      </c>
      <c r="C218" s="699" t="s">
        <v>513</v>
      </c>
      <c r="D218" s="700" t="s">
        <v>514</v>
      </c>
      <c r="E218" s="701">
        <v>50113001</v>
      </c>
      <c r="F218" s="700" t="s">
        <v>518</v>
      </c>
      <c r="G218" s="699" t="s">
        <v>519</v>
      </c>
      <c r="H218" s="699">
        <v>184700</v>
      </c>
      <c r="I218" s="699">
        <v>84700</v>
      </c>
      <c r="J218" s="699" t="s">
        <v>892</v>
      </c>
      <c r="K218" s="699" t="s">
        <v>893</v>
      </c>
      <c r="L218" s="702">
        <v>111.52000000000002</v>
      </c>
      <c r="M218" s="702">
        <v>3</v>
      </c>
      <c r="N218" s="703">
        <v>334.56000000000006</v>
      </c>
    </row>
    <row r="219" spans="1:14" ht="14.4" customHeight="1" x14ac:dyDescent="0.3">
      <c r="A219" s="697" t="s">
        <v>500</v>
      </c>
      <c r="B219" s="698" t="s">
        <v>501</v>
      </c>
      <c r="C219" s="699" t="s">
        <v>513</v>
      </c>
      <c r="D219" s="700" t="s">
        <v>514</v>
      </c>
      <c r="E219" s="701">
        <v>50113001</v>
      </c>
      <c r="F219" s="700" t="s">
        <v>518</v>
      </c>
      <c r="G219" s="699" t="s">
        <v>519</v>
      </c>
      <c r="H219" s="699">
        <v>214912</v>
      </c>
      <c r="I219" s="699">
        <v>214912</v>
      </c>
      <c r="J219" s="699" t="s">
        <v>894</v>
      </c>
      <c r="K219" s="699" t="s">
        <v>895</v>
      </c>
      <c r="L219" s="702">
        <v>130.17999999999992</v>
      </c>
      <c r="M219" s="702">
        <v>10</v>
      </c>
      <c r="N219" s="703">
        <v>1301.7999999999993</v>
      </c>
    </row>
    <row r="220" spans="1:14" ht="14.4" customHeight="1" x14ac:dyDescent="0.3">
      <c r="A220" s="697" t="s">
        <v>500</v>
      </c>
      <c r="B220" s="698" t="s">
        <v>501</v>
      </c>
      <c r="C220" s="699" t="s">
        <v>513</v>
      </c>
      <c r="D220" s="700" t="s">
        <v>514</v>
      </c>
      <c r="E220" s="701">
        <v>50113001</v>
      </c>
      <c r="F220" s="700" t="s">
        <v>518</v>
      </c>
      <c r="G220" s="699" t="s">
        <v>536</v>
      </c>
      <c r="H220" s="699">
        <v>850729</v>
      </c>
      <c r="I220" s="699">
        <v>157875</v>
      </c>
      <c r="J220" s="699" t="s">
        <v>896</v>
      </c>
      <c r="K220" s="699" t="s">
        <v>897</v>
      </c>
      <c r="L220" s="702">
        <v>225.5</v>
      </c>
      <c r="M220" s="702">
        <v>42</v>
      </c>
      <c r="N220" s="703">
        <v>9471</v>
      </c>
    </row>
    <row r="221" spans="1:14" ht="14.4" customHeight="1" x14ac:dyDescent="0.3">
      <c r="A221" s="697" t="s">
        <v>500</v>
      </c>
      <c r="B221" s="698" t="s">
        <v>501</v>
      </c>
      <c r="C221" s="699" t="s">
        <v>513</v>
      </c>
      <c r="D221" s="700" t="s">
        <v>514</v>
      </c>
      <c r="E221" s="701">
        <v>50113001</v>
      </c>
      <c r="F221" s="700" t="s">
        <v>518</v>
      </c>
      <c r="G221" s="699" t="s">
        <v>519</v>
      </c>
      <c r="H221" s="699">
        <v>104343</v>
      </c>
      <c r="I221" s="699">
        <v>4343</v>
      </c>
      <c r="J221" s="699" t="s">
        <v>898</v>
      </c>
      <c r="K221" s="699" t="s">
        <v>899</v>
      </c>
      <c r="L221" s="702">
        <v>29.699999999999989</v>
      </c>
      <c r="M221" s="702">
        <v>6</v>
      </c>
      <c r="N221" s="703">
        <v>178.19999999999993</v>
      </c>
    </row>
    <row r="222" spans="1:14" ht="14.4" customHeight="1" x14ac:dyDescent="0.3">
      <c r="A222" s="697" t="s">
        <v>500</v>
      </c>
      <c r="B222" s="698" t="s">
        <v>501</v>
      </c>
      <c r="C222" s="699" t="s">
        <v>513</v>
      </c>
      <c r="D222" s="700" t="s">
        <v>514</v>
      </c>
      <c r="E222" s="701">
        <v>50113001</v>
      </c>
      <c r="F222" s="700" t="s">
        <v>518</v>
      </c>
      <c r="G222" s="699" t="s">
        <v>519</v>
      </c>
      <c r="H222" s="699">
        <v>191249</v>
      </c>
      <c r="I222" s="699">
        <v>91249</v>
      </c>
      <c r="J222" s="699" t="s">
        <v>900</v>
      </c>
      <c r="K222" s="699" t="s">
        <v>901</v>
      </c>
      <c r="L222" s="702">
        <v>18.539999999999996</v>
      </c>
      <c r="M222" s="702">
        <v>1</v>
      </c>
      <c r="N222" s="703">
        <v>18.539999999999996</v>
      </c>
    </row>
    <row r="223" spans="1:14" ht="14.4" customHeight="1" x14ac:dyDescent="0.3">
      <c r="A223" s="697" t="s">
        <v>500</v>
      </c>
      <c r="B223" s="698" t="s">
        <v>501</v>
      </c>
      <c r="C223" s="699" t="s">
        <v>513</v>
      </c>
      <c r="D223" s="700" t="s">
        <v>514</v>
      </c>
      <c r="E223" s="701">
        <v>50113001</v>
      </c>
      <c r="F223" s="700" t="s">
        <v>518</v>
      </c>
      <c r="G223" s="699" t="s">
        <v>519</v>
      </c>
      <c r="H223" s="699">
        <v>121393</v>
      </c>
      <c r="I223" s="699">
        <v>0</v>
      </c>
      <c r="J223" s="699" t="s">
        <v>902</v>
      </c>
      <c r="K223" s="699" t="s">
        <v>903</v>
      </c>
      <c r="L223" s="702">
        <v>6050</v>
      </c>
      <c r="M223" s="702">
        <v>3</v>
      </c>
      <c r="N223" s="703">
        <v>18150</v>
      </c>
    </row>
    <row r="224" spans="1:14" ht="14.4" customHeight="1" x14ac:dyDescent="0.3">
      <c r="A224" s="697" t="s">
        <v>500</v>
      </c>
      <c r="B224" s="698" t="s">
        <v>501</v>
      </c>
      <c r="C224" s="699" t="s">
        <v>513</v>
      </c>
      <c r="D224" s="700" t="s">
        <v>514</v>
      </c>
      <c r="E224" s="701">
        <v>50113001</v>
      </c>
      <c r="F224" s="700" t="s">
        <v>518</v>
      </c>
      <c r="G224" s="699" t="s">
        <v>519</v>
      </c>
      <c r="H224" s="699">
        <v>147671</v>
      </c>
      <c r="I224" s="699">
        <v>47671</v>
      </c>
      <c r="J224" s="699" t="s">
        <v>904</v>
      </c>
      <c r="K224" s="699" t="s">
        <v>905</v>
      </c>
      <c r="L224" s="702">
        <v>351.16142857142859</v>
      </c>
      <c r="M224" s="702">
        <v>7</v>
      </c>
      <c r="N224" s="703">
        <v>2458.13</v>
      </c>
    </row>
    <row r="225" spans="1:14" ht="14.4" customHeight="1" x14ac:dyDescent="0.3">
      <c r="A225" s="697" t="s">
        <v>500</v>
      </c>
      <c r="B225" s="698" t="s">
        <v>501</v>
      </c>
      <c r="C225" s="699" t="s">
        <v>513</v>
      </c>
      <c r="D225" s="700" t="s">
        <v>514</v>
      </c>
      <c r="E225" s="701">
        <v>50113001</v>
      </c>
      <c r="F225" s="700" t="s">
        <v>518</v>
      </c>
      <c r="G225" s="699" t="s">
        <v>519</v>
      </c>
      <c r="H225" s="699">
        <v>155911</v>
      </c>
      <c r="I225" s="699">
        <v>55911</v>
      </c>
      <c r="J225" s="699" t="s">
        <v>906</v>
      </c>
      <c r="K225" s="699" t="s">
        <v>907</v>
      </c>
      <c r="L225" s="702">
        <v>36.219000000000001</v>
      </c>
      <c r="M225" s="702">
        <v>40</v>
      </c>
      <c r="N225" s="703">
        <v>1448.76</v>
      </c>
    </row>
    <row r="226" spans="1:14" ht="14.4" customHeight="1" x14ac:dyDescent="0.3">
      <c r="A226" s="697" t="s">
        <v>500</v>
      </c>
      <c r="B226" s="698" t="s">
        <v>501</v>
      </c>
      <c r="C226" s="699" t="s">
        <v>513</v>
      </c>
      <c r="D226" s="700" t="s">
        <v>514</v>
      </c>
      <c r="E226" s="701">
        <v>50113001</v>
      </c>
      <c r="F226" s="700" t="s">
        <v>518</v>
      </c>
      <c r="G226" s="699" t="s">
        <v>519</v>
      </c>
      <c r="H226" s="699">
        <v>111671</v>
      </c>
      <c r="I226" s="699">
        <v>11671</v>
      </c>
      <c r="J226" s="699" t="s">
        <v>908</v>
      </c>
      <c r="K226" s="699" t="s">
        <v>909</v>
      </c>
      <c r="L226" s="702">
        <v>209</v>
      </c>
      <c r="M226" s="702">
        <v>107</v>
      </c>
      <c r="N226" s="703">
        <v>22363</v>
      </c>
    </row>
    <row r="227" spans="1:14" ht="14.4" customHeight="1" x14ac:dyDescent="0.3">
      <c r="A227" s="697" t="s">
        <v>500</v>
      </c>
      <c r="B227" s="698" t="s">
        <v>501</v>
      </c>
      <c r="C227" s="699" t="s">
        <v>513</v>
      </c>
      <c r="D227" s="700" t="s">
        <v>514</v>
      </c>
      <c r="E227" s="701">
        <v>50113001</v>
      </c>
      <c r="F227" s="700" t="s">
        <v>518</v>
      </c>
      <c r="G227" s="699" t="s">
        <v>519</v>
      </c>
      <c r="H227" s="699">
        <v>111696</v>
      </c>
      <c r="I227" s="699">
        <v>11696</v>
      </c>
      <c r="J227" s="699" t="s">
        <v>910</v>
      </c>
      <c r="K227" s="699" t="s">
        <v>909</v>
      </c>
      <c r="L227" s="702">
        <v>324.8300042355404</v>
      </c>
      <c r="M227" s="702">
        <v>97</v>
      </c>
      <c r="N227" s="703">
        <v>31508.510410847419</v>
      </c>
    </row>
    <row r="228" spans="1:14" ht="14.4" customHeight="1" x14ac:dyDescent="0.3">
      <c r="A228" s="697" t="s">
        <v>500</v>
      </c>
      <c r="B228" s="698" t="s">
        <v>501</v>
      </c>
      <c r="C228" s="699" t="s">
        <v>513</v>
      </c>
      <c r="D228" s="700" t="s">
        <v>514</v>
      </c>
      <c r="E228" s="701">
        <v>50113001</v>
      </c>
      <c r="F228" s="700" t="s">
        <v>518</v>
      </c>
      <c r="G228" s="699" t="s">
        <v>519</v>
      </c>
      <c r="H228" s="699">
        <v>209048</v>
      </c>
      <c r="I228" s="699">
        <v>209048</v>
      </c>
      <c r="J228" s="699" t="s">
        <v>911</v>
      </c>
      <c r="K228" s="699" t="s">
        <v>912</v>
      </c>
      <c r="L228" s="702">
        <v>45379.79</v>
      </c>
      <c r="M228" s="702">
        <v>1</v>
      </c>
      <c r="N228" s="703">
        <v>45379.79</v>
      </c>
    </row>
    <row r="229" spans="1:14" ht="14.4" customHeight="1" x14ac:dyDescent="0.3">
      <c r="A229" s="697" t="s">
        <v>500</v>
      </c>
      <c r="B229" s="698" t="s">
        <v>501</v>
      </c>
      <c r="C229" s="699" t="s">
        <v>513</v>
      </c>
      <c r="D229" s="700" t="s">
        <v>514</v>
      </c>
      <c r="E229" s="701">
        <v>50113001</v>
      </c>
      <c r="F229" s="700" t="s">
        <v>518</v>
      </c>
      <c r="G229" s="699" t="s">
        <v>519</v>
      </c>
      <c r="H229" s="699">
        <v>100269</v>
      </c>
      <c r="I229" s="699">
        <v>269</v>
      </c>
      <c r="J229" s="699" t="s">
        <v>913</v>
      </c>
      <c r="K229" s="699" t="s">
        <v>914</v>
      </c>
      <c r="L229" s="702">
        <v>40.540000000000006</v>
      </c>
      <c r="M229" s="702">
        <v>1</v>
      </c>
      <c r="N229" s="703">
        <v>40.540000000000006</v>
      </c>
    </row>
    <row r="230" spans="1:14" ht="14.4" customHeight="1" x14ac:dyDescent="0.3">
      <c r="A230" s="697" t="s">
        <v>500</v>
      </c>
      <c r="B230" s="698" t="s">
        <v>501</v>
      </c>
      <c r="C230" s="699" t="s">
        <v>513</v>
      </c>
      <c r="D230" s="700" t="s">
        <v>514</v>
      </c>
      <c r="E230" s="701">
        <v>50113001</v>
      </c>
      <c r="F230" s="700" t="s">
        <v>518</v>
      </c>
      <c r="G230" s="699" t="s">
        <v>536</v>
      </c>
      <c r="H230" s="699">
        <v>849430</v>
      </c>
      <c r="I230" s="699">
        <v>124091</v>
      </c>
      <c r="J230" s="699" t="s">
        <v>915</v>
      </c>
      <c r="K230" s="699" t="s">
        <v>916</v>
      </c>
      <c r="L230" s="702">
        <v>387.13</v>
      </c>
      <c r="M230" s="702">
        <v>1</v>
      </c>
      <c r="N230" s="703">
        <v>387.13</v>
      </c>
    </row>
    <row r="231" spans="1:14" ht="14.4" customHeight="1" x14ac:dyDescent="0.3">
      <c r="A231" s="697" t="s">
        <v>500</v>
      </c>
      <c r="B231" s="698" t="s">
        <v>501</v>
      </c>
      <c r="C231" s="699" t="s">
        <v>513</v>
      </c>
      <c r="D231" s="700" t="s">
        <v>514</v>
      </c>
      <c r="E231" s="701">
        <v>50113001</v>
      </c>
      <c r="F231" s="700" t="s">
        <v>518</v>
      </c>
      <c r="G231" s="699" t="s">
        <v>536</v>
      </c>
      <c r="H231" s="699">
        <v>844651</v>
      </c>
      <c r="I231" s="699">
        <v>101205</v>
      </c>
      <c r="J231" s="699" t="s">
        <v>917</v>
      </c>
      <c r="K231" s="699" t="s">
        <v>613</v>
      </c>
      <c r="L231" s="702">
        <v>86.080000000000055</v>
      </c>
      <c r="M231" s="702">
        <v>1</v>
      </c>
      <c r="N231" s="703">
        <v>86.080000000000055</v>
      </c>
    </row>
    <row r="232" spans="1:14" ht="14.4" customHeight="1" x14ac:dyDescent="0.3">
      <c r="A232" s="697" t="s">
        <v>500</v>
      </c>
      <c r="B232" s="698" t="s">
        <v>501</v>
      </c>
      <c r="C232" s="699" t="s">
        <v>513</v>
      </c>
      <c r="D232" s="700" t="s">
        <v>514</v>
      </c>
      <c r="E232" s="701">
        <v>50113001</v>
      </c>
      <c r="F232" s="700" t="s">
        <v>518</v>
      </c>
      <c r="G232" s="699" t="s">
        <v>536</v>
      </c>
      <c r="H232" s="699">
        <v>844738</v>
      </c>
      <c r="I232" s="699">
        <v>101227</v>
      </c>
      <c r="J232" s="699" t="s">
        <v>918</v>
      </c>
      <c r="K232" s="699" t="s">
        <v>919</v>
      </c>
      <c r="L232" s="702">
        <v>162.78999999999996</v>
      </c>
      <c r="M232" s="702">
        <v>3</v>
      </c>
      <c r="N232" s="703">
        <v>488.36999999999989</v>
      </c>
    </row>
    <row r="233" spans="1:14" ht="14.4" customHeight="1" x14ac:dyDescent="0.3">
      <c r="A233" s="697" t="s">
        <v>500</v>
      </c>
      <c r="B233" s="698" t="s">
        <v>501</v>
      </c>
      <c r="C233" s="699" t="s">
        <v>513</v>
      </c>
      <c r="D233" s="700" t="s">
        <v>514</v>
      </c>
      <c r="E233" s="701">
        <v>50113001</v>
      </c>
      <c r="F233" s="700" t="s">
        <v>518</v>
      </c>
      <c r="G233" s="699" t="s">
        <v>519</v>
      </c>
      <c r="H233" s="699">
        <v>500280</v>
      </c>
      <c r="I233" s="699">
        <v>159836</v>
      </c>
      <c r="J233" s="699" t="s">
        <v>920</v>
      </c>
      <c r="K233" s="699" t="s">
        <v>502</v>
      </c>
      <c r="L233" s="702">
        <v>144.73000000000002</v>
      </c>
      <c r="M233" s="702">
        <v>1</v>
      </c>
      <c r="N233" s="703">
        <v>144.73000000000002</v>
      </c>
    </row>
    <row r="234" spans="1:14" ht="14.4" customHeight="1" x14ac:dyDescent="0.3">
      <c r="A234" s="697" t="s">
        <v>500</v>
      </c>
      <c r="B234" s="698" t="s">
        <v>501</v>
      </c>
      <c r="C234" s="699" t="s">
        <v>513</v>
      </c>
      <c r="D234" s="700" t="s">
        <v>514</v>
      </c>
      <c r="E234" s="701">
        <v>50113001</v>
      </c>
      <c r="F234" s="700" t="s">
        <v>518</v>
      </c>
      <c r="G234" s="699" t="s">
        <v>502</v>
      </c>
      <c r="H234" s="699">
        <v>118175</v>
      </c>
      <c r="I234" s="699">
        <v>18175</v>
      </c>
      <c r="J234" s="699" t="s">
        <v>921</v>
      </c>
      <c r="K234" s="699" t="s">
        <v>922</v>
      </c>
      <c r="L234" s="702">
        <v>873.54831858407067</v>
      </c>
      <c r="M234" s="702">
        <v>113</v>
      </c>
      <c r="N234" s="703">
        <v>98710.959999999992</v>
      </c>
    </row>
    <row r="235" spans="1:14" ht="14.4" customHeight="1" x14ac:dyDescent="0.3">
      <c r="A235" s="697" t="s">
        <v>500</v>
      </c>
      <c r="B235" s="698" t="s">
        <v>501</v>
      </c>
      <c r="C235" s="699" t="s">
        <v>513</v>
      </c>
      <c r="D235" s="700" t="s">
        <v>514</v>
      </c>
      <c r="E235" s="701">
        <v>50113001</v>
      </c>
      <c r="F235" s="700" t="s">
        <v>518</v>
      </c>
      <c r="G235" s="699" t="s">
        <v>519</v>
      </c>
      <c r="H235" s="699">
        <v>191731</v>
      </c>
      <c r="I235" s="699">
        <v>91731</v>
      </c>
      <c r="J235" s="699" t="s">
        <v>923</v>
      </c>
      <c r="K235" s="699" t="s">
        <v>924</v>
      </c>
      <c r="L235" s="702">
        <v>3891.3100000000004</v>
      </c>
      <c r="M235" s="702">
        <v>4</v>
      </c>
      <c r="N235" s="703">
        <v>15565.240000000002</v>
      </c>
    </row>
    <row r="236" spans="1:14" ht="14.4" customHeight="1" x14ac:dyDescent="0.3">
      <c r="A236" s="697" t="s">
        <v>500</v>
      </c>
      <c r="B236" s="698" t="s">
        <v>501</v>
      </c>
      <c r="C236" s="699" t="s">
        <v>513</v>
      </c>
      <c r="D236" s="700" t="s">
        <v>514</v>
      </c>
      <c r="E236" s="701">
        <v>50113001</v>
      </c>
      <c r="F236" s="700" t="s">
        <v>518</v>
      </c>
      <c r="G236" s="699" t="s">
        <v>519</v>
      </c>
      <c r="H236" s="699">
        <v>144357</v>
      </c>
      <c r="I236" s="699">
        <v>44357</v>
      </c>
      <c r="J236" s="699" t="s">
        <v>925</v>
      </c>
      <c r="K236" s="699" t="s">
        <v>926</v>
      </c>
      <c r="L236" s="702">
        <v>3569.28</v>
      </c>
      <c r="M236" s="702">
        <v>11</v>
      </c>
      <c r="N236" s="703">
        <v>39262.080000000002</v>
      </c>
    </row>
    <row r="237" spans="1:14" ht="14.4" customHeight="1" x14ac:dyDescent="0.3">
      <c r="A237" s="697" t="s">
        <v>500</v>
      </c>
      <c r="B237" s="698" t="s">
        <v>501</v>
      </c>
      <c r="C237" s="699" t="s">
        <v>513</v>
      </c>
      <c r="D237" s="700" t="s">
        <v>514</v>
      </c>
      <c r="E237" s="701">
        <v>50113001</v>
      </c>
      <c r="F237" s="700" t="s">
        <v>518</v>
      </c>
      <c r="G237" s="699" t="s">
        <v>519</v>
      </c>
      <c r="H237" s="699">
        <v>118304</v>
      </c>
      <c r="I237" s="699">
        <v>18304</v>
      </c>
      <c r="J237" s="699" t="s">
        <v>927</v>
      </c>
      <c r="K237" s="699" t="s">
        <v>928</v>
      </c>
      <c r="L237" s="702">
        <v>185.60999999999999</v>
      </c>
      <c r="M237" s="702">
        <v>78</v>
      </c>
      <c r="N237" s="703">
        <v>14477.58</v>
      </c>
    </row>
    <row r="238" spans="1:14" ht="14.4" customHeight="1" x14ac:dyDescent="0.3">
      <c r="A238" s="697" t="s">
        <v>500</v>
      </c>
      <c r="B238" s="698" t="s">
        <v>501</v>
      </c>
      <c r="C238" s="699" t="s">
        <v>513</v>
      </c>
      <c r="D238" s="700" t="s">
        <v>514</v>
      </c>
      <c r="E238" s="701">
        <v>50113001</v>
      </c>
      <c r="F238" s="700" t="s">
        <v>518</v>
      </c>
      <c r="G238" s="699" t="s">
        <v>519</v>
      </c>
      <c r="H238" s="699">
        <v>118305</v>
      </c>
      <c r="I238" s="699">
        <v>18305</v>
      </c>
      <c r="J238" s="699" t="s">
        <v>927</v>
      </c>
      <c r="K238" s="699" t="s">
        <v>929</v>
      </c>
      <c r="L238" s="702">
        <v>242</v>
      </c>
      <c r="M238" s="702">
        <v>111</v>
      </c>
      <c r="N238" s="703">
        <v>26862</v>
      </c>
    </row>
    <row r="239" spans="1:14" ht="14.4" customHeight="1" x14ac:dyDescent="0.3">
      <c r="A239" s="697" t="s">
        <v>500</v>
      </c>
      <c r="B239" s="698" t="s">
        <v>501</v>
      </c>
      <c r="C239" s="699" t="s">
        <v>513</v>
      </c>
      <c r="D239" s="700" t="s">
        <v>514</v>
      </c>
      <c r="E239" s="701">
        <v>50113001</v>
      </c>
      <c r="F239" s="700" t="s">
        <v>518</v>
      </c>
      <c r="G239" s="699" t="s">
        <v>519</v>
      </c>
      <c r="H239" s="699">
        <v>159357</v>
      </c>
      <c r="I239" s="699">
        <v>59357</v>
      </c>
      <c r="J239" s="699" t="s">
        <v>930</v>
      </c>
      <c r="K239" s="699" t="s">
        <v>931</v>
      </c>
      <c r="L239" s="702">
        <v>188.87999999999997</v>
      </c>
      <c r="M239" s="702">
        <v>7</v>
      </c>
      <c r="N239" s="703">
        <v>1322.1599999999999</v>
      </c>
    </row>
    <row r="240" spans="1:14" ht="14.4" customHeight="1" x14ac:dyDescent="0.3">
      <c r="A240" s="697" t="s">
        <v>500</v>
      </c>
      <c r="B240" s="698" t="s">
        <v>501</v>
      </c>
      <c r="C240" s="699" t="s">
        <v>513</v>
      </c>
      <c r="D240" s="700" t="s">
        <v>514</v>
      </c>
      <c r="E240" s="701">
        <v>50113001</v>
      </c>
      <c r="F240" s="700" t="s">
        <v>518</v>
      </c>
      <c r="G240" s="699" t="s">
        <v>519</v>
      </c>
      <c r="H240" s="699">
        <v>159358</v>
      </c>
      <c r="I240" s="699">
        <v>59358</v>
      </c>
      <c r="J240" s="699" t="s">
        <v>930</v>
      </c>
      <c r="K240" s="699" t="s">
        <v>932</v>
      </c>
      <c r="L240" s="702">
        <v>326.48</v>
      </c>
      <c r="M240" s="702">
        <v>2.9000000000000004</v>
      </c>
      <c r="N240" s="703">
        <v>946.79200000000014</v>
      </c>
    </row>
    <row r="241" spans="1:14" ht="14.4" customHeight="1" x14ac:dyDescent="0.3">
      <c r="A241" s="697" t="s">
        <v>500</v>
      </c>
      <c r="B241" s="698" t="s">
        <v>501</v>
      </c>
      <c r="C241" s="699" t="s">
        <v>513</v>
      </c>
      <c r="D241" s="700" t="s">
        <v>514</v>
      </c>
      <c r="E241" s="701">
        <v>50113001</v>
      </c>
      <c r="F241" s="700" t="s">
        <v>518</v>
      </c>
      <c r="G241" s="699" t="s">
        <v>519</v>
      </c>
      <c r="H241" s="699">
        <v>845286</v>
      </c>
      <c r="I241" s="699">
        <v>114364</v>
      </c>
      <c r="J241" s="699" t="s">
        <v>933</v>
      </c>
      <c r="K241" s="699" t="s">
        <v>934</v>
      </c>
      <c r="L241" s="702">
        <v>125.80999999999999</v>
      </c>
      <c r="M241" s="702">
        <v>1</v>
      </c>
      <c r="N241" s="703">
        <v>125.80999999999999</v>
      </c>
    </row>
    <row r="242" spans="1:14" ht="14.4" customHeight="1" x14ac:dyDescent="0.3">
      <c r="A242" s="697" t="s">
        <v>500</v>
      </c>
      <c r="B242" s="698" t="s">
        <v>501</v>
      </c>
      <c r="C242" s="699" t="s">
        <v>513</v>
      </c>
      <c r="D242" s="700" t="s">
        <v>514</v>
      </c>
      <c r="E242" s="701">
        <v>50113001</v>
      </c>
      <c r="F242" s="700" t="s">
        <v>518</v>
      </c>
      <c r="G242" s="699" t="s">
        <v>536</v>
      </c>
      <c r="H242" s="699">
        <v>215904</v>
      </c>
      <c r="I242" s="699">
        <v>215904</v>
      </c>
      <c r="J242" s="699" t="s">
        <v>935</v>
      </c>
      <c r="K242" s="699" t="s">
        <v>936</v>
      </c>
      <c r="L242" s="702">
        <v>119.20000000000003</v>
      </c>
      <c r="M242" s="702">
        <v>1</v>
      </c>
      <c r="N242" s="703">
        <v>119.20000000000003</v>
      </c>
    </row>
    <row r="243" spans="1:14" ht="14.4" customHeight="1" x14ac:dyDescent="0.3">
      <c r="A243" s="697" t="s">
        <v>500</v>
      </c>
      <c r="B243" s="698" t="s">
        <v>501</v>
      </c>
      <c r="C243" s="699" t="s">
        <v>513</v>
      </c>
      <c r="D243" s="700" t="s">
        <v>514</v>
      </c>
      <c r="E243" s="701">
        <v>50113001</v>
      </c>
      <c r="F243" s="700" t="s">
        <v>518</v>
      </c>
      <c r="G243" s="699" t="s">
        <v>536</v>
      </c>
      <c r="H243" s="699">
        <v>115245</v>
      </c>
      <c r="I243" s="699">
        <v>15245</v>
      </c>
      <c r="J243" s="699" t="s">
        <v>937</v>
      </c>
      <c r="K243" s="699" t="s">
        <v>938</v>
      </c>
      <c r="L243" s="702">
        <v>1375</v>
      </c>
      <c r="M243" s="702">
        <v>128</v>
      </c>
      <c r="N243" s="703">
        <v>176000</v>
      </c>
    </row>
    <row r="244" spans="1:14" ht="14.4" customHeight="1" x14ac:dyDescent="0.3">
      <c r="A244" s="697" t="s">
        <v>500</v>
      </c>
      <c r="B244" s="698" t="s">
        <v>501</v>
      </c>
      <c r="C244" s="699" t="s">
        <v>513</v>
      </c>
      <c r="D244" s="700" t="s">
        <v>514</v>
      </c>
      <c r="E244" s="701">
        <v>50113001</v>
      </c>
      <c r="F244" s="700" t="s">
        <v>518</v>
      </c>
      <c r="G244" s="699" t="s">
        <v>502</v>
      </c>
      <c r="H244" s="699">
        <v>198054</v>
      </c>
      <c r="I244" s="699">
        <v>198054</v>
      </c>
      <c r="J244" s="699" t="s">
        <v>939</v>
      </c>
      <c r="K244" s="699" t="s">
        <v>940</v>
      </c>
      <c r="L244" s="702">
        <v>40.260000000000005</v>
      </c>
      <c r="M244" s="702">
        <v>1</v>
      </c>
      <c r="N244" s="703">
        <v>40.260000000000005</v>
      </c>
    </row>
    <row r="245" spans="1:14" ht="14.4" customHeight="1" x14ac:dyDescent="0.3">
      <c r="A245" s="697" t="s">
        <v>500</v>
      </c>
      <c r="B245" s="698" t="s">
        <v>501</v>
      </c>
      <c r="C245" s="699" t="s">
        <v>513</v>
      </c>
      <c r="D245" s="700" t="s">
        <v>514</v>
      </c>
      <c r="E245" s="701">
        <v>50113001</v>
      </c>
      <c r="F245" s="700" t="s">
        <v>518</v>
      </c>
      <c r="G245" s="699" t="s">
        <v>519</v>
      </c>
      <c r="H245" s="699">
        <v>172564</v>
      </c>
      <c r="I245" s="699">
        <v>72564</v>
      </c>
      <c r="J245" s="699" t="s">
        <v>941</v>
      </c>
      <c r="K245" s="699" t="s">
        <v>942</v>
      </c>
      <c r="L245" s="702">
        <v>475.81523809523816</v>
      </c>
      <c r="M245" s="702">
        <v>42</v>
      </c>
      <c r="N245" s="703">
        <v>19984.240000000002</v>
      </c>
    </row>
    <row r="246" spans="1:14" ht="14.4" customHeight="1" x14ac:dyDescent="0.3">
      <c r="A246" s="697" t="s">
        <v>500</v>
      </c>
      <c r="B246" s="698" t="s">
        <v>501</v>
      </c>
      <c r="C246" s="699" t="s">
        <v>513</v>
      </c>
      <c r="D246" s="700" t="s">
        <v>514</v>
      </c>
      <c r="E246" s="701">
        <v>50113001</v>
      </c>
      <c r="F246" s="700" t="s">
        <v>518</v>
      </c>
      <c r="G246" s="699" t="s">
        <v>519</v>
      </c>
      <c r="H246" s="699">
        <v>208204</v>
      </c>
      <c r="I246" s="699">
        <v>208204</v>
      </c>
      <c r="J246" s="699" t="s">
        <v>943</v>
      </c>
      <c r="K246" s="699" t="s">
        <v>944</v>
      </c>
      <c r="L246" s="702">
        <v>48.980000000000011</v>
      </c>
      <c r="M246" s="702">
        <v>2</v>
      </c>
      <c r="N246" s="703">
        <v>97.960000000000022</v>
      </c>
    </row>
    <row r="247" spans="1:14" ht="14.4" customHeight="1" x14ac:dyDescent="0.3">
      <c r="A247" s="697" t="s">
        <v>500</v>
      </c>
      <c r="B247" s="698" t="s">
        <v>501</v>
      </c>
      <c r="C247" s="699" t="s">
        <v>513</v>
      </c>
      <c r="D247" s="700" t="s">
        <v>514</v>
      </c>
      <c r="E247" s="701">
        <v>50113001</v>
      </c>
      <c r="F247" s="700" t="s">
        <v>518</v>
      </c>
      <c r="G247" s="699" t="s">
        <v>536</v>
      </c>
      <c r="H247" s="699">
        <v>109709</v>
      </c>
      <c r="I247" s="699">
        <v>9709</v>
      </c>
      <c r="J247" s="699" t="s">
        <v>945</v>
      </c>
      <c r="K247" s="699" t="s">
        <v>946</v>
      </c>
      <c r="L247" s="702">
        <v>85.89153846153846</v>
      </c>
      <c r="M247" s="702">
        <v>26</v>
      </c>
      <c r="N247" s="703">
        <v>2233.1799999999998</v>
      </c>
    </row>
    <row r="248" spans="1:14" ht="14.4" customHeight="1" x14ac:dyDescent="0.3">
      <c r="A248" s="697" t="s">
        <v>500</v>
      </c>
      <c r="B248" s="698" t="s">
        <v>501</v>
      </c>
      <c r="C248" s="699" t="s">
        <v>513</v>
      </c>
      <c r="D248" s="700" t="s">
        <v>514</v>
      </c>
      <c r="E248" s="701">
        <v>50113001</v>
      </c>
      <c r="F248" s="700" t="s">
        <v>518</v>
      </c>
      <c r="G248" s="699" t="s">
        <v>519</v>
      </c>
      <c r="H248" s="699">
        <v>194852</v>
      </c>
      <c r="I248" s="699">
        <v>94852</v>
      </c>
      <c r="J248" s="699" t="s">
        <v>947</v>
      </c>
      <c r="K248" s="699" t="s">
        <v>948</v>
      </c>
      <c r="L248" s="702">
        <v>1031.9428925619836</v>
      </c>
      <c r="M248" s="702">
        <v>121</v>
      </c>
      <c r="N248" s="703">
        <v>124865.09000000003</v>
      </c>
    </row>
    <row r="249" spans="1:14" ht="14.4" customHeight="1" x14ac:dyDescent="0.3">
      <c r="A249" s="697" t="s">
        <v>500</v>
      </c>
      <c r="B249" s="698" t="s">
        <v>501</v>
      </c>
      <c r="C249" s="699" t="s">
        <v>513</v>
      </c>
      <c r="D249" s="700" t="s">
        <v>514</v>
      </c>
      <c r="E249" s="701">
        <v>50113001</v>
      </c>
      <c r="F249" s="700" t="s">
        <v>518</v>
      </c>
      <c r="G249" s="699" t="s">
        <v>519</v>
      </c>
      <c r="H249" s="699">
        <v>848866</v>
      </c>
      <c r="I249" s="699">
        <v>119654</v>
      </c>
      <c r="J249" s="699" t="s">
        <v>949</v>
      </c>
      <c r="K249" s="699" t="s">
        <v>950</v>
      </c>
      <c r="L249" s="702">
        <v>255.39999999999992</v>
      </c>
      <c r="M249" s="702">
        <v>1</v>
      </c>
      <c r="N249" s="703">
        <v>255.39999999999992</v>
      </c>
    </row>
    <row r="250" spans="1:14" ht="14.4" customHeight="1" x14ac:dyDescent="0.3">
      <c r="A250" s="697" t="s">
        <v>500</v>
      </c>
      <c r="B250" s="698" t="s">
        <v>501</v>
      </c>
      <c r="C250" s="699" t="s">
        <v>513</v>
      </c>
      <c r="D250" s="700" t="s">
        <v>514</v>
      </c>
      <c r="E250" s="701">
        <v>50113001</v>
      </c>
      <c r="F250" s="700" t="s">
        <v>518</v>
      </c>
      <c r="G250" s="699" t="s">
        <v>519</v>
      </c>
      <c r="H250" s="699">
        <v>212286</v>
      </c>
      <c r="I250" s="699">
        <v>212286</v>
      </c>
      <c r="J250" s="699" t="s">
        <v>951</v>
      </c>
      <c r="K250" s="699" t="s">
        <v>952</v>
      </c>
      <c r="L250" s="702">
        <v>1014.4700000000003</v>
      </c>
      <c r="M250" s="702">
        <v>6</v>
      </c>
      <c r="N250" s="703">
        <v>6086.8200000000015</v>
      </c>
    </row>
    <row r="251" spans="1:14" ht="14.4" customHeight="1" x14ac:dyDescent="0.3">
      <c r="A251" s="697" t="s">
        <v>500</v>
      </c>
      <c r="B251" s="698" t="s">
        <v>501</v>
      </c>
      <c r="C251" s="699" t="s">
        <v>513</v>
      </c>
      <c r="D251" s="700" t="s">
        <v>514</v>
      </c>
      <c r="E251" s="701">
        <v>50113001</v>
      </c>
      <c r="F251" s="700" t="s">
        <v>518</v>
      </c>
      <c r="G251" s="699" t="s">
        <v>502</v>
      </c>
      <c r="H251" s="699">
        <v>185526</v>
      </c>
      <c r="I251" s="699">
        <v>85526</v>
      </c>
      <c r="J251" s="699" t="s">
        <v>953</v>
      </c>
      <c r="K251" s="699" t="s">
        <v>954</v>
      </c>
      <c r="L251" s="702">
        <v>143.68999999999997</v>
      </c>
      <c r="M251" s="702">
        <v>100</v>
      </c>
      <c r="N251" s="703">
        <v>14368.999999999998</v>
      </c>
    </row>
    <row r="252" spans="1:14" ht="14.4" customHeight="1" x14ac:dyDescent="0.3">
      <c r="A252" s="697" t="s">
        <v>500</v>
      </c>
      <c r="B252" s="698" t="s">
        <v>501</v>
      </c>
      <c r="C252" s="699" t="s">
        <v>513</v>
      </c>
      <c r="D252" s="700" t="s">
        <v>514</v>
      </c>
      <c r="E252" s="701">
        <v>50113001</v>
      </c>
      <c r="F252" s="700" t="s">
        <v>518</v>
      </c>
      <c r="G252" s="699" t="s">
        <v>536</v>
      </c>
      <c r="H252" s="699">
        <v>121088</v>
      </c>
      <c r="I252" s="699">
        <v>21088</v>
      </c>
      <c r="J252" s="699" t="s">
        <v>955</v>
      </c>
      <c r="K252" s="699" t="s">
        <v>956</v>
      </c>
      <c r="L252" s="702">
        <v>685.4</v>
      </c>
      <c r="M252" s="702">
        <v>110</v>
      </c>
      <c r="N252" s="703">
        <v>75394</v>
      </c>
    </row>
    <row r="253" spans="1:14" ht="14.4" customHeight="1" x14ac:dyDescent="0.3">
      <c r="A253" s="697" t="s">
        <v>500</v>
      </c>
      <c r="B253" s="698" t="s">
        <v>501</v>
      </c>
      <c r="C253" s="699" t="s">
        <v>513</v>
      </c>
      <c r="D253" s="700" t="s">
        <v>514</v>
      </c>
      <c r="E253" s="701">
        <v>50113001</v>
      </c>
      <c r="F253" s="700" t="s">
        <v>518</v>
      </c>
      <c r="G253" s="699" t="s">
        <v>519</v>
      </c>
      <c r="H253" s="699">
        <v>988179</v>
      </c>
      <c r="I253" s="699">
        <v>0</v>
      </c>
      <c r="J253" s="699" t="s">
        <v>957</v>
      </c>
      <c r="K253" s="699" t="s">
        <v>502</v>
      </c>
      <c r="L253" s="702">
        <v>87.31</v>
      </c>
      <c r="M253" s="702">
        <v>4</v>
      </c>
      <c r="N253" s="703">
        <v>349.24</v>
      </c>
    </row>
    <row r="254" spans="1:14" ht="14.4" customHeight="1" x14ac:dyDescent="0.3">
      <c r="A254" s="697" t="s">
        <v>500</v>
      </c>
      <c r="B254" s="698" t="s">
        <v>501</v>
      </c>
      <c r="C254" s="699" t="s">
        <v>513</v>
      </c>
      <c r="D254" s="700" t="s">
        <v>514</v>
      </c>
      <c r="E254" s="701">
        <v>50113001</v>
      </c>
      <c r="F254" s="700" t="s">
        <v>518</v>
      </c>
      <c r="G254" s="699" t="s">
        <v>519</v>
      </c>
      <c r="H254" s="699">
        <v>103688</v>
      </c>
      <c r="I254" s="699">
        <v>3688</v>
      </c>
      <c r="J254" s="699" t="s">
        <v>958</v>
      </c>
      <c r="K254" s="699" t="s">
        <v>959</v>
      </c>
      <c r="L254" s="702">
        <v>53.496153846153838</v>
      </c>
      <c r="M254" s="702">
        <v>13</v>
      </c>
      <c r="N254" s="703">
        <v>695.44999999999993</v>
      </c>
    </row>
    <row r="255" spans="1:14" ht="14.4" customHeight="1" x14ac:dyDescent="0.3">
      <c r="A255" s="697" t="s">
        <v>500</v>
      </c>
      <c r="B255" s="698" t="s">
        <v>501</v>
      </c>
      <c r="C255" s="699" t="s">
        <v>513</v>
      </c>
      <c r="D255" s="700" t="s">
        <v>514</v>
      </c>
      <c r="E255" s="701">
        <v>50113001</v>
      </c>
      <c r="F255" s="700" t="s">
        <v>518</v>
      </c>
      <c r="G255" s="699" t="s">
        <v>519</v>
      </c>
      <c r="H255" s="699">
        <v>196484</v>
      </c>
      <c r="I255" s="699">
        <v>96484</v>
      </c>
      <c r="J255" s="699" t="s">
        <v>960</v>
      </c>
      <c r="K255" s="699" t="s">
        <v>961</v>
      </c>
      <c r="L255" s="702">
        <v>79.92</v>
      </c>
      <c r="M255" s="702">
        <v>3</v>
      </c>
      <c r="N255" s="703">
        <v>239.76000000000002</v>
      </c>
    </row>
    <row r="256" spans="1:14" ht="14.4" customHeight="1" x14ac:dyDescent="0.3">
      <c r="A256" s="697" t="s">
        <v>500</v>
      </c>
      <c r="B256" s="698" t="s">
        <v>501</v>
      </c>
      <c r="C256" s="699" t="s">
        <v>513</v>
      </c>
      <c r="D256" s="700" t="s">
        <v>514</v>
      </c>
      <c r="E256" s="701">
        <v>50113001</v>
      </c>
      <c r="F256" s="700" t="s">
        <v>518</v>
      </c>
      <c r="G256" s="699" t="s">
        <v>519</v>
      </c>
      <c r="H256" s="699">
        <v>216573</v>
      </c>
      <c r="I256" s="699">
        <v>216573</v>
      </c>
      <c r="J256" s="699" t="s">
        <v>962</v>
      </c>
      <c r="K256" s="699" t="s">
        <v>963</v>
      </c>
      <c r="L256" s="702">
        <v>61.779999999999994</v>
      </c>
      <c r="M256" s="702">
        <v>5</v>
      </c>
      <c r="N256" s="703">
        <v>308.89999999999998</v>
      </c>
    </row>
    <row r="257" spans="1:14" ht="14.4" customHeight="1" x14ac:dyDescent="0.3">
      <c r="A257" s="697" t="s">
        <v>500</v>
      </c>
      <c r="B257" s="698" t="s">
        <v>501</v>
      </c>
      <c r="C257" s="699" t="s">
        <v>513</v>
      </c>
      <c r="D257" s="700" t="s">
        <v>514</v>
      </c>
      <c r="E257" s="701">
        <v>50113001</v>
      </c>
      <c r="F257" s="700" t="s">
        <v>518</v>
      </c>
      <c r="G257" s="699" t="s">
        <v>519</v>
      </c>
      <c r="H257" s="699">
        <v>100610</v>
      </c>
      <c r="I257" s="699">
        <v>610</v>
      </c>
      <c r="J257" s="699" t="s">
        <v>964</v>
      </c>
      <c r="K257" s="699" t="s">
        <v>965</v>
      </c>
      <c r="L257" s="702">
        <v>72.173122607103949</v>
      </c>
      <c r="M257" s="702">
        <v>253</v>
      </c>
      <c r="N257" s="703">
        <v>18259.8000195973</v>
      </c>
    </row>
    <row r="258" spans="1:14" ht="14.4" customHeight="1" x14ac:dyDescent="0.3">
      <c r="A258" s="697" t="s">
        <v>500</v>
      </c>
      <c r="B258" s="698" t="s">
        <v>501</v>
      </c>
      <c r="C258" s="699" t="s">
        <v>513</v>
      </c>
      <c r="D258" s="700" t="s">
        <v>514</v>
      </c>
      <c r="E258" s="701">
        <v>50113001</v>
      </c>
      <c r="F258" s="700" t="s">
        <v>518</v>
      </c>
      <c r="G258" s="699" t="s">
        <v>519</v>
      </c>
      <c r="H258" s="699">
        <v>100612</v>
      </c>
      <c r="I258" s="699">
        <v>612</v>
      </c>
      <c r="J258" s="699" t="s">
        <v>966</v>
      </c>
      <c r="K258" s="699" t="s">
        <v>967</v>
      </c>
      <c r="L258" s="702">
        <v>66.24545454545455</v>
      </c>
      <c r="M258" s="702">
        <v>132</v>
      </c>
      <c r="N258" s="703">
        <v>8744.4000000000015</v>
      </c>
    </row>
    <row r="259" spans="1:14" ht="14.4" customHeight="1" x14ac:dyDescent="0.3">
      <c r="A259" s="697" t="s">
        <v>500</v>
      </c>
      <c r="B259" s="698" t="s">
        <v>501</v>
      </c>
      <c r="C259" s="699" t="s">
        <v>513</v>
      </c>
      <c r="D259" s="700" t="s">
        <v>514</v>
      </c>
      <c r="E259" s="701">
        <v>50113001</v>
      </c>
      <c r="F259" s="700" t="s">
        <v>518</v>
      </c>
      <c r="G259" s="699" t="s">
        <v>519</v>
      </c>
      <c r="H259" s="699">
        <v>114711</v>
      </c>
      <c r="I259" s="699">
        <v>14711</v>
      </c>
      <c r="J259" s="699" t="s">
        <v>968</v>
      </c>
      <c r="K259" s="699" t="s">
        <v>969</v>
      </c>
      <c r="L259" s="702">
        <v>54.42</v>
      </c>
      <c r="M259" s="702">
        <v>2</v>
      </c>
      <c r="N259" s="703">
        <v>108.84</v>
      </c>
    </row>
    <row r="260" spans="1:14" ht="14.4" customHeight="1" x14ac:dyDescent="0.3">
      <c r="A260" s="697" t="s">
        <v>500</v>
      </c>
      <c r="B260" s="698" t="s">
        <v>501</v>
      </c>
      <c r="C260" s="699" t="s">
        <v>513</v>
      </c>
      <c r="D260" s="700" t="s">
        <v>514</v>
      </c>
      <c r="E260" s="701">
        <v>50113001</v>
      </c>
      <c r="F260" s="700" t="s">
        <v>518</v>
      </c>
      <c r="G260" s="699" t="s">
        <v>519</v>
      </c>
      <c r="H260" s="699">
        <v>104380</v>
      </c>
      <c r="I260" s="699">
        <v>4380</v>
      </c>
      <c r="J260" s="699" t="s">
        <v>970</v>
      </c>
      <c r="K260" s="699" t="s">
        <v>971</v>
      </c>
      <c r="L260" s="702">
        <v>356.2</v>
      </c>
      <c r="M260" s="702">
        <v>2</v>
      </c>
      <c r="N260" s="703">
        <v>712.4</v>
      </c>
    </row>
    <row r="261" spans="1:14" ht="14.4" customHeight="1" x14ac:dyDescent="0.3">
      <c r="A261" s="697" t="s">
        <v>500</v>
      </c>
      <c r="B261" s="698" t="s">
        <v>501</v>
      </c>
      <c r="C261" s="699" t="s">
        <v>513</v>
      </c>
      <c r="D261" s="700" t="s">
        <v>514</v>
      </c>
      <c r="E261" s="701">
        <v>50113001</v>
      </c>
      <c r="F261" s="700" t="s">
        <v>518</v>
      </c>
      <c r="G261" s="699" t="s">
        <v>519</v>
      </c>
      <c r="H261" s="699">
        <v>844764</v>
      </c>
      <c r="I261" s="699">
        <v>105943</v>
      </c>
      <c r="J261" s="699" t="s">
        <v>972</v>
      </c>
      <c r="K261" s="699" t="s">
        <v>707</v>
      </c>
      <c r="L261" s="702">
        <v>4503.16</v>
      </c>
      <c r="M261" s="702">
        <v>5</v>
      </c>
      <c r="N261" s="703">
        <v>22515.8</v>
      </c>
    </row>
    <row r="262" spans="1:14" ht="14.4" customHeight="1" x14ac:dyDescent="0.3">
      <c r="A262" s="697" t="s">
        <v>500</v>
      </c>
      <c r="B262" s="698" t="s">
        <v>501</v>
      </c>
      <c r="C262" s="699" t="s">
        <v>513</v>
      </c>
      <c r="D262" s="700" t="s">
        <v>514</v>
      </c>
      <c r="E262" s="701">
        <v>50113001</v>
      </c>
      <c r="F262" s="700" t="s">
        <v>518</v>
      </c>
      <c r="G262" s="699" t="s">
        <v>519</v>
      </c>
      <c r="H262" s="699">
        <v>844242</v>
      </c>
      <c r="I262" s="699">
        <v>105937</v>
      </c>
      <c r="J262" s="699" t="s">
        <v>973</v>
      </c>
      <c r="K262" s="699" t="s">
        <v>707</v>
      </c>
      <c r="L262" s="702">
        <v>2800</v>
      </c>
      <c r="M262" s="702">
        <v>12</v>
      </c>
      <c r="N262" s="703">
        <v>33600</v>
      </c>
    </row>
    <row r="263" spans="1:14" ht="14.4" customHeight="1" x14ac:dyDescent="0.3">
      <c r="A263" s="697" t="s">
        <v>500</v>
      </c>
      <c r="B263" s="698" t="s">
        <v>501</v>
      </c>
      <c r="C263" s="699" t="s">
        <v>513</v>
      </c>
      <c r="D263" s="700" t="s">
        <v>514</v>
      </c>
      <c r="E263" s="701">
        <v>50113001</v>
      </c>
      <c r="F263" s="700" t="s">
        <v>518</v>
      </c>
      <c r="G263" s="699" t="s">
        <v>502</v>
      </c>
      <c r="H263" s="699">
        <v>850095</v>
      </c>
      <c r="I263" s="699">
        <v>120406</v>
      </c>
      <c r="J263" s="699" t="s">
        <v>974</v>
      </c>
      <c r="K263" s="699" t="s">
        <v>975</v>
      </c>
      <c r="L263" s="702">
        <v>58.980000000000011</v>
      </c>
      <c r="M263" s="702">
        <v>2</v>
      </c>
      <c r="N263" s="703">
        <v>117.96000000000002</v>
      </c>
    </row>
    <row r="264" spans="1:14" ht="14.4" customHeight="1" x14ac:dyDescent="0.3">
      <c r="A264" s="697" t="s">
        <v>500</v>
      </c>
      <c r="B264" s="698" t="s">
        <v>501</v>
      </c>
      <c r="C264" s="699" t="s">
        <v>513</v>
      </c>
      <c r="D264" s="700" t="s">
        <v>514</v>
      </c>
      <c r="E264" s="701">
        <v>50113001</v>
      </c>
      <c r="F264" s="700" t="s">
        <v>518</v>
      </c>
      <c r="G264" s="699" t="s">
        <v>502</v>
      </c>
      <c r="H264" s="699">
        <v>850680</v>
      </c>
      <c r="I264" s="699">
        <v>120407</v>
      </c>
      <c r="J264" s="699" t="s">
        <v>976</v>
      </c>
      <c r="K264" s="699" t="s">
        <v>977</v>
      </c>
      <c r="L264" s="702">
        <v>68.280000000000015</v>
      </c>
      <c r="M264" s="702">
        <v>2</v>
      </c>
      <c r="N264" s="703">
        <v>136.56000000000003</v>
      </c>
    </row>
    <row r="265" spans="1:14" ht="14.4" customHeight="1" x14ac:dyDescent="0.3">
      <c r="A265" s="697" t="s">
        <v>500</v>
      </c>
      <c r="B265" s="698" t="s">
        <v>501</v>
      </c>
      <c r="C265" s="699" t="s">
        <v>513</v>
      </c>
      <c r="D265" s="700" t="s">
        <v>514</v>
      </c>
      <c r="E265" s="701">
        <v>50113001</v>
      </c>
      <c r="F265" s="700" t="s">
        <v>518</v>
      </c>
      <c r="G265" s="699" t="s">
        <v>519</v>
      </c>
      <c r="H265" s="699">
        <v>848632</v>
      </c>
      <c r="I265" s="699">
        <v>125315</v>
      </c>
      <c r="J265" s="699" t="s">
        <v>978</v>
      </c>
      <c r="K265" s="699" t="s">
        <v>979</v>
      </c>
      <c r="L265" s="702">
        <v>58.47</v>
      </c>
      <c r="M265" s="702">
        <v>17</v>
      </c>
      <c r="N265" s="703">
        <v>993.99</v>
      </c>
    </row>
    <row r="266" spans="1:14" ht="14.4" customHeight="1" x14ac:dyDescent="0.3">
      <c r="A266" s="697" t="s">
        <v>500</v>
      </c>
      <c r="B266" s="698" t="s">
        <v>501</v>
      </c>
      <c r="C266" s="699" t="s">
        <v>513</v>
      </c>
      <c r="D266" s="700" t="s">
        <v>514</v>
      </c>
      <c r="E266" s="701">
        <v>50113001</v>
      </c>
      <c r="F266" s="700" t="s">
        <v>518</v>
      </c>
      <c r="G266" s="699" t="s">
        <v>519</v>
      </c>
      <c r="H266" s="699">
        <v>162305</v>
      </c>
      <c r="I266" s="699">
        <v>162305</v>
      </c>
      <c r="J266" s="699" t="s">
        <v>980</v>
      </c>
      <c r="K266" s="699" t="s">
        <v>981</v>
      </c>
      <c r="L266" s="702">
        <v>178.65999999999991</v>
      </c>
      <c r="M266" s="702">
        <v>1</v>
      </c>
      <c r="N266" s="703">
        <v>178.65999999999991</v>
      </c>
    </row>
    <row r="267" spans="1:14" ht="14.4" customHeight="1" x14ac:dyDescent="0.3">
      <c r="A267" s="697" t="s">
        <v>500</v>
      </c>
      <c r="B267" s="698" t="s">
        <v>501</v>
      </c>
      <c r="C267" s="699" t="s">
        <v>513</v>
      </c>
      <c r="D267" s="700" t="s">
        <v>514</v>
      </c>
      <c r="E267" s="701">
        <v>50113001</v>
      </c>
      <c r="F267" s="700" t="s">
        <v>518</v>
      </c>
      <c r="G267" s="699" t="s">
        <v>519</v>
      </c>
      <c r="H267" s="699">
        <v>191836</v>
      </c>
      <c r="I267" s="699">
        <v>91836</v>
      </c>
      <c r="J267" s="699" t="s">
        <v>982</v>
      </c>
      <c r="K267" s="699" t="s">
        <v>983</v>
      </c>
      <c r="L267" s="702">
        <v>44.445</v>
      </c>
      <c r="M267" s="702">
        <v>14</v>
      </c>
      <c r="N267" s="703">
        <v>622.23</v>
      </c>
    </row>
    <row r="268" spans="1:14" ht="14.4" customHeight="1" x14ac:dyDescent="0.3">
      <c r="A268" s="697" t="s">
        <v>500</v>
      </c>
      <c r="B268" s="698" t="s">
        <v>501</v>
      </c>
      <c r="C268" s="699" t="s">
        <v>513</v>
      </c>
      <c r="D268" s="700" t="s">
        <v>514</v>
      </c>
      <c r="E268" s="701">
        <v>50113001</v>
      </c>
      <c r="F268" s="700" t="s">
        <v>518</v>
      </c>
      <c r="G268" s="699" t="s">
        <v>519</v>
      </c>
      <c r="H268" s="699">
        <v>159398</v>
      </c>
      <c r="I268" s="699">
        <v>59398</v>
      </c>
      <c r="J268" s="699" t="s">
        <v>984</v>
      </c>
      <c r="K268" s="699" t="s">
        <v>985</v>
      </c>
      <c r="L268" s="702">
        <v>267.57666666666677</v>
      </c>
      <c r="M268" s="702">
        <v>3</v>
      </c>
      <c r="N268" s="703">
        <v>802.73000000000025</v>
      </c>
    </row>
    <row r="269" spans="1:14" ht="14.4" customHeight="1" x14ac:dyDescent="0.3">
      <c r="A269" s="697" t="s">
        <v>500</v>
      </c>
      <c r="B269" s="698" t="s">
        <v>501</v>
      </c>
      <c r="C269" s="699" t="s">
        <v>513</v>
      </c>
      <c r="D269" s="700" t="s">
        <v>514</v>
      </c>
      <c r="E269" s="701">
        <v>50113001</v>
      </c>
      <c r="F269" s="700" t="s">
        <v>518</v>
      </c>
      <c r="G269" s="699" t="s">
        <v>519</v>
      </c>
      <c r="H269" s="699">
        <v>184262</v>
      </c>
      <c r="I269" s="699">
        <v>84262</v>
      </c>
      <c r="J269" s="699" t="s">
        <v>986</v>
      </c>
      <c r="K269" s="699" t="s">
        <v>987</v>
      </c>
      <c r="L269" s="702">
        <v>132.30000000000004</v>
      </c>
      <c r="M269" s="702">
        <v>1</v>
      </c>
      <c r="N269" s="703">
        <v>132.30000000000004</v>
      </c>
    </row>
    <row r="270" spans="1:14" ht="14.4" customHeight="1" x14ac:dyDescent="0.3">
      <c r="A270" s="697" t="s">
        <v>500</v>
      </c>
      <c r="B270" s="698" t="s">
        <v>501</v>
      </c>
      <c r="C270" s="699" t="s">
        <v>513</v>
      </c>
      <c r="D270" s="700" t="s">
        <v>514</v>
      </c>
      <c r="E270" s="701">
        <v>50113001</v>
      </c>
      <c r="F270" s="700" t="s">
        <v>518</v>
      </c>
      <c r="G270" s="699" t="s">
        <v>519</v>
      </c>
      <c r="H270" s="699">
        <v>201133</v>
      </c>
      <c r="I270" s="699">
        <v>201133</v>
      </c>
      <c r="J270" s="699" t="s">
        <v>988</v>
      </c>
      <c r="K270" s="699" t="s">
        <v>989</v>
      </c>
      <c r="L270" s="702">
        <v>225.53000000000006</v>
      </c>
      <c r="M270" s="702">
        <v>16</v>
      </c>
      <c r="N270" s="703">
        <v>3608.4800000000009</v>
      </c>
    </row>
    <row r="271" spans="1:14" ht="14.4" customHeight="1" x14ac:dyDescent="0.3">
      <c r="A271" s="697" t="s">
        <v>500</v>
      </c>
      <c r="B271" s="698" t="s">
        <v>501</v>
      </c>
      <c r="C271" s="699" t="s">
        <v>513</v>
      </c>
      <c r="D271" s="700" t="s">
        <v>514</v>
      </c>
      <c r="E271" s="701">
        <v>50113001</v>
      </c>
      <c r="F271" s="700" t="s">
        <v>518</v>
      </c>
      <c r="G271" s="699" t="s">
        <v>519</v>
      </c>
      <c r="H271" s="699">
        <v>127454</v>
      </c>
      <c r="I271" s="699">
        <v>127454</v>
      </c>
      <c r="J271" s="699" t="s">
        <v>990</v>
      </c>
      <c r="K271" s="699" t="s">
        <v>991</v>
      </c>
      <c r="L271" s="702">
        <v>102.08</v>
      </c>
      <c r="M271" s="702">
        <v>3</v>
      </c>
      <c r="N271" s="703">
        <v>306.24</v>
      </c>
    </row>
    <row r="272" spans="1:14" ht="14.4" customHeight="1" x14ac:dyDescent="0.3">
      <c r="A272" s="697" t="s">
        <v>500</v>
      </c>
      <c r="B272" s="698" t="s">
        <v>501</v>
      </c>
      <c r="C272" s="699" t="s">
        <v>513</v>
      </c>
      <c r="D272" s="700" t="s">
        <v>514</v>
      </c>
      <c r="E272" s="701">
        <v>50113001</v>
      </c>
      <c r="F272" s="700" t="s">
        <v>518</v>
      </c>
      <c r="G272" s="699" t="s">
        <v>519</v>
      </c>
      <c r="H272" s="699">
        <v>215851</v>
      </c>
      <c r="I272" s="699">
        <v>215851</v>
      </c>
      <c r="J272" s="699" t="s">
        <v>992</v>
      </c>
      <c r="K272" s="699" t="s">
        <v>993</v>
      </c>
      <c r="L272" s="702">
        <v>290.42</v>
      </c>
      <c r="M272" s="702">
        <v>12</v>
      </c>
      <c r="N272" s="703">
        <v>3485.04</v>
      </c>
    </row>
    <row r="273" spans="1:14" ht="14.4" customHeight="1" x14ac:dyDescent="0.3">
      <c r="A273" s="697" t="s">
        <v>500</v>
      </c>
      <c r="B273" s="698" t="s">
        <v>501</v>
      </c>
      <c r="C273" s="699" t="s">
        <v>513</v>
      </c>
      <c r="D273" s="700" t="s">
        <v>514</v>
      </c>
      <c r="E273" s="701">
        <v>50113001</v>
      </c>
      <c r="F273" s="700" t="s">
        <v>518</v>
      </c>
      <c r="G273" s="699" t="s">
        <v>519</v>
      </c>
      <c r="H273" s="699">
        <v>214619</v>
      </c>
      <c r="I273" s="699">
        <v>214619</v>
      </c>
      <c r="J273" s="699" t="s">
        <v>994</v>
      </c>
      <c r="K273" s="699" t="s">
        <v>995</v>
      </c>
      <c r="L273" s="702">
        <v>224.38</v>
      </c>
      <c r="M273" s="702">
        <v>1</v>
      </c>
      <c r="N273" s="703">
        <v>224.38</v>
      </c>
    </row>
    <row r="274" spans="1:14" ht="14.4" customHeight="1" x14ac:dyDescent="0.3">
      <c r="A274" s="697" t="s">
        <v>500</v>
      </c>
      <c r="B274" s="698" t="s">
        <v>501</v>
      </c>
      <c r="C274" s="699" t="s">
        <v>513</v>
      </c>
      <c r="D274" s="700" t="s">
        <v>514</v>
      </c>
      <c r="E274" s="701">
        <v>50113001</v>
      </c>
      <c r="F274" s="700" t="s">
        <v>518</v>
      </c>
      <c r="G274" s="699" t="s">
        <v>536</v>
      </c>
      <c r="H274" s="699">
        <v>15866</v>
      </c>
      <c r="I274" s="699">
        <v>15866</v>
      </c>
      <c r="J274" s="699" t="s">
        <v>996</v>
      </c>
      <c r="K274" s="699" t="s">
        <v>997</v>
      </c>
      <c r="L274" s="702">
        <v>201.21999999999994</v>
      </c>
      <c r="M274" s="702">
        <v>1</v>
      </c>
      <c r="N274" s="703">
        <v>201.21999999999994</v>
      </c>
    </row>
    <row r="275" spans="1:14" ht="14.4" customHeight="1" x14ac:dyDescent="0.3">
      <c r="A275" s="697" t="s">
        <v>500</v>
      </c>
      <c r="B275" s="698" t="s">
        <v>501</v>
      </c>
      <c r="C275" s="699" t="s">
        <v>513</v>
      </c>
      <c r="D275" s="700" t="s">
        <v>514</v>
      </c>
      <c r="E275" s="701">
        <v>50113001</v>
      </c>
      <c r="F275" s="700" t="s">
        <v>518</v>
      </c>
      <c r="G275" s="699" t="s">
        <v>536</v>
      </c>
      <c r="H275" s="699">
        <v>56976</v>
      </c>
      <c r="I275" s="699">
        <v>56976</v>
      </c>
      <c r="J275" s="699" t="s">
        <v>998</v>
      </c>
      <c r="K275" s="699" t="s">
        <v>999</v>
      </c>
      <c r="L275" s="702">
        <v>11.839999999999996</v>
      </c>
      <c r="M275" s="702">
        <v>1</v>
      </c>
      <c r="N275" s="703">
        <v>11.839999999999996</v>
      </c>
    </row>
    <row r="276" spans="1:14" ht="14.4" customHeight="1" x14ac:dyDescent="0.3">
      <c r="A276" s="697" t="s">
        <v>500</v>
      </c>
      <c r="B276" s="698" t="s">
        <v>501</v>
      </c>
      <c r="C276" s="699" t="s">
        <v>513</v>
      </c>
      <c r="D276" s="700" t="s">
        <v>514</v>
      </c>
      <c r="E276" s="701">
        <v>50113001</v>
      </c>
      <c r="F276" s="700" t="s">
        <v>518</v>
      </c>
      <c r="G276" s="699" t="s">
        <v>502</v>
      </c>
      <c r="H276" s="699">
        <v>169252</v>
      </c>
      <c r="I276" s="699">
        <v>169252</v>
      </c>
      <c r="J276" s="699" t="s">
        <v>1000</v>
      </c>
      <c r="K276" s="699" t="s">
        <v>1001</v>
      </c>
      <c r="L276" s="702">
        <v>227.24999999999989</v>
      </c>
      <c r="M276" s="702">
        <v>1</v>
      </c>
      <c r="N276" s="703">
        <v>227.24999999999989</v>
      </c>
    </row>
    <row r="277" spans="1:14" ht="14.4" customHeight="1" x14ac:dyDescent="0.3">
      <c r="A277" s="697" t="s">
        <v>500</v>
      </c>
      <c r="B277" s="698" t="s">
        <v>501</v>
      </c>
      <c r="C277" s="699" t="s">
        <v>513</v>
      </c>
      <c r="D277" s="700" t="s">
        <v>514</v>
      </c>
      <c r="E277" s="701">
        <v>50113001</v>
      </c>
      <c r="F277" s="700" t="s">
        <v>518</v>
      </c>
      <c r="G277" s="699" t="s">
        <v>536</v>
      </c>
      <c r="H277" s="699">
        <v>845240</v>
      </c>
      <c r="I277" s="699">
        <v>109799</v>
      </c>
      <c r="J277" s="699" t="s">
        <v>1002</v>
      </c>
      <c r="K277" s="699" t="s">
        <v>1003</v>
      </c>
      <c r="L277" s="702">
        <v>80.739999999999995</v>
      </c>
      <c r="M277" s="702">
        <v>2</v>
      </c>
      <c r="N277" s="703">
        <v>161.47999999999999</v>
      </c>
    </row>
    <row r="278" spans="1:14" ht="14.4" customHeight="1" x14ac:dyDescent="0.3">
      <c r="A278" s="697" t="s">
        <v>500</v>
      </c>
      <c r="B278" s="698" t="s">
        <v>501</v>
      </c>
      <c r="C278" s="699" t="s">
        <v>513</v>
      </c>
      <c r="D278" s="700" t="s">
        <v>514</v>
      </c>
      <c r="E278" s="701">
        <v>50113001</v>
      </c>
      <c r="F278" s="700" t="s">
        <v>518</v>
      </c>
      <c r="G278" s="699" t="s">
        <v>519</v>
      </c>
      <c r="H278" s="699">
        <v>844735</v>
      </c>
      <c r="I278" s="699">
        <v>115527</v>
      </c>
      <c r="J278" s="699" t="s">
        <v>1004</v>
      </c>
      <c r="K278" s="699" t="s">
        <v>1005</v>
      </c>
      <c r="L278" s="702">
        <v>251.38</v>
      </c>
      <c r="M278" s="702">
        <v>1</v>
      </c>
      <c r="N278" s="703">
        <v>251.38</v>
      </c>
    </row>
    <row r="279" spans="1:14" ht="14.4" customHeight="1" x14ac:dyDescent="0.3">
      <c r="A279" s="697" t="s">
        <v>500</v>
      </c>
      <c r="B279" s="698" t="s">
        <v>501</v>
      </c>
      <c r="C279" s="699" t="s">
        <v>513</v>
      </c>
      <c r="D279" s="700" t="s">
        <v>514</v>
      </c>
      <c r="E279" s="701">
        <v>50113001</v>
      </c>
      <c r="F279" s="700" t="s">
        <v>518</v>
      </c>
      <c r="G279" s="699" t="s">
        <v>536</v>
      </c>
      <c r="H279" s="699">
        <v>158380</v>
      </c>
      <c r="I279" s="699">
        <v>58380</v>
      </c>
      <c r="J279" s="699" t="s">
        <v>1006</v>
      </c>
      <c r="K279" s="699" t="s">
        <v>1007</v>
      </c>
      <c r="L279" s="702">
        <v>81.205333333333357</v>
      </c>
      <c r="M279" s="702">
        <v>15</v>
      </c>
      <c r="N279" s="703">
        <v>1218.0800000000004</v>
      </c>
    </row>
    <row r="280" spans="1:14" ht="14.4" customHeight="1" x14ac:dyDescent="0.3">
      <c r="A280" s="697" t="s">
        <v>500</v>
      </c>
      <c r="B280" s="698" t="s">
        <v>501</v>
      </c>
      <c r="C280" s="699" t="s">
        <v>513</v>
      </c>
      <c r="D280" s="700" t="s">
        <v>514</v>
      </c>
      <c r="E280" s="701">
        <v>50113001</v>
      </c>
      <c r="F280" s="700" t="s">
        <v>518</v>
      </c>
      <c r="G280" s="699" t="s">
        <v>519</v>
      </c>
      <c r="H280" s="699">
        <v>184325</v>
      </c>
      <c r="I280" s="699">
        <v>84325</v>
      </c>
      <c r="J280" s="699" t="s">
        <v>1008</v>
      </c>
      <c r="K280" s="699" t="s">
        <v>1009</v>
      </c>
      <c r="L280" s="702">
        <v>76.74199999999999</v>
      </c>
      <c r="M280" s="702">
        <v>5</v>
      </c>
      <c r="N280" s="703">
        <v>383.71</v>
      </c>
    </row>
    <row r="281" spans="1:14" ht="14.4" customHeight="1" x14ac:dyDescent="0.3">
      <c r="A281" s="697" t="s">
        <v>500</v>
      </c>
      <c r="B281" s="698" t="s">
        <v>501</v>
      </c>
      <c r="C281" s="699" t="s">
        <v>513</v>
      </c>
      <c r="D281" s="700" t="s">
        <v>514</v>
      </c>
      <c r="E281" s="701">
        <v>50113001</v>
      </c>
      <c r="F281" s="700" t="s">
        <v>518</v>
      </c>
      <c r="G281" s="699" t="s">
        <v>519</v>
      </c>
      <c r="H281" s="699">
        <v>142595</v>
      </c>
      <c r="I281" s="699">
        <v>42595</v>
      </c>
      <c r="J281" s="699" t="s">
        <v>1010</v>
      </c>
      <c r="K281" s="699" t="s">
        <v>881</v>
      </c>
      <c r="L281" s="702">
        <v>946.66885057471234</v>
      </c>
      <c r="M281" s="702">
        <v>87</v>
      </c>
      <c r="N281" s="703">
        <v>82360.189999999973</v>
      </c>
    </row>
    <row r="282" spans="1:14" ht="14.4" customHeight="1" x14ac:dyDescent="0.3">
      <c r="A282" s="697" t="s">
        <v>500</v>
      </c>
      <c r="B282" s="698" t="s">
        <v>501</v>
      </c>
      <c r="C282" s="699" t="s">
        <v>513</v>
      </c>
      <c r="D282" s="700" t="s">
        <v>514</v>
      </c>
      <c r="E282" s="701">
        <v>50113001</v>
      </c>
      <c r="F282" s="700" t="s">
        <v>518</v>
      </c>
      <c r="G282" s="699" t="s">
        <v>519</v>
      </c>
      <c r="H282" s="699">
        <v>843996</v>
      </c>
      <c r="I282" s="699">
        <v>100191</v>
      </c>
      <c r="J282" s="699" t="s">
        <v>1011</v>
      </c>
      <c r="K282" s="699" t="s">
        <v>1012</v>
      </c>
      <c r="L282" s="702">
        <v>3652.0000000000005</v>
      </c>
      <c r="M282" s="702">
        <v>2</v>
      </c>
      <c r="N282" s="703">
        <v>7304.0000000000009</v>
      </c>
    </row>
    <row r="283" spans="1:14" ht="14.4" customHeight="1" x14ac:dyDescent="0.3">
      <c r="A283" s="697" t="s">
        <v>500</v>
      </c>
      <c r="B283" s="698" t="s">
        <v>501</v>
      </c>
      <c r="C283" s="699" t="s">
        <v>513</v>
      </c>
      <c r="D283" s="700" t="s">
        <v>514</v>
      </c>
      <c r="E283" s="701">
        <v>50113001</v>
      </c>
      <c r="F283" s="700" t="s">
        <v>518</v>
      </c>
      <c r="G283" s="699" t="s">
        <v>519</v>
      </c>
      <c r="H283" s="699">
        <v>840813</v>
      </c>
      <c r="I283" s="699">
        <v>135844</v>
      </c>
      <c r="J283" s="699" t="s">
        <v>1013</v>
      </c>
      <c r="K283" s="699" t="s">
        <v>1014</v>
      </c>
      <c r="L283" s="702">
        <v>2145</v>
      </c>
      <c r="M283" s="702">
        <v>3</v>
      </c>
      <c r="N283" s="703">
        <v>6435</v>
      </c>
    </row>
    <row r="284" spans="1:14" ht="14.4" customHeight="1" x14ac:dyDescent="0.3">
      <c r="A284" s="697" t="s">
        <v>500</v>
      </c>
      <c r="B284" s="698" t="s">
        <v>501</v>
      </c>
      <c r="C284" s="699" t="s">
        <v>513</v>
      </c>
      <c r="D284" s="700" t="s">
        <v>514</v>
      </c>
      <c r="E284" s="701">
        <v>50113001</v>
      </c>
      <c r="F284" s="700" t="s">
        <v>518</v>
      </c>
      <c r="G284" s="699" t="s">
        <v>519</v>
      </c>
      <c r="H284" s="699">
        <v>148675</v>
      </c>
      <c r="I284" s="699">
        <v>148675</v>
      </c>
      <c r="J284" s="699" t="s">
        <v>1015</v>
      </c>
      <c r="K284" s="699" t="s">
        <v>1016</v>
      </c>
      <c r="L284" s="702">
        <v>177.36000000000021</v>
      </c>
      <c r="M284" s="702">
        <v>1</v>
      </c>
      <c r="N284" s="703">
        <v>177.36000000000021</v>
      </c>
    </row>
    <row r="285" spans="1:14" ht="14.4" customHeight="1" x14ac:dyDescent="0.3">
      <c r="A285" s="697" t="s">
        <v>500</v>
      </c>
      <c r="B285" s="698" t="s">
        <v>501</v>
      </c>
      <c r="C285" s="699" t="s">
        <v>513</v>
      </c>
      <c r="D285" s="700" t="s">
        <v>514</v>
      </c>
      <c r="E285" s="701">
        <v>50113001</v>
      </c>
      <c r="F285" s="700" t="s">
        <v>518</v>
      </c>
      <c r="G285" s="699" t="s">
        <v>536</v>
      </c>
      <c r="H285" s="699">
        <v>166030</v>
      </c>
      <c r="I285" s="699">
        <v>66030</v>
      </c>
      <c r="J285" s="699" t="s">
        <v>1017</v>
      </c>
      <c r="K285" s="699" t="s">
        <v>1018</v>
      </c>
      <c r="L285" s="702">
        <v>29.87</v>
      </c>
      <c r="M285" s="702">
        <v>1</v>
      </c>
      <c r="N285" s="703">
        <v>29.87</v>
      </c>
    </row>
    <row r="286" spans="1:14" ht="14.4" customHeight="1" x14ac:dyDescent="0.3">
      <c r="A286" s="697" t="s">
        <v>500</v>
      </c>
      <c r="B286" s="698" t="s">
        <v>501</v>
      </c>
      <c r="C286" s="699" t="s">
        <v>513</v>
      </c>
      <c r="D286" s="700" t="s">
        <v>514</v>
      </c>
      <c r="E286" s="701">
        <v>50113001</v>
      </c>
      <c r="F286" s="700" t="s">
        <v>518</v>
      </c>
      <c r="G286" s="699" t="s">
        <v>536</v>
      </c>
      <c r="H286" s="699">
        <v>987473</v>
      </c>
      <c r="I286" s="699">
        <v>146894</v>
      </c>
      <c r="J286" s="699" t="s">
        <v>1019</v>
      </c>
      <c r="K286" s="699" t="s">
        <v>940</v>
      </c>
      <c r="L286" s="702">
        <v>21.986000000000001</v>
      </c>
      <c r="M286" s="702">
        <v>5</v>
      </c>
      <c r="N286" s="703">
        <v>109.93</v>
      </c>
    </row>
    <row r="287" spans="1:14" ht="14.4" customHeight="1" x14ac:dyDescent="0.3">
      <c r="A287" s="697" t="s">
        <v>500</v>
      </c>
      <c r="B287" s="698" t="s">
        <v>501</v>
      </c>
      <c r="C287" s="699" t="s">
        <v>513</v>
      </c>
      <c r="D287" s="700" t="s">
        <v>514</v>
      </c>
      <c r="E287" s="701">
        <v>50113001</v>
      </c>
      <c r="F287" s="700" t="s">
        <v>518</v>
      </c>
      <c r="G287" s="699" t="s">
        <v>536</v>
      </c>
      <c r="H287" s="699">
        <v>849578</v>
      </c>
      <c r="I287" s="699">
        <v>149480</v>
      </c>
      <c r="J287" s="699" t="s">
        <v>1020</v>
      </c>
      <c r="K287" s="699" t="s">
        <v>1021</v>
      </c>
      <c r="L287" s="702">
        <v>69.55000000000004</v>
      </c>
      <c r="M287" s="702">
        <v>1</v>
      </c>
      <c r="N287" s="703">
        <v>69.55000000000004</v>
      </c>
    </row>
    <row r="288" spans="1:14" ht="14.4" customHeight="1" x14ac:dyDescent="0.3">
      <c r="A288" s="697" t="s">
        <v>500</v>
      </c>
      <c r="B288" s="698" t="s">
        <v>501</v>
      </c>
      <c r="C288" s="699" t="s">
        <v>513</v>
      </c>
      <c r="D288" s="700" t="s">
        <v>514</v>
      </c>
      <c r="E288" s="701">
        <v>50113001</v>
      </c>
      <c r="F288" s="700" t="s">
        <v>518</v>
      </c>
      <c r="G288" s="699" t="s">
        <v>502</v>
      </c>
      <c r="H288" s="699">
        <v>848770</v>
      </c>
      <c r="I288" s="699">
        <v>155685</v>
      </c>
      <c r="J288" s="699" t="s">
        <v>1022</v>
      </c>
      <c r="K288" s="699" t="s">
        <v>1023</v>
      </c>
      <c r="L288" s="702">
        <v>141.03</v>
      </c>
      <c r="M288" s="702">
        <v>1</v>
      </c>
      <c r="N288" s="703">
        <v>141.03</v>
      </c>
    </row>
    <row r="289" spans="1:14" ht="14.4" customHeight="1" x14ac:dyDescent="0.3">
      <c r="A289" s="697" t="s">
        <v>500</v>
      </c>
      <c r="B289" s="698" t="s">
        <v>501</v>
      </c>
      <c r="C289" s="699" t="s">
        <v>513</v>
      </c>
      <c r="D289" s="700" t="s">
        <v>514</v>
      </c>
      <c r="E289" s="701">
        <v>50113002</v>
      </c>
      <c r="F289" s="700" t="s">
        <v>1024</v>
      </c>
      <c r="G289" s="699" t="s">
        <v>519</v>
      </c>
      <c r="H289" s="699">
        <v>195947</v>
      </c>
      <c r="I289" s="699">
        <v>95947</v>
      </c>
      <c r="J289" s="699" t="s">
        <v>1025</v>
      </c>
      <c r="K289" s="699" t="s">
        <v>1026</v>
      </c>
      <c r="L289" s="702">
        <v>2081.1999999999998</v>
      </c>
      <c r="M289" s="702">
        <v>66</v>
      </c>
      <c r="N289" s="703">
        <v>137359.19999999998</v>
      </c>
    </row>
    <row r="290" spans="1:14" ht="14.4" customHeight="1" x14ac:dyDescent="0.3">
      <c r="A290" s="697" t="s">
        <v>500</v>
      </c>
      <c r="B290" s="698" t="s">
        <v>501</v>
      </c>
      <c r="C290" s="699" t="s">
        <v>513</v>
      </c>
      <c r="D290" s="700" t="s">
        <v>514</v>
      </c>
      <c r="E290" s="701">
        <v>50113002</v>
      </c>
      <c r="F290" s="700" t="s">
        <v>1024</v>
      </c>
      <c r="G290" s="699" t="s">
        <v>519</v>
      </c>
      <c r="H290" s="699">
        <v>149415</v>
      </c>
      <c r="I290" s="699">
        <v>49415</v>
      </c>
      <c r="J290" s="699" t="s">
        <v>1027</v>
      </c>
      <c r="K290" s="699" t="s">
        <v>1028</v>
      </c>
      <c r="L290" s="702">
        <v>1680.58</v>
      </c>
      <c r="M290" s="702">
        <v>10</v>
      </c>
      <c r="N290" s="703">
        <v>16805.8</v>
      </c>
    </row>
    <row r="291" spans="1:14" ht="14.4" customHeight="1" x14ac:dyDescent="0.3">
      <c r="A291" s="697" t="s">
        <v>500</v>
      </c>
      <c r="B291" s="698" t="s">
        <v>501</v>
      </c>
      <c r="C291" s="699" t="s">
        <v>513</v>
      </c>
      <c r="D291" s="700" t="s">
        <v>514</v>
      </c>
      <c r="E291" s="701">
        <v>50113002</v>
      </c>
      <c r="F291" s="700" t="s">
        <v>1024</v>
      </c>
      <c r="G291" s="699" t="s">
        <v>519</v>
      </c>
      <c r="H291" s="699">
        <v>149409</v>
      </c>
      <c r="I291" s="699">
        <v>49409</v>
      </c>
      <c r="J291" s="699" t="s">
        <v>1029</v>
      </c>
      <c r="K291" s="699" t="s">
        <v>1028</v>
      </c>
      <c r="L291" s="702">
        <v>1329.4599999999998</v>
      </c>
      <c r="M291" s="702">
        <v>7</v>
      </c>
      <c r="N291" s="703">
        <v>9306.2199999999993</v>
      </c>
    </row>
    <row r="292" spans="1:14" ht="14.4" customHeight="1" x14ac:dyDescent="0.3">
      <c r="A292" s="697" t="s">
        <v>500</v>
      </c>
      <c r="B292" s="698" t="s">
        <v>501</v>
      </c>
      <c r="C292" s="699" t="s">
        <v>513</v>
      </c>
      <c r="D292" s="700" t="s">
        <v>514</v>
      </c>
      <c r="E292" s="701">
        <v>50113002</v>
      </c>
      <c r="F292" s="700" t="s">
        <v>1024</v>
      </c>
      <c r="G292" s="699" t="s">
        <v>519</v>
      </c>
      <c r="H292" s="699">
        <v>396914</v>
      </c>
      <c r="I292" s="699">
        <v>52301</v>
      </c>
      <c r="J292" s="699" t="s">
        <v>1030</v>
      </c>
      <c r="K292" s="699" t="s">
        <v>1031</v>
      </c>
      <c r="L292" s="702">
        <v>2221.34</v>
      </c>
      <c r="M292" s="702">
        <v>15.6</v>
      </c>
      <c r="N292" s="703">
        <v>34652.904000000002</v>
      </c>
    </row>
    <row r="293" spans="1:14" ht="14.4" customHeight="1" x14ac:dyDescent="0.3">
      <c r="A293" s="697" t="s">
        <v>500</v>
      </c>
      <c r="B293" s="698" t="s">
        <v>501</v>
      </c>
      <c r="C293" s="699" t="s">
        <v>513</v>
      </c>
      <c r="D293" s="700" t="s">
        <v>514</v>
      </c>
      <c r="E293" s="701">
        <v>50113002</v>
      </c>
      <c r="F293" s="700" t="s">
        <v>1024</v>
      </c>
      <c r="G293" s="699" t="s">
        <v>519</v>
      </c>
      <c r="H293" s="699">
        <v>501312</v>
      </c>
      <c r="I293" s="699">
        <v>88771</v>
      </c>
      <c r="J293" s="699" t="s">
        <v>1032</v>
      </c>
      <c r="K293" s="699" t="s">
        <v>1033</v>
      </c>
      <c r="L293" s="702">
        <v>3300</v>
      </c>
      <c r="M293" s="702">
        <v>9</v>
      </c>
      <c r="N293" s="703">
        <v>29700</v>
      </c>
    </row>
    <row r="294" spans="1:14" ht="14.4" customHeight="1" x14ac:dyDescent="0.3">
      <c r="A294" s="697" t="s">
        <v>500</v>
      </c>
      <c r="B294" s="698" t="s">
        <v>501</v>
      </c>
      <c r="C294" s="699" t="s">
        <v>513</v>
      </c>
      <c r="D294" s="700" t="s">
        <v>514</v>
      </c>
      <c r="E294" s="701">
        <v>50113002</v>
      </c>
      <c r="F294" s="700" t="s">
        <v>1024</v>
      </c>
      <c r="G294" s="699" t="s">
        <v>519</v>
      </c>
      <c r="H294" s="699">
        <v>165317</v>
      </c>
      <c r="I294" s="699">
        <v>65317</v>
      </c>
      <c r="J294" s="699" t="s">
        <v>1034</v>
      </c>
      <c r="K294" s="699" t="s">
        <v>1035</v>
      </c>
      <c r="L294" s="702">
        <v>2189</v>
      </c>
      <c r="M294" s="702">
        <v>2</v>
      </c>
      <c r="N294" s="703">
        <v>4378</v>
      </c>
    </row>
    <row r="295" spans="1:14" ht="14.4" customHeight="1" x14ac:dyDescent="0.3">
      <c r="A295" s="697" t="s">
        <v>500</v>
      </c>
      <c r="B295" s="698" t="s">
        <v>501</v>
      </c>
      <c r="C295" s="699" t="s">
        <v>513</v>
      </c>
      <c r="D295" s="700" t="s">
        <v>514</v>
      </c>
      <c r="E295" s="701">
        <v>50113002</v>
      </c>
      <c r="F295" s="700" t="s">
        <v>1024</v>
      </c>
      <c r="G295" s="699" t="s">
        <v>519</v>
      </c>
      <c r="H295" s="699">
        <v>116337</v>
      </c>
      <c r="I295" s="699">
        <v>16337</v>
      </c>
      <c r="J295" s="699" t="s">
        <v>1036</v>
      </c>
      <c r="K295" s="699" t="s">
        <v>1037</v>
      </c>
      <c r="L295" s="702">
        <v>2062.5</v>
      </c>
      <c r="M295" s="702">
        <v>43</v>
      </c>
      <c r="N295" s="703">
        <v>88687.5</v>
      </c>
    </row>
    <row r="296" spans="1:14" ht="14.4" customHeight="1" x14ac:dyDescent="0.3">
      <c r="A296" s="697" t="s">
        <v>500</v>
      </c>
      <c r="B296" s="698" t="s">
        <v>501</v>
      </c>
      <c r="C296" s="699" t="s">
        <v>513</v>
      </c>
      <c r="D296" s="700" t="s">
        <v>514</v>
      </c>
      <c r="E296" s="701">
        <v>50113002</v>
      </c>
      <c r="F296" s="700" t="s">
        <v>1024</v>
      </c>
      <c r="G296" s="699" t="s">
        <v>519</v>
      </c>
      <c r="H296" s="699">
        <v>116338</v>
      </c>
      <c r="I296" s="699">
        <v>16338</v>
      </c>
      <c r="J296" s="699" t="s">
        <v>1036</v>
      </c>
      <c r="K296" s="699" t="s">
        <v>1038</v>
      </c>
      <c r="L296" s="702">
        <v>3171.3000000000011</v>
      </c>
      <c r="M296" s="702">
        <v>25</v>
      </c>
      <c r="N296" s="703">
        <v>79282.500000000029</v>
      </c>
    </row>
    <row r="297" spans="1:14" ht="14.4" customHeight="1" x14ac:dyDescent="0.3">
      <c r="A297" s="697" t="s">
        <v>500</v>
      </c>
      <c r="B297" s="698" t="s">
        <v>501</v>
      </c>
      <c r="C297" s="699" t="s">
        <v>513</v>
      </c>
      <c r="D297" s="700" t="s">
        <v>514</v>
      </c>
      <c r="E297" s="701">
        <v>50113002</v>
      </c>
      <c r="F297" s="700" t="s">
        <v>1024</v>
      </c>
      <c r="G297" s="699" t="s">
        <v>519</v>
      </c>
      <c r="H297" s="699">
        <v>142003</v>
      </c>
      <c r="I297" s="699">
        <v>142003</v>
      </c>
      <c r="J297" s="699" t="s">
        <v>1039</v>
      </c>
      <c r="K297" s="699" t="s">
        <v>1028</v>
      </c>
      <c r="L297" s="702">
        <v>3410</v>
      </c>
      <c r="M297" s="702">
        <v>11</v>
      </c>
      <c r="N297" s="703">
        <v>37510</v>
      </c>
    </row>
    <row r="298" spans="1:14" ht="14.4" customHeight="1" x14ac:dyDescent="0.3">
      <c r="A298" s="697" t="s">
        <v>500</v>
      </c>
      <c r="B298" s="698" t="s">
        <v>501</v>
      </c>
      <c r="C298" s="699" t="s">
        <v>513</v>
      </c>
      <c r="D298" s="700" t="s">
        <v>514</v>
      </c>
      <c r="E298" s="701">
        <v>50113002</v>
      </c>
      <c r="F298" s="700" t="s">
        <v>1024</v>
      </c>
      <c r="G298" s="699" t="s">
        <v>519</v>
      </c>
      <c r="H298" s="699">
        <v>158628</v>
      </c>
      <c r="I298" s="699">
        <v>58628</v>
      </c>
      <c r="J298" s="699" t="s">
        <v>1040</v>
      </c>
      <c r="K298" s="699" t="s">
        <v>1041</v>
      </c>
      <c r="L298" s="702">
        <v>297</v>
      </c>
      <c r="M298" s="702">
        <v>50</v>
      </c>
      <c r="N298" s="703">
        <v>14850</v>
      </c>
    </row>
    <row r="299" spans="1:14" ht="14.4" customHeight="1" x14ac:dyDescent="0.3">
      <c r="A299" s="697" t="s">
        <v>500</v>
      </c>
      <c r="B299" s="698" t="s">
        <v>501</v>
      </c>
      <c r="C299" s="699" t="s">
        <v>513</v>
      </c>
      <c r="D299" s="700" t="s">
        <v>514</v>
      </c>
      <c r="E299" s="701">
        <v>50113002</v>
      </c>
      <c r="F299" s="700" t="s">
        <v>1024</v>
      </c>
      <c r="G299" s="699" t="s">
        <v>519</v>
      </c>
      <c r="H299" s="699">
        <v>397303</v>
      </c>
      <c r="I299" s="699">
        <v>152193</v>
      </c>
      <c r="J299" s="699" t="s">
        <v>1042</v>
      </c>
      <c r="K299" s="699" t="s">
        <v>1043</v>
      </c>
      <c r="L299" s="702">
        <v>2493.6999999999994</v>
      </c>
      <c r="M299" s="702">
        <v>1</v>
      </c>
      <c r="N299" s="703">
        <v>2493.6999999999994</v>
      </c>
    </row>
    <row r="300" spans="1:14" ht="14.4" customHeight="1" x14ac:dyDescent="0.3">
      <c r="A300" s="697" t="s">
        <v>500</v>
      </c>
      <c r="B300" s="698" t="s">
        <v>501</v>
      </c>
      <c r="C300" s="699" t="s">
        <v>513</v>
      </c>
      <c r="D300" s="700" t="s">
        <v>514</v>
      </c>
      <c r="E300" s="701">
        <v>50113002</v>
      </c>
      <c r="F300" s="700" t="s">
        <v>1024</v>
      </c>
      <c r="G300" s="699" t="s">
        <v>519</v>
      </c>
      <c r="H300" s="699">
        <v>103414</v>
      </c>
      <c r="I300" s="699">
        <v>3414</v>
      </c>
      <c r="J300" s="699" t="s">
        <v>1044</v>
      </c>
      <c r="K300" s="699" t="s">
        <v>1045</v>
      </c>
      <c r="L300" s="702">
        <v>2443.1900000000005</v>
      </c>
      <c r="M300" s="702">
        <v>135.80000000000001</v>
      </c>
      <c r="N300" s="703">
        <v>331785.20200000011</v>
      </c>
    </row>
    <row r="301" spans="1:14" ht="14.4" customHeight="1" x14ac:dyDescent="0.3">
      <c r="A301" s="697" t="s">
        <v>500</v>
      </c>
      <c r="B301" s="698" t="s">
        <v>501</v>
      </c>
      <c r="C301" s="699" t="s">
        <v>513</v>
      </c>
      <c r="D301" s="700" t="s">
        <v>514</v>
      </c>
      <c r="E301" s="701">
        <v>50113002</v>
      </c>
      <c r="F301" s="700" t="s">
        <v>1024</v>
      </c>
      <c r="G301" s="699" t="s">
        <v>519</v>
      </c>
      <c r="H301" s="699">
        <v>111453</v>
      </c>
      <c r="I301" s="699">
        <v>11453</v>
      </c>
      <c r="J301" s="699" t="s">
        <v>1046</v>
      </c>
      <c r="K301" s="699" t="s">
        <v>1047</v>
      </c>
      <c r="L301" s="702">
        <v>2719.1999962454665</v>
      </c>
      <c r="M301" s="702">
        <v>12</v>
      </c>
      <c r="N301" s="703">
        <v>32630.399954945598</v>
      </c>
    </row>
    <row r="302" spans="1:14" ht="14.4" customHeight="1" x14ac:dyDescent="0.3">
      <c r="A302" s="697" t="s">
        <v>500</v>
      </c>
      <c r="B302" s="698" t="s">
        <v>501</v>
      </c>
      <c r="C302" s="699" t="s">
        <v>513</v>
      </c>
      <c r="D302" s="700" t="s">
        <v>514</v>
      </c>
      <c r="E302" s="701">
        <v>50113002</v>
      </c>
      <c r="F302" s="700" t="s">
        <v>1024</v>
      </c>
      <c r="G302" s="699" t="s">
        <v>519</v>
      </c>
      <c r="H302" s="699">
        <v>394774</v>
      </c>
      <c r="I302" s="699">
        <v>157118</v>
      </c>
      <c r="J302" s="699" t="s">
        <v>1048</v>
      </c>
      <c r="K302" s="699" t="s">
        <v>1047</v>
      </c>
      <c r="L302" s="702">
        <v>3708.04358974359</v>
      </c>
      <c r="M302" s="702">
        <v>29.25</v>
      </c>
      <c r="N302" s="703">
        <v>108460.27500000001</v>
      </c>
    </row>
    <row r="303" spans="1:14" ht="14.4" customHeight="1" x14ac:dyDescent="0.3">
      <c r="A303" s="697" t="s">
        <v>500</v>
      </c>
      <c r="B303" s="698" t="s">
        <v>501</v>
      </c>
      <c r="C303" s="699" t="s">
        <v>513</v>
      </c>
      <c r="D303" s="700" t="s">
        <v>514</v>
      </c>
      <c r="E303" s="701">
        <v>50113002</v>
      </c>
      <c r="F303" s="700" t="s">
        <v>1024</v>
      </c>
      <c r="G303" s="699" t="s">
        <v>519</v>
      </c>
      <c r="H303" s="699">
        <v>500716</v>
      </c>
      <c r="I303" s="699">
        <v>157112</v>
      </c>
      <c r="J303" s="699" t="s">
        <v>1049</v>
      </c>
      <c r="K303" s="699" t="s">
        <v>1047</v>
      </c>
      <c r="L303" s="702">
        <v>3827.9999986786229</v>
      </c>
      <c r="M303" s="702">
        <v>48</v>
      </c>
      <c r="N303" s="703">
        <v>183743.99993657391</v>
      </c>
    </row>
    <row r="304" spans="1:14" ht="14.4" customHeight="1" x14ac:dyDescent="0.3">
      <c r="A304" s="697" t="s">
        <v>500</v>
      </c>
      <c r="B304" s="698" t="s">
        <v>501</v>
      </c>
      <c r="C304" s="699" t="s">
        <v>513</v>
      </c>
      <c r="D304" s="700" t="s">
        <v>514</v>
      </c>
      <c r="E304" s="701">
        <v>50113002</v>
      </c>
      <c r="F304" s="700" t="s">
        <v>1024</v>
      </c>
      <c r="G304" s="699" t="s">
        <v>519</v>
      </c>
      <c r="H304" s="699">
        <v>139927</v>
      </c>
      <c r="I304" s="699">
        <v>139927</v>
      </c>
      <c r="J304" s="699" t="s">
        <v>1050</v>
      </c>
      <c r="K304" s="699" t="s">
        <v>1051</v>
      </c>
      <c r="L304" s="702">
        <v>5213.9799999999996</v>
      </c>
      <c r="M304" s="702">
        <v>2</v>
      </c>
      <c r="N304" s="703">
        <v>10427.959999999999</v>
      </c>
    </row>
    <row r="305" spans="1:14" ht="14.4" customHeight="1" x14ac:dyDescent="0.3">
      <c r="A305" s="697" t="s">
        <v>500</v>
      </c>
      <c r="B305" s="698" t="s">
        <v>501</v>
      </c>
      <c r="C305" s="699" t="s">
        <v>513</v>
      </c>
      <c r="D305" s="700" t="s">
        <v>514</v>
      </c>
      <c r="E305" s="701">
        <v>50113006</v>
      </c>
      <c r="F305" s="700" t="s">
        <v>1052</v>
      </c>
      <c r="G305" s="699" t="s">
        <v>519</v>
      </c>
      <c r="H305" s="699">
        <v>991356</v>
      </c>
      <c r="I305" s="699">
        <v>0</v>
      </c>
      <c r="J305" s="699" t="s">
        <v>1053</v>
      </c>
      <c r="K305" s="699" t="s">
        <v>502</v>
      </c>
      <c r="L305" s="702">
        <v>732.81</v>
      </c>
      <c r="M305" s="702">
        <v>1</v>
      </c>
      <c r="N305" s="703">
        <v>732.81</v>
      </c>
    </row>
    <row r="306" spans="1:14" ht="14.4" customHeight="1" x14ac:dyDescent="0.3">
      <c r="A306" s="697" t="s">
        <v>500</v>
      </c>
      <c r="B306" s="698" t="s">
        <v>501</v>
      </c>
      <c r="C306" s="699" t="s">
        <v>513</v>
      </c>
      <c r="D306" s="700" t="s">
        <v>514</v>
      </c>
      <c r="E306" s="701">
        <v>50113006</v>
      </c>
      <c r="F306" s="700" t="s">
        <v>1052</v>
      </c>
      <c r="G306" s="699" t="s">
        <v>536</v>
      </c>
      <c r="H306" s="699">
        <v>217109</v>
      </c>
      <c r="I306" s="699">
        <v>217109</v>
      </c>
      <c r="J306" s="699" t="s">
        <v>1054</v>
      </c>
      <c r="K306" s="699" t="s">
        <v>1055</v>
      </c>
      <c r="L306" s="702">
        <v>164.73</v>
      </c>
      <c r="M306" s="702">
        <v>3</v>
      </c>
      <c r="N306" s="703">
        <v>494.18999999999994</v>
      </c>
    </row>
    <row r="307" spans="1:14" ht="14.4" customHeight="1" x14ac:dyDescent="0.3">
      <c r="A307" s="697" t="s">
        <v>500</v>
      </c>
      <c r="B307" s="698" t="s">
        <v>501</v>
      </c>
      <c r="C307" s="699" t="s">
        <v>513</v>
      </c>
      <c r="D307" s="700" t="s">
        <v>514</v>
      </c>
      <c r="E307" s="701">
        <v>50113006</v>
      </c>
      <c r="F307" s="700" t="s">
        <v>1052</v>
      </c>
      <c r="G307" s="699" t="s">
        <v>536</v>
      </c>
      <c r="H307" s="699">
        <v>217110</v>
      </c>
      <c r="I307" s="699">
        <v>217110</v>
      </c>
      <c r="J307" s="699" t="s">
        <v>1056</v>
      </c>
      <c r="K307" s="699" t="s">
        <v>1055</v>
      </c>
      <c r="L307" s="702">
        <v>164.73</v>
      </c>
      <c r="M307" s="702">
        <v>9</v>
      </c>
      <c r="N307" s="703">
        <v>1482.57</v>
      </c>
    </row>
    <row r="308" spans="1:14" ht="14.4" customHeight="1" x14ac:dyDescent="0.3">
      <c r="A308" s="697" t="s">
        <v>500</v>
      </c>
      <c r="B308" s="698" t="s">
        <v>501</v>
      </c>
      <c r="C308" s="699" t="s">
        <v>513</v>
      </c>
      <c r="D308" s="700" t="s">
        <v>514</v>
      </c>
      <c r="E308" s="701">
        <v>50113006</v>
      </c>
      <c r="F308" s="700" t="s">
        <v>1052</v>
      </c>
      <c r="G308" s="699" t="s">
        <v>536</v>
      </c>
      <c r="H308" s="699">
        <v>33833</v>
      </c>
      <c r="I308" s="699">
        <v>33833</v>
      </c>
      <c r="J308" s="699" t="s">
        <v>1057</v>
      </c>
      <c r="K308" s="699" t="s">
        <v>1055</v>
      </c>
      <c r="L308" s="702">
        <v>163.66999999999999</v>
      </c>
      <c r="M308" s="702">
        <v>1</v>
      </c>
      <c r="N308" s="703">
        <v>163.66999999999999</v>
      </c>
    </row>
    <row r="309" spans="1:14" ht="14.4" customHeight="1" x14ac:dyDescent="0.3">
      <c r="A309" s="697" t="s">
        <v>500</v>
      </c>
      <c r="B309" s="698" t="s">
        <v>501</v>
      </c>
      <c r="C309" s="699" t="s">
        <v>513</v>
      </c>
      <c r="D309" s="700" t="s">
        <v>514</v>
      </c>
      <c r="E309" s="701">
        <v>50113006</v>
      </c>
      <c r="F309" s="700" t="s">
        <v>1052</v>
      </c>
      <c r="G309" s="699" t="s">
        <v>536</v>
      </c>
      <c r="H309" s="699">
        <v>133339</v>
      </c>
      <c r="I309" s="699">
        <v>33339</v>
      </c>
      <c r="J309" s="699" t="s">
        <v>1058</v>
      </c>
      <c r="K309" s="699" t="s">
        <v>1059</v>
      </c>
      <c r="L309" s="702">
        <v>42.043555555555557</v>
      </c>
      <c r="M309" s="702">
        <v>45</v>
      </c>
      <c r="N309" s="703">
        <v>1891.96</v>
      </c>
    </row>
    <row r="310" spans="1:14" ht="14.4" customHeight="1" x14ac:dyDescent="0.3">
      <c r="A310" s="697" t="s">
        <v>500</v>
      </c>
      <c r="B310" s="698" t="s">
        <v>501</v>
      </c>
      <c r="C310" s="699" t="s">
        <v>513</v>
      </c>
      <c r="D310" s="700" t="s">
        <v>514</v>
      </c>
      <c r="E310" s="701">
        <v>50113006</v>
      </c>
      <c r="F310" s="700" t="s">
        <v>1052</v>
      </c>
      <c r="G310" s="699" t="s">
        <v>536</v>
      </c>
      <c r="H310" s="699">
        <v>133340</v>
      </c>
      <c r="I310" s="699">
        <v>33340</v>
      </c>
      <c r="J310" s="699" t="s">
        <v>1060</v>
      </c>
      <c r="K310" s="699" t="s">
        <v>1059</v>
      </c>
      <c r="L310" s="702">
        <v>40.963200000000008</v>
      </c>
      <c r="M310" s="702">
        <v>50</v>
      </c>
      <c r="N310" s="703">
        <v>2048.1600000000003</v>
      </c>
    </row>
    <row r="311" spans="1:14" ht="14.4" customHeight="1" x14ac:dyDescent="0.3">
      <c r="A311" s="697" t="s">
        <v>500</v>
      </c>
      <c r="B311" s="698" t="s">
        <v>501</v>
      </c>
      <c r="C311" s="699" t="s">
        <v>513</v>
      </c>
      <c r="D311" s="700" t="s">
        <v>514</v>
      </c>
      <c r="E311" s="701">
        <v>50113006</v>
      </c>
      <c r="F311" s="700" t="s">
        <v>1052</v>
      </c>
      <c r="G311" s="699" t="s">
        <v>519</v>
      </c>
      <c r="H311" s="699">
        <v>217076</v>
      </c>
      <c r="I311" s="699">
        <v>217076</v>
      </c>
      <c r="J311" s="699" t="s">
        <v>1061</v>
      </c>
      <c r="K311" s="699" t="s">
        <v>679</v>
      </c>
      <c r="L311" s="702">
        <v>161.74833333333333</v>
      </c>
      <c r="M311" s="702">
        <v>12</v>
      </c>
      <c r="N311" s="703">
        <v>1940.98</v>
      </c>
    </row>
    <row r="312" spans="1:14" ht="14.4" customHeight="1" x14ac:dyDescent="0.3">
      <c r="A312" s="697" t="s">
        <v>500</v>
      </c>
      <c r="B312" s="698" t="s">
        <v>501</v>
      </c>
      <c r="C312" s="699" t="s">
        <v>513</v>
      </c>
      <c r="D312" s="700" t="s">
        <v>514</v>
      </c>
      <c r="E312" s="701">
        <v>50113006</v>
      </c>
      <c r="F312" s="700" t="s">
        <v>1052</v>
      </c>
      <c r="G312" s="699" t="s">
        <v>519</v>
      </c>
      <c r="H312" s="699">
        <v>217077</v>
      </c>
      <c r="I312" s="699">
        <v>217077</v>
      </c>
      <c r="J312" s="699" t="s">
        <v>1062</v>
      </c>
      <c r="K312" s="699" t="s">
        <v>679</v>
      </c>
      <c r="L312" s="702">
        <v>161.7466666666667</v>
      </c>
      <c r="M312" s="702">
        <v>24</v>
      </c>
      <c r="N312" s="703">
        <v>3881.9200000000005</v>
      </c>
    </row>
    <row r="313" spans="1:14" ht="14.4" customHeight="1" x14ac:dyDescent="0.3">
      <c r="A313" s="697" t="s">
        <v>500</v>
      </c>
      <c r="B313" s="698" t="s">
        <v>501</v>
      </c>
      <c r="C313" s="699" t="s">
        <v>513</v>
      </c>
      <c r="D313" s="700" t="s">
        <v>514</v>
      </c>
      <c r="E313" s="701">
        <v>50113006</v>
      </c>
      <c r="F313" s="700" t="s">
        <v>1052</v>
      </c>
      <c r="G313" s="699" t="s">
        <v>519</v>
      </c>
      <c r="H313" s="699">
        <v>841569</v>
      </c>
      <c r="I313" s="699">
        <v>0</v>
      </c>
      <c r="J313" s="699" t="s">
        <v>1063</v>
      </c>
      <c r="K313" s="699" t="s">
        <v>502</v>
      </c>
      <c r="L313" s="702">
        <v>1161.0999999999999</v>
      </c>
      <c r="M313" s="702">
        <v>1</v>
      </c>
      <c r="N313" s="703">
        <v>1161.0999999999999</v>
      </c>
    </row>
    <row r="314" spans="1:14" ht="14.4" customHeight="1" x14ac:dyDescent="0.3">
      <c r="A314" s="697" t="s">
        <v>500</v>
      </c>
      <c r="B314" s="698" t="s">
        <v>501</v>
      </c>
      <c r="C314" s="699" t="s">
        <v>513</v>
      </c>
      <c r="D314" s="700" t="s">
        <v>514</v>
      </c>
      <c r="E314" s="701">
        <v>50113006</v>
      </c>
      <c r="F314" s="700" t="s">
        <v>1052</v>
      </c>
      <c r="G314" s="699" t="s">
        <v>519</v>
      </c>
      <c r="H314" s="699">
        <v>990223</v>
      </c>
      <c r="I314" s="699">
        <v>0</v>
      </c>
      <c r="J314" s="699" t="s">
        <v>1064</v>
      </c>
      <c r="K314" s="699" t="s">
        <v>502</v>
      </c>
      <c r="L314" s="702">
        <v>177.35</v>
      </c>
      <c r="M314" s="702">
        <v>20</v>
      </c>
      <c r="N314" s="703">
        <v>3547</v>
      </c>
    </row>
    <row r="315" spans="1:14" ht="14.4" customHeight="1" x14ac:dyDescent="0.3">
      <c r="A315" s="697" t="s">
        <v>500</v>
      </c>
      <c r="B315" s="698" t="s">
        <v>501</v>
      </c>
      <c r="C315" s="699" t="s">
        <v>513</v>
      </c>
      <c r="D315" s="700" t="s">
        <v>514</v>
      </c>
      <c r="E315" s="701">
        <v>50113006</v>
      </c>
      <c r="F315" s="700" t="s">
        <v>1052</v>
      </c>
      <c r="G315" s="699" t="s">
        <v>536</v>
      </c>
      <c r="H315" s="699">
        <v>987792</v>
      </c>
      <c r="I315" s="699">
        <v>33749</v>
      </c>
      <c r="J315" s="699" t="s">
        <v>1065</v>
      </c>
      <c r="K315" s="699" t="s">
        <v>1066</v>
      </c>
      <c r="L315" s="702">
        <v>111.95000000000002</v>
      </c>
      <c r="M315" s="702">
        <v>5</v>
      </c>
      <c r="N315" s="703">
        <v>559.75000000000011</v>
      </c>
    </row>
    <row r="316" spans="1:14" ht="14.4" customHeight="1" x14ac:dyDescent="0.3">
      <c r="A316" s="697" t="s">
        <v>500</v>
      </c>
      <c r="B316" s="698" t="s">
        <v>501</v>
      </c>
      <c r="C316" s="699" t="s">
        <v>513</v>
      </c>
      <c r="D316" s="700" t="s">
        <v>514</v>
      </c>
      <c r="E316" s="701">
        <v>50113006</v>
      </c>
      <c r="F316" s="700" t="s">
        <v>1052</v>
      </c>
      <c r="G316" s="699" t="s">
        <v>536</v>
      </c>
      <c r="H316" s="699">
        <v>33751</v>
      </c>
      <c r="I316" s="699">
        <v>33751</v>
      </c>
      <c r="J316" s="699" t="s">
        <v>1067</v>
      </c>
      <c r="K316" s="699" t="s">
        <v>1066</v>
      </c>
      <c r="L316" s="702">
        <v>111.95000000000002</v>
      </c>
      <c r="M316" s="702">
        <v>7</v>
      </c>
      <c r="N316" s="703">
        <v>783.65000000000009</v>
      </c>
    </row>
    <row r="317" spans="1:14" ht="14.4" customHeight="1" x14ac:dyDescent="0.3">
      <c r="A317" s="697" t="s">
        <v>500</v>
      </c>
      <c r="B317" s="698" t="s">
        <v>501</v>
      </c>
      <c r="C317" s="699" t="s">
        <v>513</v>
      </c>
      <c r="D317" s="700" t="s">
        <v>514</v>
      </c>
      <c r="E317" s="701">
        <v>50113006</v>
      </c>
      <c r="F317" s="700" t="s">
        <v>1052</v>
      </c>
      <c r="G317" s="699" t="s">
        <v>536</v>
      </c>
      <c r="H317" s="699">
        <v>395579</v>
      </c>
      <c r="I317" s="699">
        <v>33752</v>
      </c>
      <c r="J317" s="699" t="s">
        <v>1068</v>
      </c>
      <c r="K317" s="699" t="s">
        <v>1069</v>
      </c>
      <c r="L317" s="702">
        <v>112.205</v>
      </c>
      <c r="M317" s="702">
        <v>6</v>
      </c>
      <c r="N317" s="703">
        <v>673.23</v>
      </c>
    </row>
    <row r="318" spans="1:14" ht="14.4" customHeight="1" x14ac:dyDescent="0.3">
      <c r="A318" s="697" t="s">
        <v>500</v>
      </c>
      <c r="B318" s="698" t="s">
        <v>501</v>
      </c>
      <c r="C318" s="699" t="s">
        <v>513</v>
      </c>
      <c r="D318" s="700" t="s">
        <v>514</v>
      </c>
      <c r="E318" s="701">
        <v>50113006</v>
      </c>
      <c r="F318" s="700" t="s">
        <v>1052</v>
      </c>
      <c r="G318" s="699" t="s">
        <v>536</v>
      </c>
      <c r="H318" s="699">
        <v>33750</v>
      </c>
      <c r="I318" s="699">
        <v>33750</v>
      </c>
      <c r="J318" s="699" t="s">
        <v>1070</v>
      </c>
      <c r="K318" s="699" t="s">
        <v>1066</v>
      </c>
      <c r="L318" s="702">
        <v>111.95000000000003</v>
      </c>
      <c r="M318" s="702">
        <v>11</v>
      </c>
      <c r="N318" s="703">
        <v>1231.4500000000003</v>
      </c>
    </row>
    <row r="319" spans="1:14" ht="14.4" customHeight="1" x14ac:dyDescent="0.3">
      <c r="A319" s="697" t="s">
        <v>500</v>
      </c>
      <c r="B319" s="698" t="s">
        <v>501</v>
      </c>
      <c r="C319" s="699" t="s">
        <v>513</v>
      </c>
      <c r="D319" s="700" t="s">
        <v>514</v>
      </c>
      <c r="E319" s="701">
        <v>50113006</v>
      </c>
      <c r="F319" s="700" t="s">
        <v>1052</v>
      </c>
      <c r="G319" s="699" t="s">
        <v>536</v>
      </c>
      <c r="H319" s="699">
        <v>33859</v>
      </c>
      <c r="I319" s="699">
        <v>33859</v>
      </c>
      <c r="J319" s="699" t="s">
        <v>1071</v>
      </c>
      <c r="K319" s="699" t="s">
        <v>1055</v>
      </c>
      <c r="L319" s="702">
        <v>129.97</v>
      </c>
      <c r="M319" s="702">
        <v>14</v>
      </c>
      <c r="N319" s="703">
        <v>1819.5800000000002</v>
      </c>
    </row>
    <row r="320" spans="1:14" ht="14.4" customHeight="1" x14ac:dyDescent="0.3">
      <c r="A320" s="697" t="s">
        <v>500</v>
      </c>
      <c r="B320" s="698" t="s">
        <v>501</v>
      </c>
      <c r="C320" s="699" t="s">
        <v>513</v>
      </c>
      <c r="D320" s="700" t="s">
        <v>514</v>
      </c>
      <c r="E320" s="701">
        <v>50113006</v>
      </c>
      <c r="F320" s="700" t="s">
        <v>1052</v>
      </c>
      <c r="G320" s="699" t="s">
        <v>536</v>
      </c>
      <c r="H320" s="699">
        <v>33858</v>
      </c>
      <c r="I320" s="699">
        <v>33858</v>
      </c>
      <c r="J320" s="699" t="s">
        <v>1072</v>
      </c>
      <c r="K320" s="699" t="s">
        <v>1055</v>
      </c>
      <c r="L320" s="702">
        <v>129.97</v>
      </c>
      <c r="M320" s="702">
        <v>8</v>
      </c>
      <c r="N320" s="703">
        <v>1039.76</v>
      </c>
    </row>
    <row r="321" spans="1:14" ht="14.4" customHeight="1" x14ac:dyDescent="0.3">
      <c r="A321" s="697" t="s">
        <v>500</v>
      </c>
      <c r="B321" s="698" t="s">
        <v>501</v>
      </c>
      <c r="C321" s="699" t="s">
        <v>513</v>
      </c>
      <c r="D321" s="700" t="s">
        <v>514</v>
      </c>
      <c r="E321" s="701">
        <v>50113006</v>
      </c>
      <c r="F321" s="700" t="s">
        <v>1052</v>
      </c>
      <c r="G321" s="699" t="s">
        <v>536</v>
      </c>
      <c r="H321" s="699">
        <v>33848</v>
      </c>
      <c r="I321" s="699">
        <v>33848</v>
      </c>
      <c r="J321" s="699" t="s">
        <v>1073</v>
      </c>
      <c r="K321" s="699" t="s">
        <v>1055</v>
      </c>
      <c r="L321" s="702">
        <v>123.02499999999999</v>
      </c>
      <c r="M321" s="702">
        <v>8</v>
      </c>
      <c r="N321" s="703">
        <v>984.19999999999993</v>
      </c>
    </row>
    <row r="322" spans="1:14" ht="14.4" customHeight="1" x14ac:dyDescent="0.3">
      <c r="A322" s="697" t="s">
        <v>500</v>
      </c>
      <c r="B322" s="698" t="s">
        <v>501</v>
      </c>
      <c r="C322" s="699" t="s">
        <v>513</v>
      </c>
      <c r="D322" s="700" t="s">
        <v>514</v>
      </c>
      <c r="E322" s="701">
        <v>50113006</v>
      </c>
      <c r="F322" s="700" t="s">
        <v>1052</v>
      </c>
      <c r="G322" s="699" t="s">
        <v>536</v>
      </c>
      <c r="H322" s="699">
        <v>33847</v>
      </c>
      <c r="I322" s="699">
        <v>33847</v>
      </c>
      <c r="J322" s="699" t="s">
        <v>1074</v>
      </c>
      <c r="K322" s="699" t="s">
        <v>1055</v>
      </c>
      <c r="L322" s="702">
        <v>122.68999999999998</v>
      </c>
      <c r="M322" s="702">
        <v>7</v>
      </c>
      <c r="N322" s="703">
        <v>858.82999999999993</v>
      </c>
    </row>
    <row r="323" spans="1:14" ht="14.4" customHeight="1" x14ac:dyDescent="0.3">
      <c r="A323" s="697" t="s">
        <v>500</v>
      </c>
      <c r="B323" s="698" t="s">
        <v>501</v>
      </c>
      <c r="C323" s="699" t="s">
        <v>513</v>
      </c>
      <c r="D323" s="700" t="s">
        <v>514</v>
      </c>
      <c r="E323" s="701">
        <v>50113006</v>
      </c>
      <c r="F323" s="700" t="s">
        <v>1052</v>
      </c>
      <c r="G323" s="699" t="s">
        <v>519</v>
      </c>
      <c r="H323" s="699">
        <v>217054</v>
      </c>
      <c r="I323" s="699">
        <v>217054</v>
      </c>
      <c r="J323" s="699" t="s">
        <v>1075</v>
      </c>
      <c r="K323" s="699" t="s">
        <v>1076</v>
      </c>
      <c r="L323" s="702">
        <v>1109.04</v>
      </c>
      <c r="M323" s="702">
        <v>7</v>
      </c>
      <c r="N323" s="703">
        <v>7763.28</v>
      </c>
    </row>
    <row r="324" spans="1:14" ht="14.4" customHeight="1" x14ac:dyDescent="0.3">
      <c r="A324" s="697" t="s">
        <v>500</v>
      </c>
      <c r="B324" s="698" t="s">
        <v>501</v>
      </c>
      <c r="C324" s="699" t="s">
        <v>513</v>
      </c>
      <c r="D324" s="700" t="s">
        <v>514</v>
      </c>
      <c r="E324" s="701">
        <v>50113006</v>
      </c>
      <c r="F324" s="700" t="s">
        <v>1052</v>
      </c>
      <c r="G324" s="699" t="s">
        <v>536</v>
      </c>
      <c r="H324" s="699">
        <v>33527</v>
      </c>
      <c r="I324" s="699">
        <v>33527</v>
      </c>
      <c r="J324" s="699" t="s">
        <v>1075</v>
      </c>
      <c r="K324" s="699" t="s">
        <v>1077</v>
      </c>
      <c r="L324" s="702">
        <v>54.379999999999995</v>
      </c>
      <c r="M324" s="702">
        <v>16</v>
      </c>
      <c r="N324" s="703">
        <v>870.07999999999993</v>
      </c>
    </row>
    <row r="325" spans="1:14" ht="14.4" customHeight="1" x14ac:dyDescent="0.3">
      <c r="A325" s="697" t="s">
        <v>500</v>
      </c>
      <c r="B325" s="698" t="s">
        <v>501</v>
      </c>
      <c r="C325" s="699" t="s">
        <v>513</v>
      </c>
      <c r="D325" s="700" t="s">
        <v>514</v>
      </c>
      <c r="E325" s="701">
        <v>50113006</v>
      </c>
      <c r="F325" s="700" t="s">
        <v>1052</v>
      </c>
      <c r="G325" s="699" t="s">
        <v>519</v>
      </c>
      <c r="H325" s="699">
        <v>988740</v>
      </c>
      <c r="I325" s="699">
        <v>0</v>
      </c>
      <c r="J325" s="699" t="s">
        <v>1078</v>
      </c>
      <c r="K325" s="699" t="s">
        <v>502</v>
      </c>
      <c r="L325" s="702">
        <v>253.76000000000005</v>
      </c>
      <c r="M325" s="702">
        <v>66</v>
      </c>
      <c r="N325" s="703">
        <v>16748.160000000003</v>
      </c>
    </row>
    <row r="326" spans="1:14" ht="14.4" customHeight="1" x14ac:dyDescent="0.3">
      <c r="A326" s="697" t="s">
        <v>500</v>
      </c>
      <c r="B326" s="698" t="s">
        <v>501</v>
      </c>
      <c r="C326" s="699" t="s">
        <v>513</v>
      </c>
      <c r="D326" s="700" t="s">
        <v>514</v>
      </c>
      <c r="E326" s="701">
        <v>50113006</v>
      </c>
      <c r="F326" s="700" t="s">
        <v>1052</v>
      </c>
      <c r="G326" s="699" t="s">
        <v>519</v>
      </c>
      <c r="H326" s="699">
        <v>846016</v>
      </c>
      <c r="I326" s="699">
        <v>0</v>
      </c>
      <c r="J326" s="699" t="s">
        <v>1079</v>
      </c>
      <c r="K326" s="699" t="s">
        <v>1080</v>
      </c>
      <c r="L326" s="702">
        <v>185.64</v>
      </c>
      <c r="M326" s="702">
        <v>16</v>
      </c>
      <c r="N326" s="703">
        <v>2970.24</v>
      </c>
    </row>
    <row r="327" spans="1:14" ht="14.4" customHeight="1" x14ac:dyDescent="0.3">
      <c r="A327" s="697" t="s">
        <v>500</v>
      </c>
      <c r="B327" s="698" t="s">
        <v>501</v>
      </c>
      <c r="C327" s="699" t="s">
        <v>513</v>
      </c>
      <c r="D327" s="700" t="s">
        <v>514</v>
      </c>
      <c r="E327" s="701">
        <v>50113006</v>
      </c>
      <c r="F327" s="700" t="s">
        <v>1052</v>
      </c>
      <c r="G327" s="699" t="s">
        <v>519</v>
      </c>
      <c r="H327" s="699">
        <v>217058</v>
      </c>
      <c r="I327" s="699">
        <v>217058</v>
      </c>
      <c r="J327" s="699" t="s">
        <v>1081</v>
      </c>
      <c r="K327" s="699" t="s">
        <v>1082</v>
      </c>
      <c r="L327" s="702">
        <v>1735.2899999999995</v>
      </c>
      <c r="M327" s="702">
        <v>2</v>
      </c>
      <c r="N327" s="703">
        <v>3470.579999999999</v>
      </c>
    </row>
    <row r="328" spans="1:14" ht="14.4" customHeight="1" x14ac:dyDescent="0.3">
      <c r="A328" s="697" t="s">
        <v>500</v>
      </c>
      <c r="B328" s="698" t="s">
        <v>501</v>
      </c>
      <c r="C328" s="699" t="s">
        <v>513</v>
      </c>
      <c r="D328" s="700" t="s">
        <v>514</v>
      </c>
      <c r="E328" s="701">
        <v>50113006</v>
      </c>
      <c r="F328" s="700" t="s">
        <v>1052</v>
      </c>
      <c r="G328" s="699" t="s">
        <v>519</v>
      </c>
      <c r="H328" s="699">
        <v>153980</v>
      </c>
      <c r="I328" s="699">
        <v>153980</v>
      </c>
      <c r="J328" s="699" t="s">
        <v>1083</v>
      </c>
      <c r="K328" s="699" t="s">
        <v>1077</v>
      </c>
      <c r="L328" s="702">
        <v>325.07</v>
      </c>
      <c r="M328" s="702">
        <v>13</v>
      </c>
      <c r="N328" s="703">
        <v>4225.91</v>
      </c>
    </row>
    <row r="329" spans="1:14" ht="14.4" customHeight="1" x14ac:dyDescent="0.3">
      <c r="A329" s="697" t="s">
        <v>500</v>
      </c>
      <c r="B329" s="698" t="s">
        <v>501</v>
      </c>
      <c r="C329" s="699" t="s">
        <v>513</v>
      </c>
      <c r="D329" s="700" t="s">
        <v>514</v>
      </c>
      <c r="E329" s="701">
        <v>50113006</v>
      </c>
      <c r="F329" s="700" t="s">
        <v>1052</v>
      </c>
      <c r="G329" s="699" t="s">
        <v>536</v>
      </c>
      <c r="H329" s="699">
        <v>133220</v>
      </c>
      <c r="I329" s="699">
        <v>33220</v>
      </c>
      <c r="J329" s="699" t="s">
        <v>1084</v>
      </c>
      <c r="K329" s="699" t="s">
        <v>1085</v>
      </c>
      <c r="L329" s="702">
        <v>195.99000000000015</v>
      </c>
      <c r="M329" s="702">
        <v>1</v>
      </c>
      <c r="N329" s="703">
        <v>195.99000000000015</v>
      </c>
    </row>
    <row r="330" spans="1:14" ht="14.4" customHeight="1" x14ac:dyDescent="0.3">
      <c r="A330" s="697" t="s">
        <v>500</v>
      </c>
      <c r="B330" s="698" t="s">
        <v>501</v>
      </c>
      <c r="C330" s="699" t="s">
        <v>513</v>
      </c>
      <c r="D330" s="700" t="s">
        <v>514</v>
      </c>
      <c r="E330" s="701">
        <v>50113008</v>
      </c>
      <c r="F330" s="700" t="s">
        <v>1086</v>
      </c>
      <c r="G330" s="699"/>
      <c r="H330" s="699"/>
      <c r="I330" s="699">
        <v>138455</v>
      </c>
      <c r="J330" s="699" t="s">
        <v>1087</v>
      </c>
      <c r="K330" s="699" t="s">
        <v>1088</v>
      </c>
      <c r="L330" s="702">
        <v>1287.0556860854945</v>
      </c>
      <c r="M330" s="702">
        <v>194</v>
      </c>
      <c r="N330" s="703">
        <v>249688.80310058594</v>
      </c>
    </row>
    <row r="331" spans="1:14" ht="14.4" customHeight="1" x14ac:dyDescent="0.3">
      <c r="A331" s="697" t="s">
        <v>500</v>
      </c>
      <c r="B331" s="698" t="s">
        <v>501</v>
      </c>
      <c r="C331" s="699" t="s">
        <v>513</v>
      </c>
      <c r="D331" s="700" t="s">
        <v>514</v>
      </c>
      <c r="E331" s="701">
        <v>50113008</v>
      </c>
      <c r="F331" s="700" t="s">
        <v>1086</v>
      </c>
      <c r="G331" s="699"/>
      <c r="H331" s="699"/>
      <c r="I331" s="699">
        <v>129056</v>
      </c>
      <c r="J331" s="699" t="s">
        <v>1089</v>
      </c>
      <c r="K331" s="699" t="s">
        <v>1090</v>
      </c>
      <c r="L331" s="702">
        <v>2168.56005859375</v>
      </c>
      <c r="M331" s="702">
        <v>11</v>
      </c>
      <c r="N331" s="703">
        <v>23854.16064453125</v>
      </c>
    </row>
    <row r="332" spans="1:14" ht="14.4" customHeight="1" x14ac:dyDescent="0.3">
      <c r="A332" s="697" t="s">
        <v>500</v>
      </c>
      <c r="B332" s="698" t="s">
        <v>501</v>
      </c>
      <c r="C332" s="699" t="s">
        <v>513</v>
      </c>
      <c r="D332" s="700" t="s">
        <v>514</v>
      </c>
      <c r="E332" s="701">
        <v>50113008</v>
      </c>
      <c r="F332" s="700" t="s">
        <v>1086</v>
      </c>
      <c r="G332" s="699"/>
      <c r="H332" s="699"/>
      <c r="I332" s="699">
        <v>129057</v>
      </c>
      <c r="J332" s="699" t="s">
        <v>1089</v>
      </c>
      <c r="K332" s="699" t="s">
        <v>1091</v>
      </c>
      <c r="L332" s="702">
        <v>4337.1201171875</v>
      </c>
      <c r="M332" s="702">
        <v>12</v>
      </c>
      <c r="N332" s="703">
        <v>52045.44140625</v>
      </c>
    </row>
    <row r="333" spans="1:14" ht="14.4" customHeight="1" x14ac:dyDescent="0.3">
      <c r="A333" s="697" t="s">
        <v>500</v>
      </c>
      <c r="B333" s="698" t="s">
        <v>501</v>
      </c>
      <c r="C333" s="699" t="s">
        <v>513</v>
      </c>
      <c r="D333" s="700" t="s">
        <v>514</v>
      </c>
      <c r="E333" s="701">
        <v>50113008</v>
      </c>
      <c r="F333" s="700" t="s">
        <v>1086</v>
      </c>
      <c r="G333" s="699"/>
      <c r="H333" s="699"/>
      <c r="I333" s="699">
        <v>62464</v>
      </c>
      <c r="J333" s="699" t="s">
        <v>1092</v>
      </c>
      <c r="K333" s="699" t="s">
        <v>1093</v>
      </c>
      <c r="L333" s="702">
        <v>9157.759765625</v>
      </c>
      <c r="M333" s="702">
        <v>33</v>
      </c>
      <c r="N333" s="703">
        <v>302206.072265625</v>
      </c>
    </row>
    <row r="334" spans="1:14" ht="14.4" customHeight="1" x14ac:dyDescent="0.3">
      <c r="A334" s="697" t="s">
        <v>500</v>
      </c>
      <c r="B334" s="698" t="s">
        <v>501</v>
      </c>
      <c r="C334" s="699" t="s">
        <v>513</v>
      </c>
      <c r="D334" s="700" t="s">
        <v>514</v>
      </c>
      <c r="E334" s="701">
        <v>50113008</v>
      </c>
      <c r="F334" s="700" t="s">
        <v>1086</v>
      </c>
      <c r="G334" s="699"/>
      <c r="H334" s="699"/>
      <c r="I334" s="699">
        <v>104051</v>
      </c>
      <c r="J334" s="699" t="s">
        <v>1094</v>
      </c>
      <c r="K334" s="699" t="s">
        <v>1088</v>
      </c>
      <c r="L334" s="702">
        <v>1291.4000244140625</v>
      </c>
      <c r="M334" s="702">
        <v>2</v>
      </c>
      <c r="N334" s="703">
        <v>2582.800048828125</v>
      </c>
    </row>
    <row r="335" spans="1:14" ht="14.4" customHeight="1" x14ac:dyDescent="0.3">
      <c r="A335" s="697" t="s">
        <v>500</v>
      </c>
      <c r="B335" s="698" t="s">
        <v>501</v>
      </c>
      <c r="C335" s="699" t="s">
        <v>513</v>
      </c>
      <c r="D335" s="700" t="s">
        <v>514</v>
      </c>
      <c r="E335" s="701">
        <v>50113008</v>
      </c>
      <c r="F335" s="700" t="s">
        <v>1086</v>
      </c>
      <c r="G335" s="699"/>
      <c r="H335" s="699"/>
      <c r="I335" s="699">
        <v>26042</v>
      </c>
      <c r="J335" s="699" t="s">
        <v>1095</v>
      </c>
      <c r="K335" s="699" t="s">
        <v>1096</v>
      </c>
      <c r="L335" s="702">
        <v>9559</v>
      </c>
      <c r="M335" s="702">
        <v>7</v>
      </c>
      <c r="N335" s="703">
        <v>66913</v>
      </c>
    </row>
    <row r="336" spans="1:14" ht="14.4" customHeight="1" x14ac:dyDescent="0.3">
      <c r="A336" s="697" t="s">
        <v>500</v>
      </c>
      <c r="B336" s="698" t="s">
        <v>501</v>
      </c>
      <c r="C336" s="699" t="s">
        <v>513</v>
      </c>
      <c r="D336" s="700" t="s">
        <v>514</v>
      </c>
      <c r="E336" s="701">
        <v>50113008</v>
      </c>
      <c r="F336" s="700" t="s">
        <v>1086</v>
      </c>
      <c r="G336" s="699"/>
      <c r="H336" s="699"/>
      <c r="I336" s="699">
        <v>6480</v>
      </c>
      <c r="J336" s="699" t="s">
        <v>1097</v>
      </c>
      <c r="K336" s="699" t="s">
        <v>1098</v>
      </c>
      <c r="L336" s="702">
        <v>4305.39990234375</v>
      </c>
      <c r="M336" s="702">
        <v>10</v>
      </c>
      <c r="N336" s="703">
        <v>43053.9990234375</v>
      </c>
    </row>
    <row r="337" spans="1:14" ht="14.4" customHeight="1" x14ac:dyDescent="0.3">
      <c r="A337" s="697" t="s">
        <v>500</v>
      </c>
      <c r="B337" s="698" t="s">
        <v>501</v>
      </c>
      <c r="C337" s="699" t="s">
        <v>513</v>
      </c>
      <c r="D337" s="700" t="s">
        <v>514</v>
      </c>
      <c r="E337" s="701">
        <v>50113008</v>
      </c>
      <c r="F337" s="700" t="s">
        <v>1086</v>
      </c>
      <c r="G337" s="699"/>
      <c r="H337" s="699"/>
      <c r="I337" s="699">
        <v>212531</v>
      </c>
      <c r="J337" s="699" t="s">
        <v>1097</v>
      </c>
      <c r="K337" s="699" t="s">
        <v>1099</v>
      </c>
      <c r="L337" s="702">
        <v>8610.7998046875</v>
      </c>
      <c r="M337" s="702">
        <v>8</v>
      </c>
      <c r="N337" s="703">
        <v>68886.3984375</v>
      </c>
    </row>
    <row r="338" spans="1:14" ht="14.4" customHeight="1" x14ac:dyDescent="0.3">
      <c r="A338" s="697" t="s">
        <v>500</v>
      </c>
      <c r="B338" s="698" t="s">
        <v>501</v>
      </c>
      <c r="C338" s="699" t="s">
        <v>513</v>
      </c>
      <c r="D338" s="700" t="s">
        <v>514</v>
      </c>
      <c r="E338" s="701">
        <v>50113008</v>
      </c>
      <c r="F338" s="700" t="s">
        <v>1086</v>
      </c>
      <c r="G338" s="699"/>
      <c r="H338" s="699"/>
      <c r="I338" s="699">
        <v>214076</v>
      </c>
      <c r="J338" s="699" t="s">
        <v>1100</v>
      </c>
      <c r="K338" s="699" t="s">
        <v>1101</v>
      </c>
      <c r="L338" s="702">
        <v>1971.4200439453125</v>
      </c>
      <c r="M338" s="702">
        <v>18</v>
      </c>
      <c r="N338" s="703">
        <v>35485.560791015625</v>
      </c>
    </row>
    <row r="339" spans="1:14" ht="14.4" customHeight="1" x14ac:dyDescent="0.3">
      <c r="A339" s="697" t="s">
        <v>500</v>
      </c>
      <c r="B339" s="698" t="s">
        <v>501</v>
      </c>
      <c r="C339" s="699" t="s">
        <v>513</v>
      </c>
      <c r="D339" s="700" t="s">
        <v>514</v>
      </c>
      <c r="E339" s="701">
        <v>50113011</v>
      </c>
      <c r="F339" s="700" t="s">
        <v>1102</v>
      </c>
      <c r="G339" s="699"/>
      <c r="H339" s="699"/>
      <c r="I339" s="699">
        <v>209906</v>
      </c>
      <c r="J339" s="699" t="s">
        <v>1103</v>
      </c>
      <c r="K339" s="699" t="s">
        <v>1104</v>
      </c>
      <c r="L339" s="702">
        <v>6812.080078125</v>
      </c>
      <c r="M339" s="702">
        <v>1</v>
      </c>
      <c r="N339" s="703">
        <v>6812.080078125</v>
      </c>
    </row>
    <row r="340" spans="1:14" ht="14.4" customHeight="1" x14ac:dyDescent="0.3">
      <c r="A340" s="697" t="s">
        <v>500</v>
      </c>
      <c r="B340" s="698" t="s">
        <v>501</v>
      </c>
      <c r="C340" s="699" t="s">
        <v>513</v>
      </c>
      <c r="D340" s="700" t="s">
        <v>514</v>
      </c>
      <c r="E340" s="701">
        <v>50113011</v>
      </c>
      <c r="F340" s="700" t="s">
        <v>1102</v>
      </c>
      <c r="G340" s="699"/>
      <c r="H340" s="699"/>
      <c r="I340" s="699">
        <v>171965</v>
      </c>
      <c r="J340" s="699" t="s">
        <v>1105</v>
      </c>
      <c r="K340" s="699" t="s">
        <v>1106</v>
      </c>
      <c r="L340" s="702">
        <v>6458.10009765625</v>
      </c>
      <c r="M340" s="702">
        <v>3</v>
      </c>
      <c r="N340" s="703">
        <v>19374.30029296875</v>
      </c>
    </row>
    <row r="341" spans="1:14" ht="14.4" customHeight="1" x14ac:dyDescent="0.3">
      <c r="A341" s="697" t="s">
        <v>500</v>
      </c>
      <c r="B341" s="698" t="s">
        <v>501</v>
      </c>
      <c r="C341" s="699" t="s">
        <v>513</v>
      </c>
      <c r="D341" s="700" t="s">
        <v>514</v>
      </c>
      <c r="E341" s="701">
        <v>50113013</v>
      </c>
      <c r="F341" s="700" t="s">
        <v>1107</v>
      </c>
      <c r="G341" s="699" t="s">
        <v>536</v>
      </c>
      <c r="H341" s="699">
        <v>194155</v>
      </c>
      <c r="I341" s="699">
        <v>94155</v>
      </c>
      <c r="J341" s="699" t="s">
        <v>1108</v>
      </c>
      <c r="K341" s="699" t="s">
        <v>1109</v>
      </c>
      <c r="L341" s="702">
        <v>320.84816901408453</v>
      </c>
      <c r="M341" s="702">
        <v>7.1</v>
      </c>
      <c r="N341" s="703">
        <v>2278.0219999999999</v>
      </c>
    </row>
    <row r="342" spans="1:14" ht="14.4" customHeight="1" x14ac:dyDescent="0.3">
      <c r="A342" s="697" t="s">
        <v>500</v>
      </c>
      <c r="B342" s="698" t="s">
        <v>501</v>
      </c>
      <c r="C342" s="699" t="s">
        <v>513</v>
      </c>
      <c r="D342" s="700" t="s">
        <v>514</v>
      </c>
      <c r="E342" s="701">
        <v>50113013</v>
      </c>
      <c r="F342" s="700" t="s">
        <v>1107</v>
      </c>
      <c r="G342" s="699" t="s">
        <v>270</v>
      </c>
      <c r="H342" s="699">
        <v>500696</v>
      </c>
      <c r="I342" s="699">
        <v>141836</v>
      </c>
      <c r="J342" s="699" t="s">
        <v>1110</v>
      </c>
      <c r="K342" s="699" t="s">
        <v>1111</v>
      </c>
      <c r="L342" s="702">
        <v>734.95</v>
      </c>
      <c r="M342" s="702">
        <v>2</v>
      </c>
      <c r="N342" s="703">
        <v>1469.9</v>
      </c>
    </row>
    <row r="343" spans="1:14" ht="14.4" customHeight="1" x14ac:dyDescent="0.3">
      <c r="A343" s="697" t="s">
        <v>500</v>
      </c>
      <c r="B343" s="698" t="s">
        <v>501</v>
      </c>
      <c r="C343" s="699" t="s">
        <v>513</v>
      </c>
      <c r="D343" s="700" t="s">
        <v>514</v>
      </c>
      <c r="E343" s="701">
        <v>50113013</v>
      </c>
      <c r="F343" s="700" t="s">
        <v>1107</v>
      </c>
      <c r="G343" s="699" t="s">
        <v>536</v>
      </c>
      <c r="H343" s="699">
        <v>195147</v>
      </c>
      <c r="I343" s="699">
        <v>195147</v>
      </c>
      <c r="J343" s="699" t="s">
        <v>1112</v>
      </c>
      <c r="K343" s="699" t="s">
        <v>1113</v>
      </c>
      <c r="L343" s="702">
        <v>561.51</v>
      </c>
      <c r="M343" s="702">
        <v>9.9</v>
      </c>
      <c r="N343" s="703">
        <v>5558.9490000000005</v>
      </c>
    </row>
    <row r="344" spans="1:14" ht="14.4" customHeight="1" x14ac:dyDescent="0.3">
      <c r="A344" s="697" t="s">
        <v>500</v>
      </c>
      <c r="B344" s="698" t="s">
        <v>501</v>
      </c>
      <c r="C344" s="699" t="s">
        <v>513</v>
      </c>
      <c r="D344" s="700" t="s">
        <v>514</v>
      </c>
      <c r="E344" s="701">
        <v>50113013</v>
      </c>
      <c r="F344" s="700" t="s">
        <v>1107</v>
      </c>
      <c r="G344" s="699" t="s">
        <v>519</v>
      </c>
      <c r="H344" s="699">
        <v>172972</v>
      </c>
      <c r="I344" s="699">
        <v>72972</v>
      </c>
      <c r="J344" s="699" t="s">
        <v>1114</v>
      </c>
      <c r="K344" s="699" t="s">
        <v>1115</v>
      </c>
      <c r="L344" s="702">
        <v>181.65000000000043</v>
      </c>
      <c r="M344" s="702">
        <v>212.19999999999985</v>
      </c>
      <c r="N344" s="703">
        <v>38546.130000000063</v>
      </c>
    </row>
    <row r="345" spans="1:14" ht="14.4" customHeight="1" x14ac:dyDescent="0.3">
      <c r="A345" s="697" t="s">
        <v>500</v>
      </c>
      <c r="B345" s="698" t="s">
        <v>501</v>
      </c>
      <c r="C345" s="699" t="s">
        <v>513</v>
      </c>
      <c r="D345" s="700" t="s">
        <v>514</v>
      </c>
      <c r="E345" s="701">
        <v>50113013</v>
      </c>
      <c r="F345" s="700" t="s">
        <v>1107</v>
      </c>
      <c r="G345" s="699" t="s">
        <v>536</v>
      </c>
      <c r="H345" s="699">
        <v>105951</v>
      </c>
      <c r="I345" s="699">
        <v>5951</v>
      </c>
      <c r="J345" s="699" t="s">
        <v>1116</v>
      </c>
      <c r="K345" s="699" t="s">
        <v>1117</v>
      </c>
      <c r="L345" s="702">
        <v>114.92000000000003</v>
      </c>
      <c r="M345" s="702">
        <v>1</v>
      </c>
      <c r="N345" s="703">
        <v>114.92000000000003</v>
      </c>
    </row>
    <row r="346" spans="1:14" ht="14.4" customHeight="1" x14ac:dyDescent="0.3">
      <c r="A346" s="697" t="s">
        <v>500</v>
      </c>
      <c r="B346" s="698" t="s">
        <v>501</v>
      </c>
      <c r="C346" s="699" t="s">
        <v>513</v>
      </c>
      <c r="D346" s="700" t="s">
        <v>514</v>
      </c>
      <c r="E346" s="701">
        <v>50113013</v>
      </c>
      <c r="F346" s="700" t="s">
        <v>1107</v>
      </c>
      <c r="G346" s="699" t="s">
        <v>519</v>
      </c>
      <c r="H346" s="699">
        <v>201958</v>
      </c>
      <c r="I346" s="699">
        <v>201958</v>
      </c>
      <c r="J346" s="699" t="s">
        <v>1118</v>
      </c>
      <c r="K346" s="699" t="s">
        <v>1119</v>
      </c>
      <c r="L346" s="702">
        <v>238.48999999999998</v>
      </c>
      <c r="M346" s="702">
        <v>1</v>
      </c>
      <c r="N346" s="703">
        <v>238.48999999999998</v>
      </c>
    </row>
    <row r="347" spans="1:14" ht="14.4" customHeight="1" x14ac:dyDescent="0.3">
      <c r="A347" s="697" t="s">
        <v>500</v>
      </c>
      <c r="B347" s="698" t="s">
        <v>501</v>
      </c>
      <c r="C347" s="699" t="s">
        <v>513</v>
      </c>
      <c r="D347" s="700" t="s">
        <v>514</v>
      </c>
      <c r="E347" s="701">
        <v>50113013</v>
      </c>
      <c r="F347" s="700" t="s">
        <v>1107</v>
      </c>
      <c r="G347" s="699" t="s">
        <v>519</v>
      </c>
      <c r="H347" s="699">
        <v>201961</v>
      </c>
      <c r="I347" s="699">
        <v>201961</v>
      </c>
      <c r="J347" s="699" t="s">
        <v>1120</v>
      </c>
      <c r="K347" s="699" t="s">
        <v>1121</v>
      </c>
      <c r="L347" s="702">
        <v>320.37499999999994</v>
      </c>
      <c r="M347" s="702">
        <v>6</v>
      </c>
      <c r="N347" s="703">
        <v>1922.2499999999998</v>
      </c>
    </row>
    <row r="348" spans="1:14" ht="14.4" customHeight="1" x14ac:dyDescent="0.3">
      <c r="A348" s="697" t="s">
        <v>500</v>
      </c>
      <c r="B348" s="698" t="s">
        <v>501</v>
      </c>
      <c r="C348" s="699" t="s">
        <v>513</v>
      </c>
      <c r="D348" s="700" t="s">
        <v>514</v>
      </c>
      <c r="E348" s="701">
        <v>50113013</v>
      </c>
      <c r="F348" s="700" t="s">
        <v>1107</v>
      </c>
      <c r="G348" s="699" t="s">
        <v>536</v>
      </c>
      <c r="H348" s="699">
        <v>183817</v>
      </c>
      <c r="I348" s="699">
        <v>183817</v>
      </c>
      <c r="J348" s="699" t="s">
        <v>1122</v>
      </c>
      <c r="K348" s="699" t="s">
        <v>1123</v>
      </c>
      <c r="L348" s="702">
        <v>918.5</v>
      </c>
      <c r="M348" s="702">
        <v>96.5</v>
      </c>
      <c r="N348" s="703">
        <v>88635.25</v>
      </c>
    </row>
    <row r="349" spans="1:14" ht="14.4" customHeight="1" x14ac:dyDescent="0.3">
      <c r="A349" s="697" t="s">
        <v>500</v>
      </c>
      <c r="B349" s="698" t="s">
        <v>501</v>
      </c>
      <c r="C349" s="699" t="s">
        <v>513</v>
      </c>
      <c r="D349" s="700" t="s">
        <v>514</v>
      </c>
      <c r="E349" s="701">
        <v>50113013</v>
      </c>
      <c r="F349" s="700" t="s">
        <v>1107</v>
      </c>
      <c r="G349" s="699" t="s">
        <v>519</v>
      </c>
      <c r="H349" s="699">
        <v>183926</v>
      </c>
      <c r="I349" s="699">
        <v>183926</v>
      </c>
      <c r="J349" s="699" t="s">
        <v>1124</v>
      </c>
      <c r="K349" s="699" t="s">
        <v>1123</v>
      </c>
      <c r="L349" s="702">
        <v>134.6285483870968</v>
      </c>
      <c r="M349" s="702">
        <v>12.399999999999999</v>
      </c>
      <c r="N349" s="703">
        <v>1669.394</v>
      </c>
    </row>
    <row r="350" spans="1:14" ht="14.4" customHeight="1" x14ac:dyDescent="0.3">
      <c r="A350" s="697" t="s">
        <v>500</v>
      </c>
      <c r="B350" s="698" t="s">
        <v>501</v>
      </c>
      <c r="C350" s="699" t="s">
        <v>513</v>
      </c>
      <c r="D350" s="700" t="s">
        <v>514</v>
      </c>
      <c r="E350" s="701">
        <v>50113013</v>
      </c>
      <c r="F350" s="700" t="s">
        <v>1107</v>
      </c>
      <c r="G350" s="699" t="s">
        <v>519</v>
      </c>
      <c r="H350" s="699">
        <v>111706</v>
      </c>
      <c r="I350" s="699">
        <v>11706</v>
      </c>
      <c r="J350" s="699" t="s">
        <v>584</v>
      </c>
      <c r="K350" s="699" t="s">
        <v>971</v>
      </c>
      <c r="L350" s="702">
        <v>229.51999999999998</v>
      </c>
      <c r="M350" s="702">
        <v>28</v>
      </c>
      <c r="N350" s="703">
        <v>6426.5599999999995</v>
      </c>
    </row>
    <row r="351" spans="1:14" ht="14.4" customHeight="1" x14ac:dyDescent="0.3">
      <c r="A351" s="697" t="s">
        <v>500</v>
      </c>
      <c r="B351" s="698" t="s">
        <v>501</v>
      </c>
      <c r="C351" s="699" t="s">
        <v>513</v>
      </c>
      <c r="D351" s="700" t="s">
        <v>514</v>
      </c>
      <c r="E351" s="701">
        <v>50113013</v>
      </c>
      <c r="F351" s="700" t="s">
        <v>1107</v>
      </c>
      <c r="G351" s="699" t="s">
        <v>519</v>
      </c>
      <c r="H351" s="699">
        <v>131654</v>
      </c>
      <c r="I351" s="699">
        <v>131654</v>
      </c>
      <c r="J351" s="699" t="s">
        <v>1125</v>
      </c>
      <c r="K351" s="699" t="s">
        <v>1126</v>
      </c>
      <c r="L351" s="702">
        <v>264</v>
      </c>
      <c r="M351" s="702">
        <v>1</v>
      </c>
      <c r="N351" s="703">
        <v>264</v>
      </c>
    </row>
    <row r="352" spans="1:14" ht="14.4" customHeight="1" x14ac:dyDescent="0.3">
      <c r="A352" s="697" t="s">
        <v>500</v>
      </c>
      <c r="B352" s="698" t="s">
        <v>501</v>
      </c>
      <c r="C352" s="699" t="s">
        <v>513</v>
      </c>
      <c r="D352" s="700" t="s">
        <v>514</v>
      </c>
      <c r="E352" s="701">
        <v>50113013</v>
      </c>
      <c r="F352" s="700" t="s">
        <v>1107</v>
      </c>
      <c r="G352" s="699" t="s">
        <v>519</v>
      </c>
      <c r="H352" s="699">
        <v>131656</v>
      </c>
      <c r="I352" s="699">
        <v>131656</v>
      </c>
      <c r="J352" s="699" t="s">
        <v>1127</v>
      </c>
      <c r="K352" s="699" t="s">
        <v>1128</v>
      </c>
      <c r="L352" s="702">
        <v>517</v>
      </c>
      <c r="M352" s="702">
        <v>2</v>
      </c>
      <c r="N352" s="703">
        <v>1034</v>
      </c>
    </row>
    <row r="353" spans="1:14" ht="14.4" customHeight="1" x14ac:dyDescent="0.3">
      <c r="A353" s="697" t="s">
        <v>500</v>
      </c>
      <c r="B353" s="698" t="s">
        <v>501</v>
      </c>
      <c r="C353" s="699" t="s">
        <v>513</v>
      </c>
      <c r="D353" s="700" t="s">
        <v>514</v>
      </c>
      <c r="E353" s="701">
        <v>50113013</v>
      </c>
      <c r="F353" s="700" t="s">
        <v>1107</v>
      </c>
      <c r="G353" s="699" t="s">
        <v>519</v>
      </c>
      <c r="H353" s="699">
        <v>121240</v>
      </c>
      <c r="I353" s="699">
        <v>121240</v>
      </c>
      <c r="J353" s="699" t="s">
        <v>1129</v>
      </c>
      <c r="K353" s="699" t="s">
        <v>1130</v>
      </c>
      <c r="L353" s="702">
        <v>374</v>
      </c>
      <c r="M353" s="702">
        <v>1</v>
      </c>
      <c r="N353" s="703">
        <v>374</v>
      </c>
    </row>
    <row r="354" spans="1:14" ht="14.4" customHeight="1" x14ac:dyDescent="0.3">
      <c r="A354" s="697" t="s">
        <v>500</v>
      </c>
      <c r="B354" s="698" t="s">
        <v>501</v>
      </c>
      <c r="C354" s="699" t="s">
        <v>513</v>
      </c>
      <c r="D354" s="700" t="s">
        <v>514</v>
      </c>
      <c r="E354" s="701">
        <v>50113013</v>
      </c>
      <c r="F354" s="700" t="s">
        <v>1107</v>
      </c>
      <c r="G354" s="699" t="s">
        <v>519</v>
      </c>
      <c r="H354" s="699">
        <v>162180</v>
      </c>
      <c r="I354" s="699">
        <v>162180</v>
      </c>
      <c r="J354" s="699" t="s">
        <v>1131</v>
      </c>
      <c r="K354" s="699" t="s">
        <v>1132</v>
      </c>
      <c r="L354" s="702">
        <v>152.9</v>
      </c>
      <c r="M354" s="702">
        <v>4</v>
      </c>
      <c r="N354" s="703">
        <v>611.6</v>
      </c>
    </row>
    <row r="355" spans="1:14" ht="14.4" customHeight="1" x14ac:dyDescent="0.3">
      <c r="A355" s="697" t="s">
        <v>500</v>
      </c>
      <c r="B355" s="698" t="s">
        <v>501</v>
      </c>
      <c r="C355" s="699" t="s">
        <v>513</v>
      </c>
      <c r="D355" s="700" t="s">
        <v>514</v>
      </c>
      <c r="E355" s="701">
        <v>50113013</v>
      </c>
      <c r="F355" s="700" t="s">
        <v>1107</v>
      </c>
      <c r="G355" s="699" t="s">
        <v>519</v>
      </c>
      <c r="H355" s="699">
        <v>162187</v>
      </c>
      <c r="I355" s="699">
        <v>162187</v>
      </c>
      <c r="J355" s="699" t="s">
        <v>1133</v>
      </c>
      <c r="K355" s="699" t="s">
        <v>1134</v>
      </c>
      <c r="L355" s="702">
        <v>289.27843137254905</v>
      </c>
      <c r="M355" s="702">
        <v>25.500000000000007</v>
      </c>
      <c r="N355" s="703">
        <v>7376.6000000000022</v>
      </c>
    </row>
    <row r="356" spans="1:14" ht="14.4" customHeight="1" x14ac:dyDescent="0.3">
      <c r="A356" s="697" t="s">
        <v>500</v>
      </c>
      <c r="B356" s="698" t="s">
        <v>501</v>
      </c>
      <c r="C356" s="699" t="s">
        <v>513</v>
      </c>
      <c r="D356" s="700" t="s">
        <v>514</v>
      </c>
      <c r="E356" s="701">
        <v>50113013</v>
      </c>
      <c r="F356" s="700" t="s">
        <v>1107</v>
      </c>
      <c r="G356" s="699" t="s">
        <v>536</v>
      </c>
      <c r="H356" s="699">
        <v>849655</v>
      </c>
      <c r="I356" s="699">
        <v>129836</v>
      </c>
      <c r="J356" s="699" t="s">
        <v>1135</v>
      </c>
      <c r="K356" s="699" t="s">
        <v>1136</v>
      </c>
      <c r="L356" s="702">
        <v>262.89999999999986</v>
      </c>
      <c r="M356" s="702">
        <v>23.6</v>
      </c>
      <c r="N356" s="703">
        <v>6204.4399999999978</v>
      </c>
    </row>
    <row r="357" spans="1:14" ht="14.4" customHeight="1" x14ac:dyDescent="0.3">
      <c r="A357" s="697" t="s">
        <v>500</v>
      </c>
      <c r="B357" s="698" t="s">
        <v>501</v>
      </c>
      <c r="C357" s="699" t="s">
        <v>513</v>
      </c>
      <c r="D357" s="700" t="s">
        <v>514</v>
      </c>
      <c r="E357" s="701">
        <v>50113013</v>
      </c>
      <c r="F357" s="700" t="s">
        <v>1107</v>
      </c>
      <c r="G357" s="699" t="s">
        <v>536</v>
      </c>
      <c r="H357" s="699">
        <v>849887</v>
      </c>
      <c r="I357" s="699">
        <v>129834</v>
      </c>
      <c r="J357" s="699" t="s">
        <v>1137</v>
      </c>
      <c r="K357" s="699" t="s">
        <v>502</v>
      </c>
      <c r="L357" s="702">
        <v>154</v>
      </c>
      <c r="M357" s="702">
        <v>11</v>
      </c>
      <c r="N357" s="703">
        <v>1694</v>
      </c>
    </row>
    <row r="358" spans="1:14" ht="14.4" customHeight="1" x14ac:dyDescent="0.3">
      <c r="A358" s="697" t="s">
        <v>500</v>
      </c>
      <c r="B358" s="698" t="s">
        <v>501</v>
      </c>
      <c r="C358" s="699" t="s">
        <v>513</v>
      </c>
      <c r="D358" s="700" t="s">
        <v>514</v>
      </c>
      <c r="E358" s="701">
        <v>50113013</v>
      </c>
      <c r="F358" s="700" t="s">
        <v>1107</v>
      </c>
      <c r="G358" s="699" t="s">
        <v>519</v>
      </c>
      <c r="H358" s="699">
        <v>120605</v>
      </c>
      <c r="I358" s="699">
        <v>20605</v>
      </c>
      <c r="J358" s="699" t="s">
        <v>1138</v>
      </c>
      <c r="K358" s="699" t="s">
        <v>1139</v>
      </c>
      <c r="L358" s="702">
        <v>597.74</v>
      </c>
      <c r="M358" s="702">
        <v>0.59999999999999964</v>
      </c>
      <c r="N358" s="703">
        <v>358.64399999999978</v>
      </c>
    </row>
    <row r="359" spans="1:14" ht="14.4" customHeight="1" x14ac:dyDescent="0.3">
      <c r="A359" s="697" t="s">
        <v>500</v>
      </c>
      <c r="B359" s="698" t="s">
        <v>501</v>
      </c>
      <c r="C359" s="699" t="s">
        <v>513</v>
      </c>
      <c r="D359" s="700" t="s">
        <v>514</v>
      </c>
      <c r="E359" s="701">
        <v>50113013</v>
      </c>
      <c r="F359" s="700" t="s">
        <v>1107</v>
      </c>
      <c r="G359" s="699" t="s">
        <v>519</v>
      </c>
      <c r="H359" s="699">
        <v>218400</v>
      </c>
      <c r="I359" s="699">
        <v>218400</v>
      </c>
      <c r="J359" s="699" t="s">
        <v>1138</v>
      </c>
      <c r="K359" s="699" t="s">
        <v>1139</v>
      </c>
      <c r="L359" s="702">
        <v>597.7399999999999</v>
      </c>
      <c r="M359" s="702">
        <v>11.4</v>
      </c>
      <c r="N359" s="703">
        <v>6814.235999999999</v>
      </c>
    </row>
    <row r="360" spans="1:14" ht="14.4" customHeight="1" x14ac:dyDescent="0.3">
      <c r="A360" s="697" t="s">
        <v>500</v>
      </c>
      <c r="B360" s="698" t="s">
        <v>501</v>
      </c>
      <c r="C360" s="699" t="s">
        <v>513</v>
      </c>
      <c r="D360" s="700" t="s">
        <v>514</v>
      </c>
      <c r="E360" s="701">
        <v>50113013</v>
      </c>
      <c r="F360" s="700" t="s">
        <v>1107</v>
      </c>
      <c r="G360" s="699" t="s">
        <v>502</v>
      </c>
      <c r="H360" s="699">
        <v>202911</v>
      </c>
      <c r="I360" s="699">
        <v>202911</v>
      </c>
      <c r="J360" s="699" t="s">
        <v>1140</v>
      </c>
      <c r="K360" s="699" t="s">
        <v>1141</v>
      </c>
      <c r="L360" s="702">
        <v>6285.3690476190477</v>
      </c>
      <c r="M360" s="702">
        <v>2.1</v>
      </c>
      <c r="N360" s="703">
        <v>13199.275000000001</v>
      </c>
    </row>
    <row r="361" spans="1:14" ht="14.4" customHeight="1" x14ac:dyDescent="0.3">
      <c r="A361" s="697" t="s">
        <v>500</v>
      </c>
      <c r="B361" s="698" t="s">
        <v>501</v>
      </c>
      <c r="C361" s="699" t="s">
        <v>513</v>
      </c>
      <c r="D361" s="700" t="s">
        <v>514</v>
      </c>
      <c r="E361" s="701">
        <v>50113013</v>
      </c>
      <c r="F361" s="700" t="s">
        <v>1107</v>
      </c>
      <c r="G361" s="699" t="s">
        <v>519</v>
      </c>
      <c r="H361" s="699">
        <v>102427</v>
      </c>
      <c r="I361" s="699">
        <v>2427</v>
      </c>
      <c r="J361" s="699" t="s">
        <v>1142</v>
      </c>
      <c r="K361" s="699" t="s">
        <v>648</v>
      </c>
      <c r="L361" s="702">
        <v>89.079999999999984</v>
      </c>
      <c r="M361" s="702">
        <v>1</v>
      </c>
      <c r="N361" s="703">
        <v>89.079999999999984</v>
      </c>
    </row>
    <row r="362" spans="1:14" ht="14.4" customHeight="1" x14ac:dyDescent="0.3">
      <c r="A362" s="697" t="s">
        <v>500</v>
      </c>
      <c r="B362" s="698" t="s">
        <v>501</v>
      </c>
      <c r="C362" s="699" t="s">
        <v>513</v>
      </c>
      <c r="D362" s="700" t="s">
        <v>514</v>
      </c>
      <c r="E362" s="701">
        <v>50113013</v>
      </c>
      <c r="F362" s="700" t="s">
        <v>1107</v>
      </c>
      <c r="G362" s="699" t="s">
        <v>519</v>
      </c>
      <c r="H362" s="699">
        <v>101066</v>
      </c>
      <c r="I362" s="699">
        <v>1066</v>
      </c>
      <c r="J362" s="699" t="s">
        <v>1143</v>
      </c>
      <c r="K362" s="699" t="s">
        <v>1144</v>
      </c>
      <c r="L362" s="702">
        <v>54.814838709677417</v>
      </c>
      <c r="M362" s="702">
        <v>31</v>
      </c>
      <c r="N362" s="703">
        <v>1699.26</v>
      </c>
    </row>
    <row r="363" spans="1:14" ht="14.4" customHeight="1" x14ac:dyDescent="0.3">
      <c r="A363" s="697" t="s">
        <v>500</v>
      </c>
      <c r="B363" s="698" t="s">
        <v>501</v>
      </c>
      <c r="C363" s="699" t="s">
        <v>513</v>
      </c>
      <c r="D363" s="700" t="s">
        <v>514</v>
      </c>
      <c r="E363" s="701">
        <v>50113013</v>
      </c>
      <c r="F363" s="700" t="s">
        <v>1107</v>
      </c>
      <c r="G363" s="699" t="s">
        <v>519</v>
      </c>
      <c r="H363" s="699">
        <v>394618</v>
      </c>
      <c r="I363" s="699">
        <v>112786</v>
      </c>
      <c r="J363" s="699" t="s">
        <v>1145</v>
      </c>
      <c r="K363" s="699" t="s">
        <v>1146</v>
      </c>
      <c r="L363" s="702">
        <v>311.75488461538458</v>
      </c>
      <c r="M363" s="702">
        <v>5.1999999999999993</v>
      </c>
      <c r="N363" s="703">
        <v>1621.1253999999997</v>
      </c>
    </row>
    <row r="364" spans="1:14" ht="14.4" customHeight="1" x14ac:dyDescent="0.3">
      <c r="A364" s="697" t="s">
        <v>500</v>
      </c>
      <c r="B364" s="698" t="s">
        <v>501</v>
      </c>
      <c r="C364" s="699" t="s">
        <v>513</v>
      </c>
      <c r="D364" s="700" t="s">
        <v>514</v>
      </c>
      <c r="E364" s="701">
        <v>50113013</v>
      </c>
      <c r="F364" s="700" t="s">
        <v>1107</v>
      </c>
      <c r="G364" s="699" t="s">
        <v>519</v>
      </c>
      <c r="H364" s="699">
        <v>847476</v>
      </c>
      <c r="I364" s="699">
        <v>112782</v>
      </c>
      <c r="J364" s="699" t="s">
        <v>1147</v>
      </c>
      <c r="K364" s="699" t="s">
        <v>1148</v>
      </c>
      <c r="L364" s="702">
        <v>674.31013526570052</v>
      </c>
      <c r="M364" s="702">
        <v>10.350000000000001</v>
      </c>
      <c r="N364" s="703">
        <v>6979.1099000000013</v>
      </c>
    </row>
    <row r="365" spans="1:14" ht="14.4" customHeight="1" x14ac:dyDescent="0.3">
      <c r="A365" s="697" t="s">
        <v>500</v>
      </c>
      <c r="B365" s="698" t="s">
        <v>501</v>
      </c>
      <c r="C365" s="699" t="s">
        <v>513</v>
      </c>
      <c r="D365" s="700" t="s">
        <v>514</v>
      </c>
      <c r="E365" s="701">
        <v>50113013</v>
      </c>
      <c r="F365" s="700" t="s">
        <v>1107</v>
      </c>
      <c r="G365" s="699" t="s">
        <v>519</v>
      </c>
      <c r="H365" s="699">
        <v>96414</v>
      </c>
      <c r="I365" s="699">
        <v>96414</v>
      </c>
      <c r="J365" s="699" t="s">
        <v>1149</v>
      </c>
      <c r="K365" s="699" t="s">
        <v>1150</v>
      </c>
      <c r="L365" s="702">
        <v>58.739999999999988</v>
      </c>
      <c r="M365" s="702">
        <v>1.6</v>
      </c>
      <c r="N365" s="703">
        <v>93.98399999999998</v>
      </c>
    </row>
    <row r="366" spans="1:14" ht="14.4" customHeight="1" x14ac:dyDescent="0.3">
      <c r="A366" s="697" t="s">
        <v>500</v>
      </c>
      <c r="B366" s="698" t="s">
        <v>501</v>
      </c>
      <c r="C366" s="699" t="s">
        <v>513</v>
      </c>
      <c r="D366" s="700" t="s">
        <v>514</v>
      </c>
      <c r="E366" s="701">
        <v>50113013</v>
      </c>
      <c r="F366" s="700" t="s">
        <v>1107</v>
      </c>
      <c r="G366" s="699" t="s">
        <v>519</v>
      </c>
      <c r="H366" s="699">
        <v>216183</v>
      </c>
      <c r="I366" s="699">
        <v>216183</v>
      </c>
      <c r="J366" s="699" t="s">
        <v>1151</v>
      </c>
      <c r="K366" s="699" t="s">
        <v>1152</v>
      </c>
      <c r="L366" s="702">
        <v>250.02566666666664</v>
      </c>
      <c r="M366" s="702">
        <v>30</v>
      </c>
      <c r="N366" s="703">
        <v>7500.7699999999995</v>
      </c>
    </row>
    <row r="367" spans="1:14" ht="14.4" customHeight="1" x14ac:dyDescent="0.3">
      <c r="A367" s="697" t="s">
        <v>500</v>
      </c>
      <c r="B367" s="698" t="s">
        <v>501</v>
      </c>
      <c r="C367" s="699" t="s">
        <v>513</v>
      </c>
      <c r="D367" s="700" t="s">
        <v>514</v>
      </c>
      <c r="E367" s="701">
        <v>50113013</v>
      </c>
      <c r="F367" s="700" t="s">
        <v>1107</v>
      </c>
      <c r="G367" s="699" t="s">
        <v>519</v>
      </c>
      <c r="H367" s="699">
        <v>187199</v>
      </c>
      <c r="I367" s="699">
        <v>87199</v>
      </c>
      <c r="J367" s="699" t="s">
        <v>1153</v>
      </c>
      <c r="K367" s="699" t="s">
        <v>1154</v>
      </c>
      <c r="L367" s="702">
        <v>220.98999999999998</v>
      </c>
      <c r="M367" s="702">
        <v>73</v>
      </c>
      <c r="N367" s="703">
        <v>16132.269999999999</v>
      </c>
    </row>
    <row r="368" spans="1:14" ht="14.4" customHeight="1" x14ac:dyDescent="0.3">
      <c r="A368" s="697" t="s">
        <v>500</v>
      </c>
      <c r="B368" s="698" t="s">
        <v>501</v>
      </c>
      <c r="C368" s="699" t="s">
        <v>513</v>
      </c>
      <c r="D368" s="700" t="s">
        <v>514</v>
      </c>
      <c r="E368" s="701">
        <v>50113013</v>
      </c>
      <c r="F368" s="700" t="s">
        <v>1107</v>
      </c>
      <c r="G368" s="699" t="s">
        <v>536</v>
      </c>
      <c r="H368" s="699">
        <v>111592</v>
      </c>
      <c r="I368" s="699">
        <v>11592</v>
      </c>
      <c r="J368" s="699" t="s">
        <v>1155</v>
      </c>
      <c r="K368" s="699" t="s">
        <v>1156</v>
      </c>
      <c r="L368" s="702">
        <v>382.39188888888918</v>
      </c>
      <c r="M368" s="702">
        <v>135</v>
      </c>
      <c r="N368" s="703">
        <v>51622.905000000042</v>
      </c>
    </row>
    <row r="369" spans="1:14" ht="14.4" customHeight="1" x14ac:dyDescent="0.3">
      <c r="A369" s="697" t="s">
        <v>500</v>
      </c>
      <c r="B369" s="698" t="s">
        <v>501</v>
      </c>
      <c r="C369" s="699" t="s">
        <v>513</v>
      </c>
      <c r="D369" s="700" t="s">
        <v>514</v>
      </c>
      <c r="E369" s="701">
        <v>50113013</v>
      </c>
      <c r="F369" s="700" t="s">
        <v>1107</v>
      </c>
      <c r="G369" s="699" t="s">
        <v>536</v>
      </c>
      <c r="H369" s="699">
        <v>197000</v>
      </c>
      <c r="I369" s="699">
        <v>97000</v>
      </c>
      <c r="J369" s="699" t="s">
        <v>1157</v>
      </c>
      <c r="K369" s="699" t="s">
        <v>1158</v>
      </c>
      <c r="L369" s="702">
        <v>18.96</v>
      </c>
      <c r="M369" s="702">
        <v>95</v>
      </c>
      <c r="N369" s="703">
        <v>1801.2</v>
      </c>
    </row>
    <row r="370" spans="1:14" ht="14.4" customHeight="1" x14ac:dyDescent="0.3">
      <c r="A370" s="697" t="s">
        <v>500</v>
      </c>
      <c r="B370" s="698" t="s">
        <v>501</v>
      </c>
      <c r="C370" s="699" t="s">
        <v>513</v>
      </c>
      <c r="D370" s="700" t="s">
        <v>514</v>
      </c>
      <c r="E370" s="701">
        <v>50113013</v>
      </c>
      <c r="F370" s="700" t="s">
        <v>1107</v>
      </c>
      <c r="G370" s="699" t="s">
        <v>519</v>
      </c>
      <c r="H370" s="699">
        <v>101076</v>
      </c>
      <c r="I370" s="699">
        <v>1076</v>
      </c>
      <c r="J370" s="699" t="s">
        <v>1159</v>
      </c>
      <c r="K370" s="699" t="s">
        <v>889</v>
      </c>
      <c r="L370" s="702">
        <v>78.429999999999993</v>
      </c>
      <c r="M370" s="702">
        <v>5</v>
      </c>
      <c r="N370" s="703">
        <v>392.15</v>
      </c>
    </row>
    <row r="371" spans="1:14" ht="14.4" customHeight="1" x14ac:dyDescent="0.3">
      <c r="A371" s="697" t="s">
        <v>500</v>
      </c>
      <c r="B371" s="698" t="s">
        <v>501</v>
      </c>
      <c r="C371" s="699" t="s">
        <v>513</v>
      </c>
      <c r="D371" s="700" t="s">
        <v>514</v>
      </c>
      <c r="E371" s="701">
        <v>50113013</v>
      </c>
      <c r="F371" s="700" t="s">
        <v>1107</v>
      </c>
      <c r="G371" s="699" t="s">
        <v>519</v>
      </c>
      <c r="H371" s="699">
        <v>201970</v>
      </c>
      <c r="I371" s="699">
        <v>201970</v>
      </c>
      <c r="J371" s="699" t="s">
        <v>1160</v>
      </c>
      <c r="K371" s="699" t="s">
        <v>1161</v>
      </c>
      <c r="L371" s="702">
        <v>72.179999999999978</v>
      </c>
      <c r="M371" s="702">
        <v>1</v>
      </c>
      <c r="N371" s="703">
        <v>72.179999999999978</v>
      </c>
    </row>
    <row r="372" spans="1:14" ht="14.4" customHeight="1" x14ac:dyDescent="0.3">
      <c r="A372" s="697" t="s">
        <v>500</v>
      </c>
      <c r="B372" s="698" t="s">
        <v>501</v>
      </c>
      <c r="C372" s="699" t="s">
        <v>513</v>
      </c>
      <c r="D372" s="700" t="s">
        <v>514</v>
      </c>
      <c r="E372" s="701">
        <v>50113013</v>
      </c>
      <c r="F372" s="700" t="s">
        <v>1107</v>
      </c>
      <c r="G372" s="699" t="s">
        <v>536</v>
      </c>
      <c r="H372" s="699">
        <v>113453</v>
      </c>
      <c r="I372" s="699">
        <v>113453</v>
      </c>
      <c r="J372" s="699" t="s">
        <v>1162</v>
      </c>
      <c r="K372" s="699" t="s">
        <v>1163</v>
      </c>
      <c r="L372" s="702">
        <v>458.69999999999982</v>
      </c>
      <c r="M372" s="702">
        <v>88</v>
      </c>
      <c r="N372" s="703">
        <v>40365.599999999984</v>
      </c>
    </row>
    <row r="373" spans="1:14" ht="14.4" customHeight="1" x14ac:dyDescent="0.3">
      <c r="A373" s="697" t="s">
        <v>500</v>
      </c>
      <c r="B373" s="698" t="s">
        <v>501</v>
      </c>
      <c r="C373" s="699" t="s">
        <v>513</v>
      </c>
      <c r="D373" s="700" t="s">
        <v>514</v>
      </c>
      <c r="E373" s="701">
        <v>50113013</v>
      </c>
      <c r="F373" s="700" t="s">
        <v>1107</v>
      </c>
      <c r="G373" s="699" t="s">
        <v>502</v>
      </c>
      <c r="H373" s="699">
        <v>141263</v>
      </c>
      <c r="I373" s="699">
        <v>141263</v>
      </c>
      <c r="J373" s="699" t="s">
        <v>1164</v>
      </c>
      <c r="K373" s="699" t="s">
        <v>1165</v>
      </c>
      <c r="L373" s="702">
        <v>161.67000000000004</v>
      </c>
      <c r="M373" s="702">
        <v>180</v>
      </c>
      <c r="N373" s="703">
        <v>29100.600000000009</v>
      </c>
    </row>
    <row r="374" spans="1:14" ht="14.4" customHeight="1" x14ac:dyDescent="0.3">
      <c r="A374" s="697" t="s">
        <v>500</v>
      </c>
      <c r="B374" s="698" t="s">
        <v>501</v>
      </c>
      <c r="C374" s="699" t="s">
        <v>513</v>
      </c>
      <c r="D374" s="700" t="s">
        <v>514</v>
      </c>
      <c r="E374" s="701">
        <v>50113013</v>
      </c>
      <c r="F374" s="700" t="s">
        <v>1107</v>
      </c>
      <c r="G374" s="699" t="s">
        <v>519</v>
      </c>
      <c r="H374" s="699">
        <v>192359</v>
      </c>
      <c r="I374" s="699">
        <v>92359</v>
      </c>
      <c r="J374" s="699" t="s">
        <v>1166</v>
      </c>
      <c r="K374" s="699" t="s">
        <v>1167</v>
      </c>
      <c r="L374" s="702">
        <v>43.682999999999993</v>
      </c>
      <c r="M374" s="702">
        <v>30</v>
      </c>
      <c r="N374" s="703">
        <v>1310.4899999999998</v>
      </c>
    </row>
    <row r="375" spans="1:14" ht="14.4" customHeight="1" x14ac:dyDescent="0.3">
      <c r="A375" s="697" t="s">
        <v>500</v>
      </c>
      <c r="B375" s="698" t="s">
        <v>501</v>
      </c>
      <c r="C375" s="699" t="s">
        <v>513</v>
      </c>
      <c r="D375" s="700" t="s">
        <v>514</v>
      </c>
      <c r="E375" s="701">
        <v>50113013</v>
      </c>
      <c r="F375" s="700" t="s">
        <v>1107</v>
      </c>
      <c r="G375" s="699" t="s">
        <v>502</v>
      </c>
      <c r="H375" s="699">
        <v>201030</v>
      </c>
      <c r="I375" s="699">
        <v>201030</v>
      </c>
      <c r="J375" s="699" t="s">
        <v>1168</v>
      </c>
      <c r="K375" s="699" t="s">
        <v>977</v>
      </c>
      <c r="L375" s="702">
        <v>26.610000000000003</v>
      </c>
      <c r="M375" s="702">
        <v>132</v>
      </c>
      <c r="N375" s="703">
        <v>3512.5200000000004</v>
      </c>
    </row>
    <row r="376" spans="1:14" ht="14.4" customHeight="1" x14ac:dyDescent="0.3">
      <c r="A376" s="697" t="s">
        <v>500</v>
      </c>
      <c r="B376" s="698" t="s">
        <v>501</v>
      </c>
      <c r="C376" s="699" t="s">
        <v>513</v>
      </c>
      <c r="D376" s="700" t="s">
        <v>514</v>
      </c>
      <c r="E376" s="701">
        <v>50113013</v>
      </c>
      <c r="F376" s="700" t="s">
        <v>1107</v>
      </c>
      <c r="G376" s="699" t="s">
        <v>519</v>
      </c>
      <c r="H376" s="699">
        <v>106264</v>
      </c>
      <c r="I376" s="699">
        <v>6264</v>
      </c>
      <c r="J376" s="699" t="s">
        <v>1169</v>
      </c>
      <c r="K376" s="699" t="s">
        <v>1170</v>
      </c>
      <c r="L376" s="702">
        <v>31.581428571428578</v>
      </c>
      <c r="M376" s="702">
        <v>7</v>
      </c>
      <c r="N376" s="703">
        <v>221.07000000000005</v>
      </c>
    </row>
    <row r="377" spans="1:14" ht="14.4" customHeight="1" x14ac:dyDescent="0.3">
      <c r="A377" s="697" t="s">
        <v>500</v>
      </c>
      <c r="B377" s="698" t="s">
        <v>501</v>
      </c>
      <c r="C377" s="699" t="s">
        <v>513</v>
      </c>
      <c r="D377" s="700" t="s">
        <v>514</v>
      </c>
      <c r="E377" s="701">
        <v>50113013</v>
      </c>
      <c r="F377" s="700" t="s">
        <v>1107</v>
      </c>
      <c r="G377" s="699" t="s">
        <v>519</v>
      </c>
      <c r="H377" s="699">
        <v>847759</v>
      </c>
      <c r="I377" s="699">
        <v>142077</v>
      </c>
      <c r="J377" s="699" t="s">
        <v>1171</v>
      </c>
      <c r="K377" s="699" t="s">
        <v>1172</v>
      </c>
      <c r="L377" s="702">
        <v>2029.675</v>
      </c>
      <c r="M377" s="702">
        <v>12</v>
      </c>
      <c r="N377" s="703">
        <v>24356.1</v>
      </c>
    </row>
    <row r="378" spans="1:14" ht="14.4" customHeight="1" x14ac:dyDescent="0.3">
      <c r="A378" s="697" t="s">
        <v>500</v>
      </c>
      <c r="B378" s="698" t="s">
        <v>501</v>
      </c>
      <c r="C378" s="699" t="s">
        <v>513</v>
      </c>
      <c r="D378" s="700" t="s">
        <v>514</v>
      </c>
      <c r="E378" s="701">
        <v>50113013</v>
      </c>
      <c r="F378" s="700" t="s">
        <v>1107</v>
      </c>
      <c r="G378" s="699" t="s">
        <v>536</v>
      </c>
      <c r="H378" s="699">
        <v>126127</v>
      </c>
      <c r="I378" s="699">
        <v>26127</v>
      </c>
      <c r="J378" s="699" t="s">
        <v>1173</v>
      </c>
      <c r="K378" s="699" t="s">
        <v>1174</v>
      </c>
      <c r="L378" s="702">
        <v>12178.08</v>
      </c>
      <c r="M378" s="702">
        <v>39</v>
      </c>
      <c r="N378" s="703">
        <v>474945.12</v>
      </c>
    </row>
    <row r="379" spans="1:14" ht="14.4" customHeight="1" x14ac:dyDescent="0.3">
      <c r="A379" s="697" t="s">
        <v>500</v>
      </c>
      <c r="B379" s="698" t="s">
        <v>501</v>
      </c>
      <c r="C379" s="699" t="s">
        <v>513</v>
      </c>
      <c r="D379" s="700" t="s">
        <v>514</v>
      </c>
      <c r="E379" s="701">
        <v>50113013</v>
      </c>
      <c r="F379" s="700" t="s">
        <v>1107</v>
      </c>
      <c r="G379" s="699" t="s">
        <v>519</v>
      </c>
      <c r="H379" s="699">
        <v>116600</v>
      </c>
      <c r="I379" s="699">
        <v>16600</v>
      </c>
      <c r="J379" s="699" t="s">
        <v>1175</v>
      </c>
      <c r="K379" s="699" t="s">
        <v>1176</v>
      </c>
      <c r="L379" s="702">
        <v>24.839756097560976</v>
      </c>
      <c r="M379" s="702">
        <v>328</v>
      </c>
      <c r="N379" s="703">
        <v>8147.44</v>
      </c>
    </row>
    <row r="380" spans="1:14" ht="14.4" customHeight="1" x14ac:dyDescent="0.3">
      <c r="A380" s="697" t="s">
        <v>500</v>
      </c>
      <c r="B380" s="698" t="s">
        <v>501</v>
      </c>
      <c r="C380" s="699" t="s">
        <v>513</v>
      </c>
      <c r="D380" s="700" t="s">
        <v>514</v>
      </c>
      <c r="E380" s="701">
        <v>50113013</v>
      </c>
      <c r="F380" s="700" t="s">
        <v>1107</v>
      </c>
      <c r="G380" s="699" t="s">
        <v>536</v>
      </c>
      <c r="H380" s="699">
        <v>166269</v>
      </c>
      <c r="I380" s="699">
        <v>166269</v>
      </c>
      <c r="J380" s="699" t="s">
        <v>1177</v>
      </c>
      <c r="K380" s="699" t="s">
        <v>1178</v>
      </c>
      <c r="L380" s="702">
        <v>52.879999999999995</v>
      </c>
      <c r="M380" s="702">
        <v>227</v>
      </c>
      <c r="N380" s="703">
        <v>12003.759999999998</v>
      </c>
    </row>
    <row r="381" spans="1:14" ht="14.4" customHeight="1" x14ac:dyDescent="0.3">
      <c r="A381" s="697" t="s">
        <v>500</v>
      </c>
      <c r="B381" s="698" t="s">
        <v>501</v>
      </c>
      <c r="C381" s="699" t="s">
        <v>513</v>
      </c>
      <c r="D381" s="700" t="s">
        <v>514</v>
      </c>
      <c r="E381" s="701">
        <v>50113013</v>
      </c>
      <c r="F381" s="700" t="s">
        <v>1107</v>
      </c>
      <c r="G381" s="699" t="s">
        <v>536</v>
      </c>
      <c r="H381" s="699">
        <v>166265</v>
      </c>
      <c r="I381" s="699">
        <v>166265</v>
      </c>
      <c r="J381" s="699" t="s">
        <v>1179</v>
      </c>
      <c r="K381" s="699" t="s">
        <v>1152</v>
      </c>
      <c r="L381" s="702">
        <v>33.39</v>
      </c>
      <c r="M381" s="702">
        <v>30</v>
      </c>
      <c r="N381" s="703">
        <v>1001.6999999999999</v>
      </c>
    </row>
    <row r="382" spans="1:14" ht="14.4" customHeight="1" x14ac:dyDescent="0.3">
      <c r="A382" s="697" t="s">
        <v>500</v>
      </c>
      <c r="B382" s="698" t="s">
        <v>501</v>
      </c>
      <c r="C382" s="699" t="s">
        <v>513</v>
      </c>
      <c r="D382" s="700" t="s">
        <v>514</v>
      </c>
      <c r="E382" s="701">
        <v>50113013</v>
      </c>
      <c r="F382" s="700" t="s">
        <v>1107</v>
      </c>
      <c r="G382" s="699" t="s">
        <v>536</v>
      </c>
      <c r="H382" s="699">
        <v>103708</v>
      </c>
      <c r="I382" s="699">
        <v>3708</v>
      </c>
      <c r="J382" s="699" t="s">
        <v>1180</v>
      </c>
      <c r="K382" s="699" t="s">
        <v>1181</v>
      </c>
      <c r="L382" s="702">
        <v>1128.73</v>
      </c>
      <c r="M382" s="702">
        <v>2.1</v>
      </c>
      <c r="N382" s="703">
        <v>2370.3330000000001</v>
      </c>
    </row>
    <row r="383" spans="1:14" ht="14.4" customHeight="1" x14ac:dyDescent="0.3">
      <c r="A383" s="697" t="s">
        <v>500</v>
      </c>
      <c r="B383" s="698" t="s">
        <v>501</v>
      </c>
      <c r="C383" s="699" t="s">
        <v>513</v>
      </c>
      <c r="D383" s="700" t="s">
        <v>514</v>
      </c>
      <c r="E383" s="701">
        <v>50113014</v>
      </c>
      <c r="F383" s="700" t="s">
        <v>1182</v>
      </c>
      <c r="G383" s="699" t="s">
        <v>536</v>
      </c>
      <c r="H383" s="699">
        <v>64942</v>
      </c>
      <c r="I383" s="699">
        <v>64942</v>
      </c>
      <c r="J383" s="699" t="s">
        <v>1183</v>
      </c>
      <c r="K383" s="699" t="s">
        <v>1184</v>
      </c>
      <c r="L383" s="702">
        <v>2113.7500000000005</v>
      </c>
      <c r="M383" s="702">
        <v>1</v>
      </c>
      <c r="N383" s="703">
        <v>2113.7500000000005</v>
      </c>
    </row>
    <row r="384" spans="1:14" ht="14.4" customHeight="1" x14ac:dyDescent="0.3">
      <c r="A384" s="697" t="s">
        <v>500</v>
      </c>
      <c r="B384" s="698" t="s">
        <v>501</v>
      </c>
      <c r="C384" s="699" t="s">
        <v>513</v>
      </c>
      <c r="D384" s="700" t="s">
        <v>514</v>
      </c>
      <c r="E384" s="701">
        <v>50113014</v>
      </c>
      <c r="F384" s="700" t="s">
        <v>1182</v>
      </c>
      <c r="G384" s="699" t="s">
        <v>519</v>
      </c>
      <c r="H384" s="699">
        <v>850734</v>
      </c>
      <c r="I384" s="699">
        <v>149384</v>
      </c>
      <c r="J384" s="699" t="s">
        <v>1185</v>
      </c>
      <c r="K384" s="699" t="s">
        <v>1186</v>
      </c>
      <c r="L384" s="702">
        <v>1654.5877419354836</v>
      </c>
      <c r="M384" s="702">
        <v>62</v>
      </c>
      <c r="N384" s="703">
        <v>102584.43999999999</v>
      </c>
    </row>
    <row r="385" spans="1:14" ht="14.4" customHeight="1" x14ac:dyDescent="0.3">
      <c r="A385" s="697" t="s">
        <v>500</v>
      </c>
      <c r="B385" s="698" t="s">
        <v>501</v>
      </c>
      <c r="C385" s="699" t="s">
        <v>513</v>
      </c>
      <c r="D385" s="700" t="s">
        <v>514</v>
      </c>
      <c r="E385" s="701">
        <v>50113014</v>
      </c>
      <c r="F385" s="700" t="s">
        <v>1182</v>
      </c>
      <c r="G385" s="699" t="s">
        <v>536</v>
      </c>
      <c r="H385" s="699">
        <v>164401</v>
      </c>
      <c r="I385" s="699">
        <v>164401</v>
      </c>
      <c r="J385" s="699" t="s">
        <v>1187</v>
      </c>
      <c r="K385" s="699" t="s">
        <v>1188</v>
      </c>
      <c r="L385" s="702">
        <v>148.49999999999997</v>
      </c>
      <c r="M385" s="702">
        <v>22.8</v>
      </c>
      <c r="N385" s="703">
        <v>3385.7999999999997</v>
      </c>
    </row>
    <row r="386" spans="1:14" ht="14.4" customHeight="1" x14ac:dyDescent="0.3">
      <c r="A386" s="697" t="s">
        <v>500</v>
      </c>
      <c r="B386" s="698" t="s">
        <v>501</v>
      </c>
      <c r="C386" s="699" t="s">
        <v>513</v>
      </c>
      <c r="D386" s="700" t="s">
        <v>514</v>
      </c>
      <c r="E386" s="701">
        <v>50113014</v>
      </c>
      <c r="F386" s="700" t="s">
        <v>1182</v>
      </c>
      <c r="G386" s="699" t="s">
        <v>536</v>
      </c>
      <c r="H386" s="699">
        <v>164407</v>
      </c>
      <c r="I386" s="699">
        <v>164407</v>
      </c>
      <c r="J386" s="699" t="s">
        <v>1187</v>
      </c>
      <c r="K386" s="699" t="s">
        <v>1189</v>
      </c>
      <c r="L386" s="702">
        <v>294.8</v>
      </c>
      <c r="M386" s="702">
        <v>29.9</v>
      </c>
      <c r="N386" s="703">
        <v>8814.52</v>
      </c>
    </row>
    <row r="387" spans="1:14" ht="14.4" customHeight="1" x14ac:dyDescent="0.3">
      <c r="A387" s="697" t="s">
        <v>500</v>
      </c>
      <c r="B387" s="698" t="s">
        <v>501</v>
      </c>
      <c r="C387" s="699" t="s">
        <v>513</v>
      </c>
      <c r="D387" s="700" t="s">
        <v>514</v>
      </c>
      <c r="E387" s="701">
        <v>50113014</v>
      </c>
      <c r="F387" s="700" t="s">
        <v>1182</v>
      </c>
      <c r="G387" s="699" t="s">
        <v>519</v>
      </c>
      <c r="H387" s="699">
        <v>129428</v>
      </c>
      <c r="I387" s="699">
        <v>500720</v>
      </c>
      <c r="J387" s="699" t="s">
        <v>1190</v>
      </c>
      <c r="K387" s="699" t="s">
        <v>1191</v>
      </c>
      <c r="L387" s="702">
        <v>3630</v>
      </c>
      <c r="M387" s="702">
        <v>27</v>
      </c>
      <c r="N387" s="703">
        <v>98010</v>
      </c>
    </row>
    <row r="388" spans="1:14" ht="14.4" customHeight="1" thickBot="1" x14ac:dyDescent="0.35">
      <c r="A388" s="704" t="s">
        <v>500</v>
      </c>
      <c r="B388" s="705" t="s">
        <v>501</v>
      </c>
      <c r="C388" s="706" t="s">
        <v>513</v>
      </c>
      <c r="D388" s="707" t="s">
        <v>514</v>
      </c>
      <c r="E388" s="708">
        <v>50113014</v>
      </c>
      <c r="F388" s="707" t="s">
        <v>1182</v>
      </c>
      <c r="G388" s="706" t="s">
        <v>536</v>
      </c>
      <c r="H388" s="706">
        <v>207309</v>
      </c>
      <c r="I388" s="706">
        <v>207309</v>
      </c>
      <c r="J388" s="706" t="s">
        <v>1192</v>
      </c>
      <c r="K388" s="706" t="s">
        <v>1193</v>
      </c>
      <c r="L388" s="709">
        <v>117.80999999999999</v>
      </c>
      <c r="M388" s="709">
        <v>112</v>
      </c>
      <c r="N388" s="710">
        <v>13194.72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1" customWidth="1"/>
    <col min="2" max="2" width="10" style="310" customWidth="1"/>
    <col min="3" max="3" width="5.5546875" style="313" customWidth="1"/>
    <col min="4" max="4" width="10.88671875" style="310" customWidth="1"/>
    <col min="5" max="5" width="5.5546875" style="313" customWidth="1"/>
    <col min="6" max="6" width="10.88671875" style="310" customWidth="1"/>
    <col min="7" max="16384" width="8.88671875" style="231"/>
  </cols>
  <sheetData>
    <row r="1" spans="1:6" ht="37.200000000000003" customHeight="1" thickBot="1" x14ac:dyDescent="0.4">
      <c r="A1" s="520" t="s">
        <v>180</v>
      </c>
      <c r="B1" s="521"/>
      <c r="C1" s="521"/>
      <c r="D1" s="521"/>
      <c r="E1" s="521"/>
      <c r="F1" s="521"/>
    </row>
    <row r="2" spans="1:6" ht="14.4" customHeight="1" thickBot="1" x14ac:dyDescent="0.35">
      <c r="A2" s="348" t="s">
        <v>297</v>
      </c>
      <c r="B2" s="67"/>
      <c r="C2" s="68"/>
      <c r="D2" s="69"/>
      <c r="E2" s="68"/>
      <c r="F2" s="69"/>
    </row>
    <row r="3" spans="1:6" ht="14.4" customHeight="1" thickBot="1" x14ac:dyDescent="0.35">
      <c r="A3" s="190"/>
      <c r="B3" s="522" t="s">
        <v>143</v>
      </c>
      <c r="C3" s="523"/>
      <c r="D3" s="524" t="s">
        <v>142</v>
      </c>
      <c r="E3" s="523"/>
      <c r="F3" s="96" t="s">
        <v>3</v>
      </c>
    </row>
    <row r="4" spans="1:6" ht="14.4" customHeight="1" thickBot="1" x14ac:dyDescent="0.35">
      <c r="A4" s="711" t="s">
        <v>165</v>
      </c>
      <c r="B4" s="712" t="s">
        <v>14</v>
      </c>
      <c r="C4" s="713" t="s">
        <v>2</v>
      </c>
      <c r="D4" s="712" t="s">
        <v>14</v>
      </c>
      <c r="E4" s="713" t="s">
        <v>2</v>
      </c>
      <c r="F4" s="714" t="s">
        <v>14</v>
      </c>
    </row>
    <row r="5" spans="1:6" ht="14.4" customHeight="1" thickBot="1" x14ac:dyDescent="0.35">
      <c r="A5" s="722" t="s">
        <v>1194</v>
      </c>
      <c r="B5" s="688">
        <v>164652.98499999987</v>
      </c>
      <c r="C5" s="715">
        <v>0.1210343158266376</v>
      </c>
      <c r="D5" s="688">
        <v>1195729.6790028196</v>
      </c>
      <c r="E5" s="715">
        <v>0.8789656841733624</v>
      </c>
      <c r="F5" s="689">
        <v>1360382.6640028195</v>
      </c>
    </row>
    <row r="6" spans="1:6" ht="14.4" customHeight="1" thickBot="1" x14ac:dyDescent="0.35">
      <c r="A6" s="718" t="s">
        <v>3</v>
      </c>
      <c r="B6" s="719">
        <v>164652.98499999987</v>
      </c>
      <c r="C6" s="720">
        <v>0.1210343158266376</v>
      </c>
      <c r="D6" s="719">
        <v>1195729.6790028196</v>
      </c>
      <c r="E6" s="720">
        <v>0.8789656841733624</v>
      </c>
      <c r="F6" s="721">
        <v>1360382.6640028195</v>
      </c>
    </row>
    <row r="7" spans="1:6" ht="14.4" customHeight="1" thickBot="1" x14ac:dyDescent="0.35"/>
    <row r="8" spans="1:6" ht="14.4" customHeight="1" x14ac:dyDescent="0.3">
      <c r="A8" s="728" t="s">
        <v>1195</v>
      </c>
      <c r="B8" s="695"/>
      <c r="C8" s="716">
        <v>0</v>
      </c>
      <c r="D8" s="695">
        <v>23814.079999999998</v>
      </c>
      <c r="E8" s="716">
        <v>1</v>
      </c>
      <c r="F8" s="696">
        <v>23814.079999999998</v>
      </c>
    </row>
    <row r="9" spans="1:6" ht="14.4" customHeight="1" x14ac:dyDescent="0.3">
      <c r="A9" s="729" t="s">
        <v>1196</v>
      </c>
      <c r="B9" s="702"/>
      <c r="C9" s="724">
        <v>0</v>
      </c>
      <c r="D9" s="702">
        <v>2530.7599999999998</v>
      </c>
      <c r="E9" s="724">
        <v>1</v>
      </c>
      <c r="F9" s="703">
        <v>2530.7599999999998</v>
      </c>
    </row>
    <row r="10" spans="1:6" ht="14.4" customHeight="1" x14ac:dyDescent="0.3">
      <c r="A10" s="729" t="s">
        <v>1197</v>
      </c>
      <c r="B10" s="702"/>
      <c r="C10" s="724">
        <v>0</v>
      </c>
      <c r="D10" s="702">
        <v>66817.899999999994</v>
      </c>
      <c r="E10" s="724">
        <v>1</v>
      </c>
      <c r="F10" s="703">
        <v>66817.899999999994</v>
      </c>
    </row>
    <row r="11" spans="1:6" ht="14.4" customHeight="1" x14ac:dyDescent="0.3">
      <c r="A11" s="729" t="s">
        <v>1198</v>
      </c>
      <c r="B11" s="702">
        <v>227.24999999999989</v>
      </c>
      <c r="C11" s="724">
        <v>0.76566711590296466</v>
      </c>
      <c r="D11" s="702">
        <v>69.55000000000004</v>
      </c>
      <c r="E11" s="724">
        <v>0.2343328840970352</v>
      </c>
      <c r="F11" s="703">
        <v>296.79999999999995</v>
      </c>
    </row>
    <row r="12" spans="1:6" ht="14.4" customHeight="1" x14ac:dyDescent="0.3">
      <c r="A12" s="729" t="s">
        <v>1199</v>
      </c>
      <c r="B12" s="702"/>
      <c r="C12" s="724">
        <v>0</v>
      </c>
      <c r="D12" s="702">
        <v>119.20000000000003</v>
      </c>
      <c r="E12" s="724">
        <v>1</v>
      </c>
      <c r="F12" s="703">
        <v>119.20000000000003</v>
      </c>
    </row>
    <row r="13" spans="1:6" ht="14.4" customHeight="1" x14ac:dyDescent="0.3">
      <c r="A13" s="729" t="s">
        <v>1200</v>
      </c>
      <c r="B13" s="702"/>
      <c r="C13" s="724">
        <v>0</v>
      </c>
      <c r="D13" s="702">
        <v>14186.49</v>
      </c>
      <c r="E13" s="724">
        <v>1</v>
      </c>
      <c r="F13" s="703">
        <v>14186.49</v>
      </c>
    </row>
    <row r="14" spans="1:6" ht="14.4" customHeight="1" x14ac:dyDescent="0.3">
      <c r="A14" s="729" t="s">
        <v>1201</v>
      </c>
      <c r="B14" s="702">
        <v>118.6</v>
      </c>
      <c r="C14" s="724">
        <v>9.383282566557221E-3</v>
      </c>
      <c r="D14" s="702">
        <v>12520.9</v>
      </c>
      <c r="E14" s="724">
        <v>0.99061671743344271</v>
      </c>
      <c r="F14" s="703">
        <v>12639.5</v>
      </c>
    </row>
    <row r="15" spans="1:6" ht="14.4" customHeight="1" x14ac:dyDescent="0.3">
      <c r="A15" s="729" t="s">
        <v>1202</v>
      </c>
      <c r="B15" s="702">
        <v>1855.63</v>
      </c>
      <c r="C15" s="724">
        <v>1</v>
      </c>
      <c r="D15" s="702"/>
      <c r="E15" s="724">
        <v>0</v>
      </c>
      <c r="F15" s="703">
        <v>1855.63</v>
      </c>
    </row>
    <row r="16" spans="1:6" ht="14.4" customHeight="1" x14ac:dyDescent="0.3">
      <c r="A16" s="729" t="s">
        <v>1203</v>
      </c>
      <c r="B16" s="702"/>
      <c r="C16" s="724">
        <v>0</v>
      </c>
      <c r="D16" s="702">
        <v>2830.5299999999997</v>
      </c>
      <c r="E16" s="724">
        <v>1</v>
      </c>
      <c r="F16" s="703">
        <v>2830.5299999999997</v>
      </c>
    </row>
    <row r="17" spans="1:6" ht="14.4" customHeight="1" x14ac:dyDescent="0.3">
      <c r="A17" s="729" t="s">
        <v>1204</v>
      </c>
      <c r="B17" s="702"/>
      <c r="C17" s="724">
        <v>0</v>
      </c>
      <c r="D17" s="702">
        <v>55.55</v>
      </c>
      <c r="E17" s="724">
        <v>1</v>
      </c>
      <c r="F17" s="703">
        <v>55.55</v>
      </c>
    </row>
    <row r="18" spans="1:6" ht="14.4" customHeight="1" x14ac:dyDescent="0.3">
      <c r="A18" s="729" t="s">
        <v>1205</v>
      </c>
      <c r="B18" s="702">
        <v>102.30000000000003</v>
      </c>
      <c r="C18" s="724">
        <v>0.3699016488284641</v>
      </c>
      <c r="D18" s="702">
        <v>174.26</v>
      </c>
      <c r="E18" s="724">
        <v>0.63009835117153601</v>
      </c>
      <c r="F18" s="703">
        <v>276.56</v>
      </c>
    </row>
    <row r="19" spans="1:6" ht="14.4" customHeight="1" x14ac:dyDescent="0.3">
      <c r="A19" s="729" t="s">
        <v>1206</v>
      </c>
      <c r="B19" s="702"/>
      <c r="C19" s="724">
        <v>0</v>
      </c>
      <c r="D19" s="702">
        <v>26.009999999999994</v>
      </c>
      <c r="E19" s="724">
        <v>1</v>
      </c>
      <c r="F19" s="703">
        <v>26.009999999999994</v>
      </c>
    </row>
    <row r="20" spans="1:6" ht="14.4" customHeight="1" x14ac:dyDescent="0.3">
      <c r="A20" s="729" t="s">
        <v>1207</v>
      </c>
      <c r="B20" s="702"/>
      <c r="C20" s="724">
        <v>0</v>
      </c>
      <c r="D20" s="702">
        <v>574.44999999999993</v>
      </c>
      <c r="E20" s="724">
        <v>1</v>
      </c>
      <c r="F20" s="703">
        <v>574.44999999999993</v>
      </c>
    </row>
    <row r="21" spans="1:6" ht="14.4" customHeight="1" x14ac:dyDescent="0.3">
      <c r="A21" s="729" t="s">
        <v>1208</v>
      </c>
      <c r="B21" s="702"/>
      <c r="C21" s="724">
        <v>0</v>
      </c>
      <c r="D21" s="702">
        <v>213.05999999999995</v>
      </c>
      <c r="E21" s="724">
        <v>1</v>
      </c>
      <c r="F21" s="703">
        <v>213.05999999999995</v>
      </c>
    </row>
    <row r="22" spans="1:6" ht="14.4" customHeight="1" x14ac:dyDescent="0.3">
      <c r="A22" s="729" t="s">
        <v>1209</v>
      </c>
      <c r="B22" s="702"/>
      <c r="C22" s="724">
        <v>0</v>
      </c>
      <c r="D22" s="702">
        <v>387.13</v>
      </c>
      <c r="E22" s="724">
        <v>1</v>
      </c>
      <c r="F22" s="703">
        <v>387.13</v>
      </c>
    </row>
    <row r="23" spans="1:6" ht="14.4" customHeight="1" x14ac:dyDescent="0.3">
      <c r="A23" s="729" t="s">
        <v>1210</v>
      </c>
      <c r="B23" s="702"/>
      <c r="C23" s="724">
        <v>0</v>
      </c>
      <c r="D23" s="702">
        <v>176000</v>
      </c>
      <c r="E23" s="724">
        <v>1</v>
      </c>
      <c r="F23" s="703">
        <v>176000</v>
      </c>
    </row>
    <row r="24" spans="1:6" ht="14.4" customHeight="1" x14ac:dyDescent="0.3">
      <c r="A24" s="729" t="s">
        <v>1211</v>
      </c>
      <c r="B24" s="702"/>
      <c r="C24" s="724">
        <v>0</v>
      </c>
      <c r="D24" s="702">
        <v>2233.1799999999998</v>
      </c>
      <c r="E24" s="724">
        <v>1</v>
      </c>
      <c r="F24" s="703">
        <v>2233.1799999999998</v>
      </c>
    </row>
    <row r="25" spans="1:6" ht="14.4" customHeight="1" x14ac:dyDescent="0.3">
      <c r="A25" s="729" t="s">
        <v>1212</v>
      </c>
      <c r="B25" s="702"/>
      <c r="C25" s="724">
        <v>0</v>
      </c>
      <c r="D25" s="702">
        <v>474945.11999999994</v>
      </c>
      <c r="E25" s="724">
        <v>1</v>
      </c>
      <c r="F25" s="703">
        <v>474945.11999999994</v>
      </c>
    </row>
    <row r="26" spans="1:6" ht="14.4" customHeight="1" x14ac:dyDescent="0.3">
      <c r="A26" s="729" t="s">
        <v>1213</v>
      </c>
      <c r="B26" s="702">
        <v>3512.5200000000004</v>
      </c>
      <c r="C26" s="724">
        <v>1</v>
      </c>
      <c r="D26" s="702"/>
      <c r="E26" s="724">
        <v>0</v>
      </c>
      <c r="F26" s="703">
        <v>3512.5200000000004</v>
      </c>
    </row>
    <row r="27" spans="1:6" ht="14.4" customHeight="1" x14ac:dyDescent="0.3">
      <c r="A27" s="729" t="s">
        <v>1214</v>
      </c>
      <c r="B27" s="702"/>
      <c r="C27" s="724">
        <v>0</v>
      </c>
      <c r="D27" s="702">
        <v>88635.25</v>
      </c>
      <c r="E27" s="724">
        <v>1</v>
      </c>
      <c r="F27" s="703">
        <v>88635.25</v>
      </c>
    </row>
    <row r="28" spans="1:6" ht="14.4" customHeight="1" x14ac:dyDescent="0.3">
      <c r="A28" s="729" t="s">
        <v>1215</v>
      </c>
      <c r="B28" s="702"/>
      <c r="C28" s="724">
        <v>0</v>
      </c>
      <c r="D28" s="702">
        <v>7898.4400000000005</v>
      </c>
      <c r="E28" s="724">
        <v>1</v>
      </c>
      <c r="F28" s="703">
        <v>7898.4400000000005</v>
      </c>
    </row>
    <row r="29" spans="1:6" ht="14.4" customHeight="1" x14ac:dyDescent="0.3">
      <c r="A29" s="729" t="s">
        <v>1216</v>
      </c>
      <c r="B29" s="702">
        <v>1469.9</v>
      </c>
      <c r="C29" s="724">
        <v>0.20912385512905457</v>
      </c>
      <c r="D29" s="702">
        <v>5558.9490000000005</v>
      </c>
      <c r="E29" s="724">
        <v>0.79087614487094549</v>
      </c>
      <c r="F29" s="703">
        <v>7028.8490000000002</v>
      </c>
    </row>
    <row r="30" spans="1:6" ht="14.4" customHeight="1" x14ac:dyDescent="0.3">
      <c r="A30" s="729" t="s">
        <v>1217</v>
      </c>
      <c r="B30" s="702"/>
      <c r="C30" s="724">
        <v>0</v>
      </c>
      <c r="D30" s="702">
        <v>2278.0219999999999</v>
      </c>
      <c r="E30" s="724">
        <v>1</v>
      </c>
      <c r="F30" s="703">
        <v>2278.0219999999999</v>
      </c>
    </row>
    <row r="31" spans="1:6" ht="14.4" customHeight="1" x14ac:dyDescent="0.3">
      <c r="A31" s="729" t="s">
        <v>1218</v>
      </c>
      <c r="B31" s="702"/>
      <c r="C31" s="724">
        <v>0</v>
      </c>
      <c r="D31" s="702">
        <v>13005.460000000001</v>
      </c>
      <c r="E31" s="724">
        <v>1</v>
      </c>
      <c r="F31" s="703">
        <v>13005.460000000001</v>
      </c>
    </row>
    <row r="32" spans="1:6" ht="14.4" customHeight="1" x14ac:dyDescent="0.3">
      <c r="A32" s="729" t="s">
        <v>1219</v>
      </c>
      <c r="B32" s="702"/>
      <c r="C32" s="724">
        <v>0</v>
      </c>
      <c r="D32" s="702">
        <v>53424.104999999996</v>
      </c>
      <c r="E32" s="724">
        <v>1</v>
      </c>
      <c r="F32" s="703">
        <v>53424.104999999996</v>
      </c>
    </row>
    <row r="33" spans="1:6" ht="14.4" customHeight="1" x14ac:dyDescent="0.3">
      <c r="A33" s="729" t="s">
        <v>1220</v>
      </c>
      <c r="B33" s="702">
        <v>13199.275</v>
      </c>
      <c r="C33" s="724">
        <v>0.84775898018755513</v>
      </c>
      <c r="D33" s="702">
        <v>2370.3330000000001</v>
      </c>
      <c r="E33" s="724">
        <v>0.15224101981244487</v>
      </c>
      <c r="F33" s="703">
        <v>15569.608</v>
      </c>
    </row>
    <row r="34" spans="1:6" ht="14.4" customHeight="1" x14ac:dyDescent="0.3">
      <c r="A34" s="729" t="s">
        <v>1221</v>
      </c>
      <c r="B34" s="702"/>
      <c r="C34" s="724">
        <v>0</v>
      </c>
      <c r="D34" s="702">
        <v>14314.070000000002</v>
      </c>
      <c r="E34" s="724">
        <v>1</v>
      </c>
      <c r="F34" s="703">
        <v>14314.070000000002</v>
      </c>
    </row>
    <row r="35" spans="1:6" ht="14.4" customHeight="1" x14ac:dyDescent="0.3">
      <c r="A35" s="729" t="s">
        <v>1222</v>
      </c>
      <c r="B35" s="702"/>
      <c r="C35" s="724">
        <v>0</v>
      </c>
      <c r="D35" s="702">
        <v>13194.720000000001</v>
      </c>
      <c r="E35" s="724">
        <v>1</v>
      </c>
      <c r="F35" s="703">
        <v>13194.720000000001</v>
      </c>
    </row>
    <row r="36" spans="1:6" ht="14.4" customHeight="1" x14ac:dyDescent="0.3">
      <c r="A36" s="729" t="s">
        <v>1223</v>
      </c>
      <c r="B36" s="702"/>
      <c r="C36" s="724">
        <v>0</v>
      </c>
      <c r="D36" s="702">
        <v>8385.76</v>
      </c>
      <c r="E36" s="724">
        <v>1</v>
      </c>
      <c r="F36" s="703">
        <v>8385.76</v>
      </c>
    </row>
    <row r="37" spans="1:6" ht="14.4" customHeight="1" x14ac:dyDescent="0.3">
      <c r="A37" s="729" t="s">
        <v>1224</v>
      </c>
      <c r="B37" s="702"/>
      <c r="C37" s="724">
        <v>0</v>
      </c>
      <c r="D37" s="702">
        <v>208.69000282038934</v>
      </c>
      <c r="E37" s="724">
        <v>1</v>
      </c>
      <c r="F37" s="703">
        <v>208.69000282038934</v>
      </c>
    </row>
    <row r="38" spans="1:6" ht="14.4" customHeight="1" x14ac:dyDescent="0.3">
      <c r="A38" s="729" t="s">
        <v>1225</v>
      </c>
      <c r="B38" s="702"/>
      <c r="C38" s="724">
        <v>0</v>
      </c>
      <c r="D38" s="702">
        <v>32.399999999999991</v>
      </c>
      <c r="E38" s="724">
        <v>1</v>
      </c>
      <c r="F38" s="703">
        <v>32.399999999999991</v>
      </c>
    </row>
    <row r="39" spans="1:6" ht="14.4" customHeight="1" x14ac:dyDescent="0.3">
      <c r="A39" s="729" t="s">
        <v>1226</v>
      </c>
      <c r="B39" s="702">
        <v>254.52000000000004</v>
      </c>
      <c r="C39" s="724">
        <v>1</v>
      </c>
      <c r="D39" s="702"/>
      <c r="E39" s="724">
        <v>0</v>
      </c>
      <c r="F39" s="703">
        <v>254.52000000000004</v>
      </c>
    </row>
    <row r="40" spans="1:6" ht="14.4" customHeight="1" x14ac:dyDescent="0.3">
      <c r="A40" s="729" t="s">
        <v>1227</v>
      </c>
      <c r="B40" s="702">
        <v>98710.96</v>
      </c>
      <c r="C40" s="724">
        <v>1</v>
      </c>
      <c r="D40" s="702"/>
      <c r="E40" s="724">
        <v>0</v>
      </c>
      <c r="F40" s="703">
        <v>98710.96</v>
      </c>
    </row>
    <row r="41" spans="1:6" ht="14.4" customHeight="1" x14ac:dyDescent="0.3">
      <c r="A41" s="729" t="s">
        <v>1228</v>
      </c>
      <c r="B41" s="702"/>
      <c r="C41" s="724">
        <v>0</v>
      </c>
      <c r="D41" s="702">
        <v>1210</v>
      </c>
      <c r="E41" s="724">
        <v>1</v>
      </c>
      <c r="F41" s="703">
        <v>1210</v>
      </c>
    </row>
    <row r="42" spans="1:6" ht="14.4" customHeight="1" x14ac:dyDescent="0.3">
      <c r="A42" s="729" t="s">
        <v>1229</v>
      </c>
      <c r="B42" s="702"/>
      <c r="C42" s="724">
        <v>0</v>
      </c>
      <c r="D42" s="702">
        <v>13418</v>
      </c>
      <c r="E42" s="724">
        <v>1</v>
      </c>
      <c r="F42" s="703">
        <v>13418</v>
      </c>
    </row>
    <row r="43" spans="1:6" ht="14.4" customHeight="1" x14ac:dyDescent="0.3">
      <c r="A43" s="729" t="s">
        <v>1230</v>
      </c>
      <c r="B43" s="702"/>
      <c r="C43" s="724">
        <v>0</v>
      </c>
      <c r="D43" s="702">
        <v>9471</v>
      </c>
      <c r="E43" s="724">
        <v>1</v>
      </c>
      <c r="F43" s="703">
        <v>9471</v>
      </c>
    </row>
    <row r="44" spans="1:6" ht="14.4" customHeight="1" x14ac:dyDescent="0.3">
      <c r="A44" s="729" t="s">
        <v>1231</v>
      </c>
      <c r="B44" s="702"/>
      <c r="C44" s="724">
        <v>0</v>
      </c>
      <c r="D44" s="702">
        <v>15082.119999999999</v>
      </c>
      <c r="E44" s="724">
        <v>1</v>
      </c>
      <c r="F44" s="703">
        <v>15082.119999999999</v>
      </c>
    </row>
    <row r="45" spans="1:6" ht="14.4" customHeight="1" x14ac:dyDescent="0.3">
      <c r="A45" s="729" t="s">
        <v>1232</v>
      </c>
      <c r="B45" s="702"/>
      <c r="C45" s="724">
        <v>0</v>
      </c>
      <c r="D45" s="702">
        <v>538.91</v>
      </c>
      <c r="E45" s="724">
        <v>1</v>
      </c>
      <c r="F45" s="703">
        <v>538.91</v>
      </c>
    </row>
    <row r="46" spans="1:6" ht="14.4" customHeight="1" x14ac:dyDescent="0.3">
      <c r="A46" s="729" t="s">
        <v>1233</v>
      </c>
      <c r="B46" s="702"/>
      <c r="C46" s="724">
        <v>0</v>
      </c>
      <c r="D46" s="702">
        <v>16827.47</v>
      </c>
      <c r="E46" s="724">
        <v>1</v>
      </c>
      <c r="F46" s="703">
        <v>16827.47</v>
      </c>
    </row>
    <row r="47" spans="1:6" ht="14.4" customHeight="1" x14ac:dyDescent="0.3">
      <c r="A47" s="729" t="s">
        <v>1234</v>
      </c>
      <c r="B47" s="702">
        <v>40.260000000000005</v>
      </c>
      <c r="C47" s="724">
        <v>0.2680604567547773</v>
      </c>
      <c r="D47" s="702">
        <v>109.93</v>
      </c>
      <c r="E47" s="724">
        <v>0.73193954324522281</v>
      </c>
      <c r="F47" s="703">
        <v>150.19</v>
      </c>
    </row>
    <row r="48" spans="1:6" ht="14.4" customHeight="1" x14ac:dyDescent="0.3">
      <c r="A48" s="729" t="s">
        <v>1235</v>
      </c>
      <c r="B48" s="702"/>
      <c r="C48" s="724">
        <v>0</v>
      </c>
      <c r="D48" s="702">
        <v>516.22</v>
      </c>
      <c r="E48" s="724">
        <v>1</v>
      </c>
      <c r="F48" s="703">
        <v>516.22</v>
      </c>
    </row>
    <row r="49" spans="1:6" ht="14.4" customHeight="1" x14ac:dyDescent="0.3">
      <c r="A49" s="729" t="s">
        <v>1236</v>
      </c>
      <c r="B49" s="702"/>
      <c r="C49" s="724">
        <v>0</v>
      </c>
      <c r="D49" s="702">
        <v>1218.0800000000004</v>
      </c>
      <c r="E49" s="724">
        <v>1</v>
      </c>
      <c r="F49" s="703">
        <v>1218.0800000000004</v>
      </c>
    </row>
    <row r="50" spans="1:6" ht="14.4" customHeight="1" x14ac:dyDescent="0.3">
      <c r="A50" s="729" t="s">
        <v>1237</v>
      </c>
      <c r="B50" s="702">
        <v>976</v>
      </c>
      <c r="C50" s="724">
        <v>1</v>
      </c>
      <c r="D50" s="702"/>
      <c r="E50" s="724">
        <v>0</v>
      </c>
      <c r="F50" s="703">
        <v>976</v>
      </c>
    </row>
    <row r="51" spans="1:6" ht="14.4" customHeight="1" x14ac:dyDescent="0.3">
      <c r="A51" s="729" t="s">
        <v>1238</v>
      </c>
      <c r="B51" s="702">
        <v>141.03</v>
      </c>
      <c r="C51" s="724">
        <v>0.82521942656524283</v>
      </c>
      <c r="D51" s="702">
        <v>29.87</v>
      </c>
      <c r="E51" s="724">
        <v>0.17478057343475717</v>
      </c>
      <c r="F51" s="703">
        <v>170.9</v>
      </c>
    </row>
    <row r="52" spans="1:6" ht="14.4" customHeight="1" x14ac:dyDescent="0.3">
      <c r="A52" s="729" t="s">
        <v>1239</v>
      </c>
      <c r="B52" s="702"/>
      <c r="C52" s="724">
        <v>0</v>
      </c>
      <c r="D52" s="702">
        <v>87.519999999999982</v>
      </c>
      <c r="E52" s="724">
        <v>1</v>
      </c>
      <c r="F52" s="703">
        <v>87.519999999999982</v>
      </c>
    </row>
    <row r="53" spans="1:6" ht="14.4" customHeight="1" x14ac:dyDescent="0.3">
      <c r="A53" s="729" t="s">
        <v>1240</v>
      </c>
      <c r="B53" s="702"/>
      <c r="C53" s="724">
        <v>0</v>
      </c>
      <c r="D53" s="702">
        <v>15097.069999999994</v>
      </c>
      <c r="E53" s="724">
        <v>1</v>
      </c>
      <c r="F53" s="703">
        <v>15097.069999999994</v>
      </c>
    </row>
    <row r="54" spans="1:6" ht="14.4" customHeight="1" x14ac:dyDescent="0.3">
      <c r="A54" s="729" t="s">
        <v>1241</v>
      </c>
      <c r="B54" s="702"/>
      <c r="C54" s="724">
        <v>0</v>
      </c>
      <c r="D54" s="702">
        <v>435.78000000000014</v>
      </c>
      <c r="E54" s="724">
        <v>1</v>
      </c>
      <c r="F54" s="703">
        <v>435.78000000000014</v>
      </c>
    </row>
    <row r="55" spans="1:6" ht="14.4" customHeight="1" x14ac:dyDescent="0.3">
      <c r="A55" s="729" t="s">
        <v>1242</v>
      </c>
      <c r="B55" s="702"/>
      <c r="C55" s="724">
        <v>0</v>
      </c>
      <c r="D55" s="702">
        <v>161.47999999999999</v>
      </c>
      <c r="E55" s="724">
        <v>1</v>
      </c>
      <c r="F55" s="703">
        <v>161.47999999999999</v>
      </c>
    </row>
    <row r="56" spans="1:6" ht="14.4" customHeight="1" x14ac:dyDescent="0.3">
      <c r="A56" s="729" t="s">
        <v>1243</v>
      </c>
      <c r="B56" s="702">
        <v>14369</v>
      </c>
      <c r="C56" s="724">
        <v>0.16007709189755245</v>
      </c>
      <c r="D56" s="702">
        <v>75394</v>
      </c>
      <c r="E56" s="724">
        <v>0.83992290810244752</v>
      </c>
      <c r="F56" s="703">
        <v>89763</v>
      </c>
    </row>
    <row r="57" spans="1:6" ht="14.4" customHeight="1" x14ac:dyDescent="0.3">
      <c r="A57" s="729" t="s">
        <v>1244</v>
      </c>
      <c r="B57" s="702"/>
      <c r="C57" s="724">
        <v>0</v>
      </c>
      <c r="D57" s="702">
        <v>114.92000000000003</v>
      </c>
      <c r="E57" s="724">
        <v>1</v>
      </c>
      <c r="F57" s="703">
        <v>114.92000000000003</v>
      </c>
    </row>
    <row r="58" spans="1:6" ht="14.4" customHeight="1" x14ac:dyDescent="0.3">
      <c r="A58" s="729" t="s">
        <v>1245</v>
      </c>
      <c r="B58" s="702">
        <v>575.14000000000021</v>
      </c>
      <c r="C58" s="724">
        <v>1</v>
      </c>
      <c r="D58" s="702"/>
      <c r="E58" s="724">
        <v>0</v>
      </c>
      <c r="F58" s="703">
        <v>575.14000000000021</v>
      </c>
    </row>
    <row r="59" spans="1:6" ht="14.4" customHeight="1" x14ac:dyDescent="0.3">
      <c r="A59" s="729" t="s">
        <v>1246</v>
      </c>
      <c r="B59" s="702"/>
      <c r="C59" s="724">
        <v>0</v>
      </c>
      <c r="D59" s="702">
        <v>530.72</v>
      </c>
      <c r="E59" s="724">
        <v>1</v>
      </c>
      <c r="F59" s="703">
        <v>530.72</v>
      </c>
    </row>
    <row r="60" spans="1:6" ht="14.4" customHeight="1" x14ac:dyDescent="0.3">
      <c r="A60" s="729" t="s">
        <v>1247</v>
      </c>
      <c r="B60" s="702"/>
      <c r="C60" s="724">
        <v>0</v>
      </c>
      <c r="D60" s="702">
        <v>17888.34</v>
      </c>
      <c r="E60" s="724">
        <v>1</v>
      </c>
      <c r="F60" s="703">
        <v>17888.34</v>
      </c>
    </row>
    <row r="61" spans="1:6" ht="14.4" customHeight="1" x14ac:dyDescent="0.3">
      <c r="A61" s="729" t="s">
        <v>1248</v>
      </c>
      <c r="B61" s="702">
        <v>29100.600000000009</v>
      </c>
      <c r="C61" s="724">
        <v>0.41891740155644047</v>
      </c>
      <c r="D61" s="702">
        <v>40365.599999999999</v>
      </c>
      <c r="E61" s="724">
        <v>0.58108259844355947</v>
      </c>
      <c r="F61" s="703">
        <v>69466.200000000012</v>
      </c>
    </row>
    <row r="62" spans="1:6" ht="14.4" customHeight="1" thickBot="1" x14ac:dyDescent="0.35">
      <c r="A62" s="730" t="s">
        <v>1249</v>
      </c>
      <c r="B62" s="725"/>
      <c r="C62" s="726">
        <v>0</v>
      </c>
      <c r="D62" s="725">
        <v>428.28000000000003</v>
      </c>
      <c r="E62" s="726">
        <v>1</v>
      </c>
      <c r="F62" s="727">
        <v>428.28000000000003</v>
      </c>
    </row>
    <row r="63" spans="1:6" ht="14.4" customHeight="1" thickBot="1" x14ac:dyDescent="0.35">
      <c r="A63" s="718" t="s">
        <v>3</v>
      </c>
      <c r="B63" s="719">
        <v>164652.98500000002</v>
      </c>
      <c r="C63" s="720">
        <v>0.12103431582663765</v>
      </c>
      <c r="D63" s="719">
        <v>1195729.6790028203</v>
      </c>
      <c r="E63" s="720">
        <v>0.87896568417336252</v>
      </c>
      <c r="F63" s="721">
        <v>1360382.6640028202</v>
      </c>
    </row>
  </sheetData>
  <mergeCells count="3">
    <mergeCell ref="A1:F1"/>
    <mergeCell ref="B3:C3"/>
    <mergeCell ref="D3:E3"/>
  </mergeCells>
  <conditionalFormatting sqref="C5:C1048576">
    <cfRule type="cellIs" dxfId="4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5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2018-07-26T10:23:05Z</dcterms:modified>
</cp:coreProperties>
</file>