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62913"/>
</workbook>
</file>

<file path=xl/calcChain.xml><?xml version="1.0" encoding="utf-8"?>
<calcChain xmlns="http://schemas.openxmlformats.org/spreadsheetml/2006/main">
  <c r="T50" i="371" l="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D10" i="431"/>
  <c r="E12" i="431"/>
  <c r="F14" i="431"/>
  <c r="G12" i="431"/>
  <c r="H10" i="431"/>
  <c r="I12" i="431"/>
  <c r="J14" i="431"/>
  <c r="K16" i="431"/>
  <c r="L18" i="431"/>
  <c r="N10" i="431"/>
  <c r="O16" i="431"/>
  <c r="P18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6" i="431"/>
  <c r="D14" i="431"/>
  <c r="E16" i="431"/>
  <c r="F18" i="431"/>
  <c r="H14" i="431"/>
  <c r="I16" i="431"/>
  <c r="J18" i="431"/>
  <c r="L10" i="431"/>
  <c r="M12" i="431"/>
  <c r="N18" i="431"/>
  <c r="P10" i="431"/>
  <c r="Q12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D18" i="431"/>
  <c r="F10" i="431"/>
  <c r="G16" i="431"/>
  <c r="H18" i="431"/>
  <c r="J10" i="431"/>
  <c r="K12" i="431"/>
  <c r="L14" i="431"/>
  <c r="M16" i="431"/>
  <c r="N14" i="431"/>
  <c r="O12" i="431"/>
  <c r="P14" i="431"/>
  <c r="Q16" i="431"/>
  <c r="O8" i="431"/>
  <c r="J8" i="431"/>
  <c r="E8" i="431"/>
  <c r="K8" i="431"/>
  <c r="L8" i="431"/>
  <c r="G8" i="431"/>
  <c r="H8" i="431"/>
  <c r="D8" i="431"/>
  <c r="C8" i="431"/>
  <c r="P8" i="431"/>
  <c r="F8" i="431"/>
  <c r="N8" i="431"/>
  <c r="I8" i="431"/>
  <c r="M8" i="431"/>
  <c r="Q8" i="431"/>
  <c r="R16" i="431" l="1"/>
  <c r="S16" i="431"/>
  <c r="R15" i="431"/>
  <c r="S15" i="431"/>
  <c r="R11" i="431"/>
  <c r="S11" i="431"/>
  <c r="S12" i="431"/>
  <c r="R12" i="431"/>
  <c r="S18" i="431"/>
  <c r="R18" i="431"/>
  <c r="S14" i="431"/>
  <c r="R14" i="431"/>
  <c r="R10" i="431"/>
  <c r="S10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E11" i="339" l="1"/>
  <c r="C11" i="339" l="1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M3" i="410"/>
  <c r="D18" i="414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D4" i="414"/>
  <c r="D17" i="414"/>
  <c r="C14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L3" i="387"/>
  <c r="J3" i="387"/>
  <c r="I3" i="387"/>
  <c r="H3" i="387"/>
  <c r="G3" i="387"/>
  <c r="F3" i="387"/>
  <c r="N3" i="220"/>
  <c r="L3" i="220" s="1"/>
  <c r="D19" i="414"/>
  <c r="C19" i="414"/>
  <c r="J3" i="372" l="1"/>
  <c r="J12" i="339"/>
  <c r="K3" i="387"/>
  <c r="N3" i="372"/>
  <c r="F3" i="372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<sst xmlns="http://schemas.openxmlformats.org/spreadsheetml/2006/main" count="10292" uniqueCount="3400">
  <si>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</si>
  <si>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</si>
  <si>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</si>
  <si>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</si>
  <si>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</si>
  <si>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</si>
  <si>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</si>
  <si>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</si>
  <si>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</si>
  <si>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</si>
  <si>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</si>
  <si>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</si>
  <si>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</si>
  <si>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</si>
  <si>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</si>
  <si>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</si>
  <si>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</si>
  <si>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</si>
  <si>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</si>
  <si>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</si>
  <si>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</si>
  <si>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</si>
  <si>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</si>
  <si>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</si>
  <si>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</si>
  <si>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</si>
  <si>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</si>
  <si>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</si>
  <si>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</si>
  <si>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</si>
  <si>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</si>
  <si>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</si>
  <si>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</si>
  <si>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</si>
  <si>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</si>
  <si>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</si>
  <si>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</si>
  <si>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</si>
  <si>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</si>
  <si>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</si>
  <si>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</si>
  <si>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</si>
  <si>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</si>
  <si>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</si>
  <si>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</si>
  <si>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</si>
  <si>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</si>
  <si>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</si>
  <si>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</si>
  <si>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</si>
  <si>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</si>
  <si>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</si>
  <si>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</si>
  <si>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</si>
  <si>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</si>
  <si>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</si>
  <si>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</si>
  <si>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</si>
  <si>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</si>
  <si>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</si>
  <si>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</si>
  <si>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</si>
  <si>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</si>
  <si>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</si>
  <si>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</si>
  <si>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</si>
  <si>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</si>
  <si>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</si>
  <si>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</si>
  <si>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</si>
  <si>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</si>
  <si>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</si>
  <si>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</si>
  <si>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</si>
  <si>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</si>
  <si>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</si>
  <si>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</si>
  <si>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</si>
  <si>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</si>
  <si>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</si>
  <si>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</si>
  <si>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</si>
  <si>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</si>
  <si>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</si>
  <si>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</si>
  <si>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</si>
  <si>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</si>
  <si>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</si>
  <si>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</si>
  <si>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</si>
  <si>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</si>
  <si>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</si>
  <si>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</si>
  <si>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</si>
  <si>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</si>
  <si>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</si>
  <si>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</si>
  <si>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</si>
  <si>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</si>
  <si>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</si>
  <si>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</si>
  <si>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</si>
  <si>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</si>
  <si>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</si>
  <si>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</si>
  <si>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</si>
  <si>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</si>
  <si>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</si>
  <si>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</si>
  <si>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</si>
  <si>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</si>
  <si>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</si>
  <si>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</si>
  <si>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</si>
  <si>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</si>
  <si>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</si>
  <si>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</si>
  <si>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</si>
  <si>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</si>
  <si>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</si>
  <si>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</si>
  <si>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</si>
  <si>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</si>
  <si>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</si>
  <si>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</si>
  <si>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</si>
  <si>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</si>
  <si>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</si>
  <si>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</si>
  <si>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</si>
  <si>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</si>
  <si>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</si>
  <si>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</si>
  <si>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</si>
  <si>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</si>
  <si>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</si>
  <si>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</si>
  <si>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</si>
  <si>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</si>
  <si>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</si>
  <si>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</si>
  <si>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</si>
  <si>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</si>
  <si>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</si>
  <si>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</si>
  <si>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</si>
  <si>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</si>
  <si>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</si>
  <si>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</si>
  <si>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</si>
  <si>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</si>
  <si>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</si>
  <si>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</si>
  <si>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</si>
  <si>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</si>
  <si>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</si>
  <si>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</si>
  <si>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</si>
  <si>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</si>
  <si>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</si>
  <si>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</si>
  <si>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</si>
  <si>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</si>
  <si>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</si>
  <si>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</si>
  <si>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</si>
  <si>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</si>
  <si>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</si>
  <si>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</si>
  <si>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</si>
  <si>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</si>
  <si>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</si>
  <si>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</si>
  <si>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</si>
  <si>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</si>
  <si>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</si>
  <si>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</si>
  <si>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</si>
  <si>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</si>
  <si>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</si>
  <si>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</si>
  <si>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</si>
  <si>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</si>
  <si>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</si>
  <si>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</si>
  <si>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</si>
  <si>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</si>
  <si>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</si>
  <si>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</si>
  <si>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</si>
  <si>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</si>
  <si>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</si>
  <si>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</si>
  <si>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</si>
  <si>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</si>
  <si>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</si>
  <si>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</si>
  <si>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</si>
  <si>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</si>
  <si>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</si>
  <si>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</si>
  <si>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</si>
  <si>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</si>
  <si>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</si>
  <si>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</si>
  <si>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</si>
  <si>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</si>
  <si>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</si>
  <si>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</si>
  <si>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</si>
  <si>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</si>
  <si>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</si>
  <si>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</si>
  <si>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</si>
  <si>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</si>
  <si>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</si>
  <si>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</si>
  <si>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</si>
  <si>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</si>
  <si>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</si>
  <si>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</si>
  <si>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</si>
  <si>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</si>
  <si>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</si>
  <si>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</si>
  <si>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</si>
  <si>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</si>
  <si>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</si>
  <si>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</si>
  <si>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</si>
  <si>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</si>
  <si>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</si>
  <si>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</si>
  <si>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</si>
  <si>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</si>
  <si>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</si>
  <si>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</si>
  <si>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</si>
  <si>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</si>
  <si>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</si>
  <si>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</si>
  <si>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</si>
  <si>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</si>
  <si>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</si>
  <si>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</si>
  <si>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</si>
  <si>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</si>
  <si>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</si>
  <si>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</si>
  <si>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</si>
  <si>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</si>
  <si>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</si>
  <si>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</si>
  <si>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</si>
  <si>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</si>
  <si>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</si>
  <si>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</si>
  <si>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</si>
  <si>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</si>
  <si>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</si>
  <si>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</si>
  <si>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</si>
  <si>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</si>
  <si>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</si>
  <si>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</si>
  <si>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</si>
  <si>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</si>
  <si>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</si>
  <si>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</si>
  <si>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</si>
  <si>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</si>
  <si>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</si>
  <si>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</si>
  <si>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</si>
  <si>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</si>
  <si>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</si>
  <si>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</si>
  <si>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</si>
  <si>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</si>
  <si>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</si>
  <si>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</si>
  <si>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</si>
  <si>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</si>
  <si>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</si>
  <si>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</si>
  <si>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</si>
  <si>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</si>
  <si>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</si>
  <si>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</si>
  <si>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</si>
  <si>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</si>
  <si>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</si>
  <si>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</si>
  <si>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</si>
  <si>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</si>
  <si>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</si>
  <si>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</si>
  <si>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</si>
  <si>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</si>
  <si>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</si>
  <si>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</si>
  <si>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</si>
  <si>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</si>
  <si>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</si>
  <si>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</si>
  <si>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</si>
  <si>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</si>
  <si>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</si>
  <si>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</si>
  <si>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</si>
  <si>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</si>
  <si>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</si>
  <si>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</si>
  <si>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</si>
  <si>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</si>
  <si>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</si>
  <si>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</si>
  <si>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</si>
  <si>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</si>
  <si>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</si>
  <si>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</si>
  <si>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</si>
  <si>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</si>
  <si>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</si>
  <si>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</si>
  <si>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</si>
  <si>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</si>
  <si>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</si>
  <si>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</si>
  <si>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</si>
  <si>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</si>
  <si>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</si>
  <si>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</si>
  <si>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</si>
  <si>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</si>
  <si>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</si>
  <si>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</si>
  <si>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</si>
  <si>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</si>
  <si>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</si>
  <si>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</si>
  <si>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</si>
  <si>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--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</si>
  <si>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</si>
  <si>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</si>
  <si>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</si>
  <si>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</si>
  <si>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</si>
  <si>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</si>
  <si>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</si>
  <si>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</si>
  <si>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</si>
  <si>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</si>
  <si>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</si>
  <si>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</si>
  <si>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</si>
  <si>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</si>
  <si>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</si>
  <si>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</si>
  <si>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</si>
  <si>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</si>
  <si>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</si>
  <si>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</si>
  <si>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</si>
  <si>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</si>
  <si>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</si>
  <si>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</si>
  <si>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</si>
  <si>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</si>
  <si>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</si>
  <si>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</si>
  <si>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</si>
  <si>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</si>
  <si>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</si>
  <si>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</si>
  <si>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</si>
  <si>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</si>
  <si>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</si>
  <si>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</si>
  <si>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</si>
  <si>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</si>
  <si>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</si>
  <si>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</si>
  <si>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</si>
  <si>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</si>
  <si>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</si>
  <si>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</si>
  <si>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</si>
  <si>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</si>
  <si>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</si>
  <si>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</si>
  <si>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</si>
  <si>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</si>
  <si>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</si>
  <si>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</si>
  <si>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</si>
  <si>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</si>
  <si>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</si>
  <si>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</si>
  <si>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</si>
  <si>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</si>
  <si>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</si>
  <si>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</si>
  <si>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</si>
  <si>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</si>
  <si>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</si>
  <si>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</si>
  <si>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</si>
  <si>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</si>
  <si>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</si>
  <si>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</si>
  <si>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</si>
  <si>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</si>
  <si>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</si>
  <si>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</si>
  <si>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</si>
  <si>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</si>
  <si>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</si>
  <si>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</si>
  <si>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</si>
  <si>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</si>
  <si>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</si>
  <si>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</si>
  <si>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</si>
  <si>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</si>
  <si>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</si>
  <si>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</si>
  <si>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</si>
  <si>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</si>
  <si>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</si>
  <si>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</si>
  <si>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</si>
  <si>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</si>
  <si>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</si>
  <si>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</si>
  <si>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</si>
  <si>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</si>
  <si>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</si>
  <si>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</si>
  <si>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</si>
  <si>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</si>
  <si>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</si>
  <si>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</si>
  <si>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</si>
  <si>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</si>
  <si>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</si>
  <si>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</si>
  <si>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</si>
  <si>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</si>
  <si>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</si>
  <si>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</si>
  <si>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</si>
  <si>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</si>
  <si>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</si>
  <si>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</si>
  <si>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</si>
  <si>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</si>
  <si>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</si>
  <si>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</si>
  <si>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</si>
  <si>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</si>
  <si>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</si>
  <si>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</si>
  <si>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</si>
  <si>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</si>
  <si>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</si>
  <si>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</si>
  <si>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</si>
  <si>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</si>
  <si>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</si>
  <si>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</si>
  <si>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</si>
  <si>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</si>
  <si>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</si>
  <si>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</si>
  <si>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</si>
  <si>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</si>
  <si>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</si>
  <si>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</si>
  <si>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</si>
  <si>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</si>
  <si>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</si>
  <si>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</si>
  <si>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</si>
  <si>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</si>
  <si>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</si>
  <si>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</si>
  <si>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</si>
  <si>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</si>
  <si>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</si>
  <si>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</si>
  <si>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</si>
  <si>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</si>
  <si>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</si>
  <si>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</si>
  <si>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</si>
  <si>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</si>
  <si>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</si>
  <si>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</si>
  <si>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</si>
  <si>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</si>
  <si>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</si>
  <si>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</si>
  <si>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</si>
  <si>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</si>
  <si>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</si>
  <si>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</si>
  <si>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</si>
  <si>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</si>
  <si>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</si>
  <si>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</si>
  <si>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</si>
  <si>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</si>
  <si>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</si>
  <si>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</si>
  <si>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</si>
  <si>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</si>
  <si>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</si>
  <si>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</si>
  <si>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</si>
  <si>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</si>
  <si>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</si>
  <si>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</si>
  <si>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</si>
  <si>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</si>
  <si>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ACIDUM ASCORBICUM</t>
  </si>
  <si>
    <t>INJ 50X5ML</t>
  </si>
  <si>
    <t>INJ 5X5ML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</si>
  <si>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</si>
  <si>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</si>
  <si>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</si>
  <si>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</si>
  <si>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</si>
  <si>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</si>
  <si>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POR TBL ENT 90X20MG</t>
  </si>
  <si>
    <t>AGAPURIN</t>
  </si>
  <si>
    <t>INJ 5X5ML/100MG</t>
  </si>
  <si>
    <t>P</t>
  </si>
  <si>
    <t>AGEN 5</t>
  </si>
  <si>
    <t>POR TBL NOB 30X5MG</t>
  </si>
  <si>
    <t>POR TBL NOB 90X5MG</t>
  </si>
  <si>
    <t>ALGIFEN NEO</t>
  </si>
  <si>
    <t>POR GTT SOL 1X50ML</t>
  </si>
  <si>
    <t>ALMIRAL</t>
  </si>
  <si>
    <t>INJ 10X3ML/75MG</t>
  </si>
  <si>
    <t>AMBROBENE</t>
  </si>
  <si>
    <t>INJ 5X2ML/15MG</t>
  </si>
  <si>
    <t>AMBROBENE 7.5MG/ML</t>
  </si>
  <si>
    <t>SOL 1X100ML</t>
  </si>
  <si>
    <t>ANALGIN</t>
  </si>
  <si>
    <t>INJ SOL 5X5ML</t>
  </si>
  <si>
    <t>ANDROCUR-50</t>
  </si>
  <si>
    <t>50MG TBL NOB 50</t>
  </si>
  <si>
    <t>ANOPYRIN 100MG</t>
  </si>
  <si>
    <t>TBL 20X100MG</t>
  </si>
  <si>
    <t>APAURIN</t>
  </si>
  <si>
    <t>INJ 10X2ML/10MG</t>
  </si>
  <si>
    <t>APO-IBUPROFEN 400 MG</t>
  </si>
  <si>
    <t>POR TBL FLM 100X400MG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</si>
  <si>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</si>
  <si>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</si>
  <si>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</si>
  <si>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</si>
  <si>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</si>
  <si>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</si>
  <si>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ATROVENT 0.025%</t>
  </si>
  <si>
    <t>INH SOL 1X20ML</t>
  </si>
  <si>
    <t>AULIN</t>
  </si>
  <si>
    <t>POR TBL NOB 30X100MG</t>
  </si>
  <si>
    <t>AULIN GEL</t>
  </si>
  <si>
    <t>DRM GEL 1X100GM/3GM</t>
  </si>
  <si>
    <t>BERODUAL</t>
  </si>
  <si>
    <t>INH LIQ 1X20ML</t>
  </si>
  <si>
    <t>BETALOC</t>
  </si>
  <si>
    <t>1MG/ML INJ SOL 5X5ML</t>
  </si>
  <si>
    <t>BETALOC ZOK 100 MG</t>
  </si>
  <si>
    <t>TBL RET 30X100MG</t>
  </si>
  <si>
    <t>Biopron9 tob.60+20</t>
  </si>
  <si>
    <t>BISOPROLOL MYLAN 5 MG</t>
  </si>
  <si>
    <t>POR TBL FLM 30X5MG</t>
  </si>
  <si>
    <t>POR TBL FLM 100X5MG</t>
  </si>
  <si>
    <t>B-komplex Zentiva 30drg</t>
  </si>
  <si>
    <t>B-komplex Zentiva drg.100 Glass</t>
  </si>
  <si>
    <t>BRAUNOVIDON MAST</t>
  </si>
  <si>
    <t>UNG 1X100GM-TUBA</t>
  </si>
  <si>
    <t>BRINTELLIX 10 MG</t>
  </si>
  <si>
    <t>POR TBL FLM 28X10MG</t>
  </si>
  <si>
    <t>BURONIL 25 MG</t>
  </si>
  <si>
    <t>POR TBL OBD 50X25MG</t>
  </si>
  <si>
    <t>CALCIUM BIOTIKA</t>
  </si>
  <si>
    <t>INJ 10X10ML/1GM</t>
  </si>
  <si>
    <t>CALCIUM FOLINATE SANDOZ 10MG/ML</t>
  </si>
  <si>
    <t>INJ/INF SOL 1X10ML</t>
  </si>
  <si>
    <t>CALCIUM GLUCONICUM 10% B.BRAUN</t>
  </si>
  <si>
    <t>INJ SOL 20X10ML</t>
  </si>
  <si>
    <t>CATAPRES 0,15MG INJ-MIMOŘÁDNÝ DOVOZ!!</t>
  </si>
  <si>
    <t>INJ 5X1ML/0.15MG</t>
  </si>
  <si>
    <t>CERUCAL</t>
  </si>
  <si>
    <t>10MG TBL NOB 50</t>
  </si>
  <si>
    <t>CILOXAN</t>
  </si>
  <si>
    <t>3MG/ML AUR/OPH GTT SOL 1X5ML</t>
  </si>
  <si>
    <t>CITALEC 20 ZENTIVA</t>
  </si>
  <si>
    <t>20MG TBL FLM 30</t>
  </si>
  <si>
    <t>COLCHICUM-DISPERT</t>
  </si>
  <si>
    <t>POR TBL OBD 20X500RG</t>
  </si>
  <si>
    <t>COMBIGAN</t>
  </si>
  <si>
    <t>OPH GTT SOL 1X5ML</t>
  </si>
  <si>
    <t>CONTROLOC 40 MG</t>
  </si>
  <si>
    <t>POR TBL ENT 100X40MG I</t>
  </si>
  <si>
    <t>CONTROLOC I.V.</t>
  </si>
  <si>
    <t>INJ PLV SOL 1X40MG</t>
  </si>
  <si>
    <t>CORDARONE</t>
  </si>
  <si>
    <t>POR TBL NOB60X200MG</t>
  </si>
  <si>
    <t>INJ SOL 6X3ML/150MG</t>
  </si>
  <si>
    <t>CORYOL 3.125</t>
  </si>
  <si>
    <t>PORTBLNOB30X3.125MG</t>
  </si>
  <si>
    <t>CYMEVENE</t>
  </si>
  <si>
    <t>INF SIC 1X500MG</t>
  </si>
  <si>
    <t>DAPRIL 5</t>
  </si>
  <si>
    <t>TBL 30X5MG</t>
  </si>
  <si>
    <t>Deca durabolin 50mg amp.1x1ml - MIMOŘÁDNÝ DOVOZ!!</t>
  </si>
  <si>
    <t>DEGAN</t>
  </si>
  <si>
    <t>INJ 50X2ML/10MG</t>
  </si>
  <si>
    <t>TBL 40X10MG</t>
  </si>
  <si>
    <t>DEPAKINE CHRONO 500MG SECABLE</t>
  </si>
  <si>
    <t>TBL RET 100X500MG</t>
  </si>
  <si>
    <t>DEPO-MEDROL</t>
  </si>
  <si>
    <t>INJ 1X5ML 40MG/ML</t>
  </si>
  <si>
    <t>DETRALEX</t>
  </si>
  <si>
    <t>TBL OBD 30</t>
  </si>
  <si>
    <t>POR TBL FLM 60</t>
  </si>
  <si>
    <t>DEXAMED</t>
  </si>
  <si>
    <t>INJ 10X2ML/8MG</t>
  </si>
  <si>
    <t>DEXA-RATIOPHARM inj. - MIMOŘÁDNÝ DOVOZ!!</t>
  </si>
  <si>
    <t>10x2ml/8mg</t>
  </si>
  <si>
    <t>DEXDOR</t>
  </si>
  <si>
    <t>INF CNC SOL 25X2ML</t>
  </si>
  <si>
    <t>DICYNONE 250</t>
  </si>
  <si>
    <t>INJ SOL 4X2ML/250MG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</si>
  <si>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</si>
  <si>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</si>
  <si>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</si>
  <si>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</si>
  <si>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</si>
  <si>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</si>
  <si>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</si>
  <si>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</si>
  <si>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DIPROSALIC</t>
  </si>
  <si>
    <t>DRM UNG 1X15GM</t>
  </si>
  <si>
    <t>DITHIADEN</t>
  </si>
  <si>
    <t>INJ 10X2ML</t>
  </si>
  <si>
    <t>DUPHALAC</t>
  </si>
  <si>
    <t>667MG/ML POR SOL 1X500ML IV</t>
  </si>
  <si>
    <t>667MG/ML POR SOL 1X200ML IV</t>
  </si>
  <si>
    <t>DZ BRAUNOL 500 ML</t>
  </si>
  <si>
    <t>DZ PRONTODERM PENA 200ml</t>
  </si>
  <si>
    <t>DZ PRONTORAL 250ML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</si>
  <si>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</si>
  <si>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</si>
  <si>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</si>
  <si>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</si>
  <si>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</si>
  <si>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</si>
  <si>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</si>
  <si>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</si>
  <si>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</si>
  <si>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</si>
  <si>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</si>
  <si>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</si>
  <si>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ERDOMED</t>
  </si>
  <si>
    <t>POR CPS DUR 60X300MG</t>
  </si>
  <si>
    <t>ERDOMED 300MG</t>
  </si>
  <si>
    <t>CPS 10X300MG</t>
  </si>
  <si>
    <t>CPS 20X300MG</t>
  </si>
  <si>
    <t>Espumisan cps.100x40mg-blistr</t>
  </si>
  <si>
    <t>0057585</t>
  </si>
  <si>
    <t xml:space="preserve">Essentiale Forte N </t>
  </si>
  <si>
    <t>por.cps.dur.100</t>
  </si>
  <si>
    <t>EUTHYROX 50</t>
  </si>
  <si>
    <t>TBL 100X50RG</t>
  </si>
  <si>
    <t>EXACYL</t>
  </si>
  <si>
    <t>INJ 5X5ML/500MG</t>
  </si>
  <si>
    <t>FEBICHOL</t>
  </si>
  <si>
    <t>POR CPS MOL50X100MG</t>
  </si>
  <si>
    <t>FLORSALMIN</t>
  </si>
  <si>
    <t>CNC GGR 1X50ML</t>
  </si>
  <si>
    <t>FLUMAZENIL PHARMASELECT</t>
  </si>
  <si>
    <t>0,1MG/ML INJ SOL+INF CNC SOL 5X5ML</t>
  </si>
  <si>
    <t>FORMANO</t>
  </si>
  <si>
    <t>INH PLV CPS 60X12RG</t>
  </si>
  <si>
    <t>FRAXIPARIN MULTI</t>
  </si>
  <si>
    <t>INJ 10X5ML/47.5KU</t>
  </si>
  <si>
    <t>FRAXIPARINE</t>
  </si>
  <si>
    <t>INJ SOL 10X0.6ML</t>
  </si>
  <si>
    <t>FURORESE 40</t>
  </si>
  <si>
    <t>TBL 100X40MG</t>
  </si>
  <si>
    <t>FUROSEMID - SLOVAKOFARMA FORTE</t>
  </si>
  <si>
    <t>250MG TBL NOB 10</t>
  </si>
  <si>
    <t>FUROSEMID ACCORD</t>
  </si>
  <si>
    <t>10MG/ML INJ/INF SOL 10X2ML</t>
  </si>
  <si>
    <t>FUROSEMID BIOTIKA FORTE</t>
  </si>
  <si>
    <t>INJ 10X10ML/125MG</t>
  </si>
  <si>
    <t>GELASPAN 4% EBI20x500 ml</t>
  </si>
  <si>
    <t>INF SOL20X500ML VAK</t>
  </si>
  <si>
    <t>GERATAM 3 G</t>
  </si>
  <si>
    <t>INJ SOL 4X15ML/3GM</t>
  </si>
  <si>
    <t>GLUCOPHAGE 500 MG</t>
  </si>
  <si>
    <t>POR TBL FLM50X500MG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</si>
  <si>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</si>
  <si>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</si>
  <si>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</si>
  <si>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</si>
  <si>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</si>
  <si>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</si>
  <si>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INF SOL 20X100ML-PE</t>
  </si>
  <si>
    <t>GUAJACURAN « 5 % INJ</t>
  </si>
  <si>
    <t>GUTRON 2.5MG</t>
  </si>
  <si>
    <t>TBL 50X2.5MG</t>
  </si>
  <si>
    <t>HALOPERIDOL</t>
  </si>
  <si>
    <t>INJ 5X1ML/5MG</t>
  </si>
  <si>
    <t>HELICID 20 ZENTIVA</t>
  </si>
  <si>
    <t>POR CPS ETD 90X20MG</t>
  </si>
  <si>
    <t>POR CPS ETD 28X20MG</t>
  </si>
  <si>
    <t>HEPARIN LECIVA</t>
  </si>
  <si>
    <t>INJ 1X10ML/50KU</t>
  </si>
  <si>
    <t>HEPAROID LECIVA</t>
  </si>
  <si>
    <t>UNG 1X30GM</t>
  </si>
  <si>
    <t>HERPESIN 400</t>
  </si>
  <si>
    <t>POR TBL NOB 25X400MG</t>
  </si>
  <si>
    <t>HYDROCORTISON VALEANT 100 MG-výpadek</t>
  </si>
  <si>
    <t>INJ PLV SOL 10X100MG</t>
  </si>
  <si>
    <t>HYDROCORTISON VUAB 100 MG</t>
  </si>
  <si>
    <t>INJ PLV SOL 1X100MG</t>
  </si>
  <si>
    <t>HYLAK FORTE</t>
  </si>
  <si>
    <t>POR SOL 100ML</t>
  </si>
  <si>
    <t>Hypromeloza -P 10ml</t>
  </si>
  <si>
    <t>CHLORID SODNÝ 0,9% BRAUN</t>
  </si>
  <si>
    <t>INF SOL 10X250MLPELAH</t>
  </si>
  <si>
    <t>INF SOL 20X100MLPELAH</t>
  </si>
  <si>
    <t>INF SOL 10X1000MLPLAH</t>
  </si>
  <si>
    <t>INF SOL 10X500MLPELAH</t>
  </si>
  <si>
    <t>IBUPROFEN AL 400</t>
  </si>
  <si>
    <t>TBL OBD 30X400MG</t>
  </si>
  <si>
    <t>IBUPROFEN B. BRAUN 400MG</t>
  </si>
  <si>
    <t xml:space="preserve"> INF SOL 10X100ML</t>
  </si>
  <si>
    <t>IBUPROFEN B. BRAUN 600MG</t>
  </si>
  <si>
    <t>IMAZOL KRÉMPASTA</t>
  </si>
  <si>
    <t>10MG/G DRM PST 1X30G</t>
  </si>
  <si>
    <t>IMUNOR</t>
  </si>
  <si>
    <t>LYO 4X10MG</t>
  </si>
  <si>
    <t>INDOMETACIN 100 BERLIN-CHEMIE</t>
  </si>
  <si>
    <t>SUP 10X100MG</t>
  </si>
  <si>
    <t>INFECTOSCAB 5% KRÉM DRM</t>
  </si>
  <si>
    <t>1X30G</t>
  </si>
  <si>
    <t>INJ PROCAINII CHLORATI 0,2% ARD 10x200ml</t>
  </si>
  <si>
    <t>2MG/ML INJ SOL 10X200ML</t>
  </si>
  <si>
    <t>IR  NaCl 0,9% 3000 ml vak Bieffe</t>
  </si>
  <si>
    <t>for irrig. 1x3000 ml 15%</t>
  </si>
  <si>
    <t xml:space="preserve">IRUXOL MONO-výpadek </t>
  </si>
  <si>
    <t>DRM UNG 1X10GM</t>
  </si>
  <si>
    <t>ISOLYTE BP - PLAST. LÁHEV</t>
  </si>
  <si>
    <t xml:space="preserve">INF SOL 10X1000ML KP </t>
  </si>
  <si>
    <t>ISOPRENALIN inj.-MIMOŘÁDNÝ DOVOZ!!</t>
  </si>
  <si>
    <t>5x1 ml</t>
  </si>
  <si>
    <t>ISOPRINOSINE</t>
  </si>
  <si>
    <t>POR TBL NOB 50X500MG</t>
  </si>
  <si>
    <t>KALIUMCHLORID 7.45% BRAUN</t>
  </si>
  <si>
    <t>INF CNC SOL 20X100ML</t>
  </si>
  <si>
    <t>KANAVIT</t>
  </si>
  <si>
    <t>INJ 5X1ML/10MG</t>
  </si>
  <si>
    <t>KETILEPT</t>
  </si>
  <si>
    <t>200MG TBL FLM 80</t>
  </si>
  <si>
    <t>KINITO 50 MG, POTAHOVANÉ TABLETY</t>
  </si>
  <si>
    <t>POR TBL FLM 100X50MG</t>
  </si>
  <si>
    <t>KL BALS.VISNEVSKI 100G</t>
  </si>
  <si>
    <t>KL ETHANOLUM BENZ.DENAT. 500ml /400g/</t>
  </si>
  <si>
    <t>KL ETHANOLUM BENZ.DENAT. 900 ml / 720g/</t>
  </si>
  <si>
    <t>KL ETHER 200G</t>
  </si>
  <si>
    <t>KL MAST NA SPALENINY, 100G</t>
  </si>
  <si>
    <t>KL MAST NA SPALENINY, 20G</t>
  </si>
  <si>
    <t>KL MAST NA SPALENINY+ BETADINE , 100G</t>
  </si>
  <si>
    <t>KL MS HYDROG.PEROX. 3% 500g</t>
  </si>
  <si>
    <t>KL SOL.BORGLYCEROLI  3% 100 G</t>
  </si>
  <si>
    <t>KL SOL.HYD.PEROX.3% 200G</t>
  </si>
  <si>
    <t>KL UNG.ICHT.2G,CaCO3 10G,ZnO 6G,VAS.LEN. AA AD</t>
  </si>
  <si>
    <t>100G, 2% ichtamolu</t>
  </si>
  <si>
    <t>KL VASELINUM ALBUM, 20G</t>
  </si>
  <si>
    <t>KL VASELINUM ALBUM, 50G</t>
  </si>
  <si>
    <t>KL ZASYP NA RANY 100G</t>
  </si>
  <si>
    <t>KL ZINCI OXIDI PASTA, 100G</t>
  </si>
  <si>
    <t>Klysma salinické 10x135ml</t>
  </si>
  <si>
    <t>Lactobacillus acidophil.cps.75</t>
  </si>
  <si>
    <t>Lactobacillus acidophil.cps.75 bez laktózy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</si>
  <si>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</si>
  <si>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</si>
  <si>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</si>
  <si>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</si>
  <si>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</si>
  <si>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</si>
  <si>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</si>
  <si>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</si>
  <si>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</si>
  <si>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</si>
  <si>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</si>
  <si>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</si>
  <si>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LOPERON CPS</t>
  </si>
  <si>
    <t>POR CPS DUR 20X2MG</t>
  </si>
  <si>
    <t>POR CPS DUR 10X2MG</t>
  </si>
  <si>
    <t>MAALOX SUSPENZE</t>
  </si>
  <si>
    <t>35MG/ML+40MG/ML POR SUS 1X250ML II</t>
  </si>
  <si>
    <t>MAGNE B6</t>
  </si>
  <si>
    <t>DRG 50</t>
  </si>
  <si>
    <t>MAGNESII LACTICI 0,5 TBL. MEDICAMENTA</t>
  </si>
  <si>
    <t>TBL NOB 100X0,5GM</t>
  </si>
  <si>
    <t>MAGNESIUM SULFURICUM BIOTIKA</t>
  </si>
  <si>
    <t>INJ 5X10ML 10%</t>
  </si>
  <si>
    <t>INJ 5X10ML 20%</t>
  </si>
  <si>
    <t>MAGNOSOLV</t>
  </si>
  <si>
    <t>365MG POR GRA SOL SCC 30</t>
  </si>
  <si>
    <t>MARCAINE 0.5%</t>
  </si>
  <si>
    <t>INJ SOL5X20ML/100MG</t>
  </si>
  <si>
    <t>MCP Hexal inj 10mg/2ml-Mimořádný dovoz</t>
  </si>
  <si>
    <t>5x2 ml</t>
  </si>
  <si>
    <t>MESOCAIN</t>
  </si>
  <si>
    <t>GEL 1X20GM</t>
  </si>
  <si>
    <t>INJ 10X10ML 1%</t>
  </si>
  <si>
    <t>METAMIZOL STADA</t>
  </si>
  <si>
    <t>500MG TBL NOB 20</t>
  </si>
  <si>
    <t>MIDAZOLAM ACCORD 5 MG/ML</t>
  </si>
  <si>
    <t>INJ+INF SOL 10X10ML</t>
  </si>
  <si>
    <t>INJ+INF SOL 10X3MLX5MG/ML</t>
  </si>
  <si>
    <t>MIDAZOLAM ACCORD 5 MG/ML - výpadek</t>
  </si>
  <si>
    <t>INJ+INF SOL 10X1MLX5MG/ML</t>
  </si>
  <si>
    <t>MIDAZOLAM B. BRAUN 1 MG/ML</t>
  </si>
  <si>
    <t>INJ+RCT SOL 10X50ML</t>
  </si>
  <si>
    <t>MIRTAZAPIN MYLAN 30 MG</t>
  </si>
  <si>
    <t>POR TBL DIS 30X30MG</t>
  </si>
  <si>
    <t>MODURETIC</t>
  </si>
  <si>
    <t>POR TBL NOB 30</t>
  </si>
  <si>
    <t>MORPHIN BIOTIKA 1%</t>
  </si>
  <si>
    <t>INJ 10X2ML/20MG</t>
  </si>
  <si>
    <t>MOXOSTAD 0.4 MG</t>
  </si>
  <si>
    <t>POR TBL FLM30X0.4MG</t>
  </si>
  <si>
    <t>MUCOSOLVAN</t>
  </si>
  <si>
    <t>POR GTT SOL+INH SOL 60ML</t>
  </si>
  <si>
    <t>NATRIUM CHLORATUM BIOTIKA 10%</t>
  </si>
  <si>
    <t>NEODOLPASSE</t>
  </si>
  <si>
    <t>0,3MG/ML+0,12MG/ML INF SOL 10X250ML</t>
  </si>
  <si>
    <t>INF 10X250ML</t>
  </si>
  <si>
    <t>NEUROL 0.25</t>
  </si>
  <si>
    <t>TBL 30X0.25MG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</si>
  <si>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</si>
  <si>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</si>
  <si>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</si>
  <si>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</si>
  <si>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</si>
  <si>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</si>
  <si>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NORETHISTERON ZENTIVA</t>
  </si>
  <si>
    <t>TBL NOB 45X5MG</t>
  </si>
  <si>
    <t>NOVALGIN</t>
  </si>
  <si>
    <t>500MG TBL FLM 20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</si>
  <si>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</si>
  <si>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</si>
  <si>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</si>
  <si>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</si>
  <si>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</si>
  <si>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</si>
  <si>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</si>
  <si>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</si>
  <si>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</si>
  <si>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</si>
  <si>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</si>
  <si>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OTRIVIN</t>
  </si>
  <si>
    <t>1MG/ML NAS GTT SOL 1X10ML</t>
  </si>
  <si>
    <t>PAMBA</t>
  </si>
  <si>
    <t>INJ SOL 5X5ML/50MG</t>
  </si>
  <si>
    <t>PARACETAMOL KABI 10MG/ML</t>
  </si>
  <si>
    <t>INF SOL 10X100ML/1000MG</t>
  </si>
  <si>
    <t>PARALEN 500 SUP</t>
  </si>
  <si>
    <t>500MG SUP 5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</si>
  <si>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</si>
  <si>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</si>
  <si>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</si>
  <si>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</si>
  <si>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</si>
  <si>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</si>
  <si>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</si>
  <si>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</si>
  <si>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</si>
  <si>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PRESTARIUM NEO FORTE</t>
  </si>
  <si>
    <t>POR TBL FLM 90X10MG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</si>
  <si>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</si>
  <si>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</si>
  <si>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</si>
  <si>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</si>
  <si>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</si>
  <si>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</si>
  <si>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RAMIPRIL H ACTAVIS</t>
  </si>
  <si>
    <t>5MG/25MG TBL NOB 50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</si>
  <si>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</si>
  <si>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</si>
  <si>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</si>
  <si>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</si>
  <si>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</si>
  <si>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</si>
  <si>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RIVOTRIL 0.5 MG</t>
  </si>
  <si>
    <t>TBL 50X0.5MG</t>
  </si>
  <si>
    <t>RYTMONORM 150 MG</t>
  </si>
  <si>
    <t>TBL FLM 100X150MG</t>
  </si>
  <si>
    <t>SANDOSTATIN 0.1 MG/ML</t>
  </si>
  <si>
    <t>INJ SOL 5X1ML/0.1MG</t>
  </si>
  <si>
    <t>SECTRAL 400</t>
  </si>
  <si>
    <t>SEROPRAM</t>
  </si>
  <si>
    <t>INF 5X0.5ML/20MG</t>
  </si>
  <si>
    <t>SERTRALIN APOTEX 50 MG POTAHOVANÉ TABLETY</t>
  </si>
  <si>
    <t>SOLU-MEDROL</t>
  </si>
  <si>
    <t>INJ SIC 1X40MG+1ML</t>
  </si>
  <si>
    <t>INJ SIC 1X1GM+16ML</t>
  </si>
  <si>
    <t>SOLUVIT N PRO INFUS.</t>
  </si>
  <si>
    <t>INJ SIC 10</t>
  </si>
  <si>
    <t>SUFENTA FORTE</t>
  </si>
  <si>
    <t>50MCG/ML INJ SOL 5X1ML</t>
  </si>
  <si>
    <t>SUFENTANIL TORREX 50 MCG/ML</t>
  </si>
  <si>
    <t>INJ SOL 5X5ML/250RG</t>
  </si>
  <si>
    <t>SUPP.GLYCERINI SANOVA Glycerín.čípky Extra 3g 10ks</t>
  </si>
  <si>
    <t>SUPPOSITORIA GLYCERINI LÉČIVA</t>
  </si>
  <si>
    <t>SUP 10X2,06G</t>
  </si>
  <si>
    <t>SYNJARDY 5 MG/1000 MG</t>
  </si>
  <si>
    <t>POR TBL FLM 60X1X5MG/1000MG</t>
  </si>
  <si>
    <t>SYNTOPHYLLIN</t>
  </si>
  <si>
    <t>INJ 5X10ML/240MG</t>
  </si>
  <si>
    <t>SYNTOSTIGMIN</t>
  </si>
  <si>
    <t>INJ 10X1ML/0.5MG</t>
  </si>
  <si>
    <t>TARDYFERON</t>
  </si>
  <si>
    <t>TBL RET 30</t>
  </si>
  <si>
    <t>TARKA 180/2 MG TBL.</t>
  </si>
  <si>
    <t>POR TBL RET 28</t>
  </si>
  <si>
    <t>TEGRETOL CR 200</t>
  </si>
  <si>
    <t>TBL RET 50X200MG</t>
  </si>
  <si>
    <t>TETRASPAN 6%</t>
  </si>
  <si>
    <t>INF SOL 20X500ML</t>
  </si>
  <si>
    <t>THIAMIN LECIVA</t>
  </si>
  <si>
    <t>INJ 10X2ML/100MG</t>
  </si>
  <si>
    <t>TIAPRIDAL</t>
  </si>
  <si>
    <t>INJ SOL 12X2ML/100MG</t>
  </si>
  <si>
    <t>TISERCIN</t>
  </si>
  <si>
    <t>TBL OBD 50X25MG</t>
  </si>
  <si>
    <t>INJ 10X1ML/25MG</t>
  </si>
  <si>
    <t>TONANDA</t>
  </si>
  <si>
    <t>4MG/5MG/1,25MG TBL NOB 90</t>
  </si>
  <si>
    <t>TORECAN</t>
  </si>
  <si>
    <t>INJ 5X1ML/6.5MG</t>
  </si>
  <si>
    <t>TRAMAL</t>
  </si>
  <si>
    <t>GTT 1X96ML</t>
  </si>
  <si>
    <t>TRANSMETIL 500 MG TABLETY</t>
  </si>
  <si>
    <t>POR TBL ENT 10X500MG</t>
  </si>
  <si>
    <t>TRIPLIXAM 5 MG/1,25 MG/5 MG</t>
  </si>
  <si>
    <t>POR TBL FLM 30</t>
  </si>
  <si>
    <t>TRITACE 1,25 MG</t>
  </si>
  <si>
    <t>POR TBL NOB 20X1.25MG</t>
  </si>
  <si>
    <t>TULIP 40 MG</t>
  </si>
  <si>
    <t>TBL FLM 30</t>
  </si>
  <si>
    <t>URSOFALK SUSPENZE</t>
  </si>
  <si>
    <t>POR SUS 1X250ML</t>
  </si>
  <si>
    <t>VACTETA</t>
  </si>
  <si>
    <t>40IU/0,5ML INJ SUS 1X0,5ML</t>
  </si>
  <si>
    <t>VASOCARDIN 50</t>
  </si>
  <si>
    <t>POR TBL NOB 50X50MG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</si>
  <si>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</si>
  <si>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</si>
  <si>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</si>
  <si>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</si>
  <si>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</si>
  <si>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</si>
  <si>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VIANT</t>
  </si>
  <si>
    <t>INF PLV SOL 10</t>
  </si>
  <si>
    <t>VITALIPID N ADULT</t>
  </si>
  <si>
    <t>VITAMIN B12 LECIVA 300RG</t>
  </si>
  <si>
    <t>INJ 5X1ML/300RG</t>
  </si>
  <si>
    <t>VOLUVEN  6%</t>
  </si>
  <si>
    <t>INF SOL 20X500MLVAK+P</t>
  </si>
  <si>
    <t>VOLUVEN 10% 500 ML</t>
  </si>
  <si>
    <t>INF. 10X500 ML</t>
  </si>
  <si>
    <t>WARFARIN</t>
  </si>
  <si>
    <t>TBL 100X5MG</t>
  </si>
  <si>
    <t>XALOPTIC 0,005% (0,05 MG/ML)</t>
  </si>
  <si>
    <t>OPH GTT SOL 3X2.5ML</t>
  </si>
  <si>
    <t>ZARZIO 30 MU/0,5 ML</t>
  </si>
  <si>
    <t>INJ+INF SOL 5X0.5ML</t>
  </si>
  <si>
    <t>ZOLPIDEM MYLAN</t>
  </si>
  <si>
    <t>POR TBL FLM 50X10MG</t>
  </si>
  <si>
    <t>POR TBL FLM 20X10MG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</si>
  <si>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</si>
  <si>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</si>
  <si>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</si>
  <si>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</si>
  <si>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</si>
  <si>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</si>
  <si>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</si>
  <si>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</si>
  <si>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</si>
  <si>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</si>
  <si>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</si>
  <si>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</si>
  <si>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</si>
  <si>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</si>
  <si>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INFEML10X100ML-SKLO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</si>
  <si>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</si>
  <si>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</si>
  <si>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</si>
  <si>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</si>
  <si>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</si>
  <si>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</si>
  <si>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</si>
  <si>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OMEGA SPECIAL BEZ ELEKTROLYTŮ</t>
  </si>
  <si>
    <t>INF EML 5X1875ML</t>
  </si>
  <si>
    <t>INF EML 5X1250ML</t>
  </si>
  <si>
    <t>NUTRIFLEX PERI</t>
  </si>
  <si>
    <t>INF SOL 5X2000ML</t>
  </si>
  <si>
    <t>OLIMEL N9</t>
  </si>
  <si>
    <t>INF EML4X2000ML</t>
  </si>
  <si>
    <t>OLIMEL N9E</t>
  </si>
  <si>
    <t>léky - enterální výživa (LEK)</t>
  </si>
  <si>
    <t>DIASIP S PŘÍCHUTÍ JAHODOVOU</t>
  </si>
  <si>
    <t>POR SOL 1X200ML</t>
  </si>
  <si>
    <t>DIASIP S PŘÍCHUTÍ VANILKOVOU</t>
  </si>
  <si>
    <t>ENSURE PLUS ADVANCE VANILKA</t>
  </si>
  <si>
    <t>FRESUBIN 2 KCAL DRINK NEUTRAL</t>
  </si>
  <si>
    <t>POR SOL 4X200ML</t>
  </si>
  <si>
    <t>FRESUBIN 2 KCAL DRINK VANILKA</t>
  </si>
  <si>
    <t>FRESUBIN 2 KCAL HP FIBRE</t>
  </si>
  <si>
    <t>POR SOL 15X500ML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</si>
  <si>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</si>
  <si>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</si>
  <si>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</si>
  <si>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</si>
  <si>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</si>
  <si>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</si>
  <si>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</si>
  <si>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PROTEIN S PŘÍCHUTÍ VANILKOVOU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</si>
  <si>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</si>
  <si>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</si>
  <si>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</si>
  <si>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</si>
  <si>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</si>
  <si>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</si>
  <si>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</si>
  <si>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</si>
  <si>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</si>
  <si>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</si>
  <si>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PROTEIN PLUS MULTI FIBRE</t>
  </si>
  <si>
    <t>POR SOL 8X500ML</t>
  </si>
  <si>
    <t>RESOURCE DESSERT COMPLETE KAKAO</t>
  </si>
  <si>
    <t>POR SOL 4X125G</t>
  </si>
  <si>
    <t>RESOURCE DESSERT COMPLETE VANILKA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</si>
  <si>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</si>
  <si>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</si>
  <si>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</si>
  <si>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</si>
  <si>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</si>
  <si>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</si>
  <si>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</si>
  <si>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CSL BEHRING</t>
  </si>
  <si>
    <t>OCPLEX</t>
  </si>
  <si>
    <t>500IU INF PSO LQF 1+1X20ML</t>
  </si>
  <si>
    <t>1000IU INF PSO LQF 1+1X40ML</t>
  </si>
  <si>
    <t>léky - hemofilici ZUL (TO)</t>
  </si>
  <si>
    <t>ALBUREX 20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</si>
  <si>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</si>
  <si>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</si>
  <si>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</si>
  <si>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</si>
  <si>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</si>
  <si>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</si>
  <si>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</si>
  <si>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</si>
  <si>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</si>
  <si>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</si>
  <si>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</si>
  <si>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</si>
  <si>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</si>
  <si>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AXETINE 750MG</t>
  </si>
  <si>
    <t>INJ SIC 10X750MG</t>
  </si>
  <si>
    <t>AZEPO 1 G</t>
  </si>
  <si>
    <t>BISEPTOL 480</t>
  </si>
  <si>
    <t>INJ 10X5ML</t>
  </si>
  <si>
    <t>CEFTAZIDIM KABI 2 GM</t>
  </si>
  <si>
    <t>INJ+INF PLV SOL 10X2GM</t>
  </si>
  <si>
    <t>CIFLOXINAL</t>
  </si>
  <si>
    <t>500MG TBL FLM 10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</si>
  <si>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</si>
  <si>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</si>
  <si>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</si>
  <si>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</si>
  <si>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</si>
  <si>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</si>
  <si>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</si>
  <si>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</si>
  <si>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</si>
  <si>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DIFICLIR 200 MG</t>
  </si>
  <si>
    <t>POR TBL FLM 2X10X200MG</t>
  </si>
  <si>
    <t>ENTIZOL</t>
  </si>
  <si>
    <t>FRAMYKOIN</t>
  </si>
  <si>
    <t>UNG 1X10GM</t>
  </si>
  <si>
    <t>GENTAMICIN B.BRAUN INF SOL 240MG</t>
  </si>
  <si>
    <t>3MG/ML 20X80ML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</si>
  <si>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</si>
  <si>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</si>
  <si>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</si>
  <si>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</si>
  <si>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</si>
  <si>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</si>
  <si>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>MEROPENEM KABI 1 G</t>
  </si>
  <si>
    <t>INJ+INF PLV SOL 10X1000MG</t>
  </si>
  <si>
    <t>METRONIDAZOL 500MG BRAUN</t>
  </si>
  <si>
    <t>INJ 10X100ML(LDPE)</t>
  </si>
  <si>
    <t>NORMIX</t>
  </si>
  <si>
    <t>POR TBL FLM 28X200MG</t>
  </si>
  <si>
    <t>OFLOXIN INF</t>
  </si>
  <si>
    <t>INF SOL 10X100ML</t>
  </si>
  <si>
    <t>OPHTHALMO-FRAMYKOIN</t>
  </si>
  <si>
    <t>PIPERACILLIN/TAZOBACTAM KABI 4 G/0,5 G</t>
  </si>
  <si>
    <t>INF PLV SOL 10X4.5GM</t>
  </si>
  <si>
    <t>SUMETROLIM</t>
  </si>
  <si>
    <t>TBL 20X480MG</t>
  </si>
  <si>
    <t>TARGOCID 400MG</t>
  </si>
  <si>
    <t>INJ SIC 1X400MG+SOL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</si>
  <si>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</si>
  <si>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</si>
  <si>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</si>
  <si>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</si>
  <si>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</si>
  <si>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</si>
  <si>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</si>
  <si>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</si>
  <si>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</si>
  <si>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ZINFORO 600 MG</t>
  </si>
  <si>
    <t>INF PLV CSL 10X600MG</t>
  </si>
  <si>
    <t>léky - antimykotika (LEK)</t>
  </si>
  <si>
    <t>FLUCONAZOL KABI 2 MG/ML</t>
  </si>
  <si>
    <t>INF SOL 10X100ML/200MG</t>
  </si>
  <si>
    <t>INF SOL 10X200ML/400MG</t>
  </si>
  <si>
    <t>IMAZOL PLUS</t>
  </si>
  <si>
    <t>10MG/G+2,5MG/G CRM 30G</t>
  </si>
  <si>
    <t>MYCAMINE 100 MG</t>
  </si>
  <si>
    <t>INF PLV SOL 1X100MG</t>
  </si>
  <si>
    <t>VORICONAZOLE TEVA</t>
  </si>
  <si>
    <t>200MG INF PLV SOL 1</t>
  </si>
  <si>
    <t>5931 - IPCHO: JIP 51</t>
  </si>
  <si>
    <t>A02BC02 - PANTOPRAZOL</t>
  </si>
  <si>
    <t>A04AA01 - ONDANSETRON</t>
  </si>
  <si>
    <t>A10BA02 - METFORMIN</t>
  </si>
  <si>
    <t>B01AA03 - WARFARIN</t>
  </si>
  <si>
    <t>B01AB06 - NADROPARIN</t>
  </si>
  <si>
    <t>C01BC03 - PROPAFENON</t>
  </si>
  <si>
    <t>C01BD01 - AMIODARON</t>
  </si>
  <si>
    <t>C02AC05 - MOXONIDIN</t>
  </si>
  <si>
    <t>C03CA01 - FUROSEMID</t>
  </si>
  <si>
    <t>C05BA01 - ORGANO-HEPARINOID</t>
  </si>
  <si>
    <t>C07AB02 - METOPROLOL</t>
  </si>
  <si>
    <t>C07AB07 - BISOPROLOL</t>
  </si>
  <si>
    <t>C08CA01 - AMLODIPIN</t>
  </si>
  <si>
    <t>C09AA04 - PERINDOPRIL</t>
  </si>
  <si>
    <t>C09AA05 - RAMIPRIL</t>
  </si>
  <si>
    <t>C10AA05 - ATORVASTATIN</t>
  </si>
  <si>
    <t>H01CB02 - OKTREOTID</t>
  </si>
  <si>
    <t>H02AB04 - METHYLPREDNISOLON</t>
  </si>
  <si>
    <t>H02AB09 - HYDROKORTISON</t>
  </si>
  <si>
    <t>J01AA12 - TIGECYKLIN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</si>
  <si>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</si>
  <si>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</si>
  <si>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</si>
  <si>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</si>
  <si>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</si>
  <si>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</si>
  <si>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J02AC01 - FLUKONAZOL</t>
  </si>
  <si>
    <t>J02AC03 - VORIKONAZOL</t>
  </si>
  <si>
    <t>J05AB06 - GANCIKLOVIR</t>
  </si>
  <si>
    <t>L03AA02 - FILGRASTIM</t>
  </si>
  <si>
    <t>N01AX10 - PROPOFOL</t>
  </si>
  <si>
    <t>N02BB02 - SODNÁ SŮL METAMIZOLU</t>
  </si>
  <si>
    <t>N02BE01 - PARACETAMOL</t>
  </si>
  <si>
    <t>N03AG01 - KYSELINA VALPROOVÁ</t>
  </si>
  <si>
    <t>N05BA12 - ALPRAZOLAM</t>
  </si>
  <si>
    <t>N05CD08 - MIDAZOLAM</t>
  </si>
  <si>
    <t>N05CF02 - ZOLPIDEM</t>
  </si>
  <si>
    <t>N06AB06 - SERTRALIN</t>
  </si>
  <si>
    <t>N06AX11 - MIRTAZAPIN</t>
  </si>
  <si>
    <t>R03AC02 - SALBUTAMOL</t>
  </si>
  <si>
    <t>S01EE01 - LATANOPROST</t>
  </si>
  <si>
    <t>J05AX05 - INOSIN PRANOBEX</t>
  </si>
  <si>
    <t>C09BX01 - PERINDOPRIL, AMLODIPIN A INDAPAMID</t>
  </si>
  <si>
    <t>A03FA07 - ITOPRIDUM</t>
  </si>
  <si>
    <t>N01AH03 - SUFENTANIL</t>
  </si>
  <si>
    <t>A10AB05 - INSULIN ASPART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</si>
  <si>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</si>
  <si>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</si>
  <si>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</si>
  <si>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</si>
  <si>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</si>
  <si>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</si>
  <si>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214526</t>
  </si>
  <si>
    <t>CONTROLOC</t>
  </si>
  <si>
    <t>40MG TBL ENT 100 I</t>
  </si>
  <si>
    <t>A03FA07</t>
  </si>
  <si>
    <t>166760</t>
  </si>
  <si>
    <t>KINITO</t>
  </si>
  <si>
    <t>50MG TBL FLM 100(10X10)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</si>
  <si>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</si>
  <si>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</si>
  <si>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</si>
  <si>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</si>
  <si>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</si>
  <si>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</si>
  <si>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</si>
  <si>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</si>
  <si>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A10BA02</t>
  </si>
  <si>
    <t>23793</t>
  </si>
  <si>
    <t>GLUCOPHAGE</t>
  </si>
  <si>
    <t>500MG TBL FLM 5X10</t>
  </si>
  <si>
    <t>B01AA03</t>
  </si>
  <si>
    <t>94114</t>
  </si>
  <si>
    <t>WARFARIN ORION</t>
  </si>
  <si>
    <t>5MG TBL NOB 100</t>
  </si>
  <si>
    <t>B01AB06</t>
  </si>
  <si>
    <t>213477</t>
  </si>
  <si>
    <t>9500IU/ML INJ SOL 10X5ML</t>
  </si>
  <si>
    <t>213489</t>
  </si>
  <si>
    <t>9500IU/ML INJ SOL ISP 10X0,6ML</t>
  </si>
  <si>
    <t>C01BC03</t>
  </si>
  <si>
    <t>215906</t>
  </si>
  <si>
    <t>RYTMONORM</t>
  </si>
  <si>
    <t>150MG TBL FLM 100</t>
  </si>
  <si>
    <t>C01BD01</t>
  </si>
  <si>
    <t>107938</t>
  </si>
  <si>
    <t>150MG/3ML INJ SOL 6X3ML</t>
  </si>
  <si>
    <t>13768</t>
  </si>
  <si>
    <t>200MG TBL NOB 60</t>
  </si>
  <si>
    <t>C02AC05</t>
  </si>
  <si>
    <t>16932</t>
  </si>
  <si>
    <t>MOXOSTAD</t>
  </si>
  <si>
    <t>0,4MG TBL FLM 30</t>
  </si>
  <si>
    <t>C03CA01</t>
  </si>
  <si>
    <t>214036</t>
  </si>
  <si>
    <t>2785</t>
  </si>
  <si>
    <t>56805</t>
  </si>
  <si>
    <t>40MG TBL NOB 100</t>
  </si>
  <si>
    <t>C05BA01</t>
  </si>
  <si>
    <t>3575</t>
  </si>
  <si>
    <t>HEPAROID LÉČIVA</t>
  </si>
  <si>
    <t>2MG/G CRM 30G</t>
  </si>
  <si>
    <t>C07AB02</t>
  </si>
  <si>
    <t>214628</t>
  </si>
  <si>
    <t>45499</t>
  </si>
  <si>
    <t>BETALOC ZOK</t>
  </si>
  <si>
    <t>100MG TBL PRO 30</t>
  </si>
  <si>
    <t>83974</t>
  </si>
  <si>
    <t>C07AB07</t>
  </si>
  <si>
    <t>158692</t>
  </si>
  <si>
    <t>BISOPROLOL MYLAN</t>
  </si>
  <si>
    <t>5MG TBL FLM 30</t>
  </si>
  <si>
    <t>158697</t>
  </si>
  <si>
    <t>5MG TBL FLM 100</t>
  </si>
  <si>
    <t>C08CA01</t>
  </si>
  <si>
    <t>15378</t>
  </si>
  <si>
    <t>AGEN</t>
  </si>
  <si>
    <t>5MG TBL NOB 90</t>
  </si>
  <si>
    <t>2945</t>
  </si>
  <si>
    <t>5MG TBL NOB 30</t>
  </si>
  <si>
    <t>C09AA04</t>
  </si>
  <si>
    <t>101233</t>
  </si>
  <si>
    <t>10MG TBL FLM 90(3X30)</t>
  </si>
  <si>
    <t>C09AA05</t>
  </si>
  <si>
    <t>56972</t>
  </si>
  <si>
    <t>TRITACE</t>
  </si>
  <si>
    <t>1,25MG TBL NOB 20</t>
  </si>
  <si>
    <t>C09BX01</t>
  </si>
  <si>
    <t>190958</t>
  </si>
  <si>
    <t>TRIPLIXAM</t>
  </si>
  <si>
    <t>5MG/1,25MG/5MG TBL FLM 30</t>
  </si>
  <si>
    <t>206498</t>
  </si>
  <si>
    <t>C10AA05</t>
  </si>
  <si>
    <t>148306</t>
  </si>
  <si>
    <t>TULIP</t>
  </si>
  <si>
    <t>40MG TBL FLM 30</t>
  </si>
  <si>
    <t>H01CB02</t>
  </si>
  <si>
    <t>15245</t>
  </si>
  <si>
    <t>SANDOSTATIN</t>
  </si>
  <si>
    <t>0,1MG/ML INJ/INF SOL 5X1ML</t>
  </si>
  <si>
    <t>H02AB04</t>
  </si>
  <si>
    <t>40536</t>
  </si>
  <si>
    <t>40MG/ML INJ SUS 1X5ML</t>
  </si>
  <si>
    <t>9709</t>
  </si>
  <si>
    <t>40MG/ML INJ PSO LQF 40MG+1ML</t>
  </si>
  <si>
    <t>9712</t>
  </si>
  <si>
    <t>62,5MG/ML INJ PSO LQF 1000MG+15,6ML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</si>
  <si>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</si>
  <si>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</si>
  <si>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</si>
  <si>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</si>
  <si>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</si>
  <si>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</si>
  <si>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</si>
  <si>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</si>
  <si>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</si>
  <si>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</si>
  <si>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</si>
  <si>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</si>
  <si>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</si>
  <si>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</si>
  <si>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</si>
  <si>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69189</t>
  </si>
  <si>
    <t>EUTHYROX</t>
  </si>
  <si>
    <t>50MCG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</si>
  <si>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</si>
  <si>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</si>
  <si>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</si>
  <si>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</si>
  <si>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</si>
  <si>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</si>
  <si>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</si>
  <si>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</si>
  <si>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</si>
  <si>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</si>
  <si>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</si>
  <si>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</si>
  <si>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</si>
  <si>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</si>
  <si>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</si>
  <si>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</si>
  <si>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</si>
  <si>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</si>
  <si>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</si>
  <si>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</si>
  <si>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</si>
  <si>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</si>
  <si>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</si>
  <si>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</si>
  <si>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</si>
  <si>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</si>
  <si>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</si>
  <si>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</si>
  <si>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</si>
  <si>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</si>
  <si>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</si>
  <si>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</si>
  <si>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</si>
  <si>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</si>
  <si>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</si>
  <si>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</si>
  <si>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</si>
  <si>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</si>
  <si>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</si>
  <si>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</si>
  <si>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</si>
  <si>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</si>
  <si>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</si>
  <si>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</si>
  <si>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205772</t>
  </si>
  <si>
    <t>J05AB06</t>
  </si>
  <si>
    <t>16547</t>
  </si>
  <si>
    <t>500MG INF PLV CSL 1</t>
  </si>
  <si>
    <t>J05AX05</t>
  </si>
  <si>
    <t>107676</t>
  </si>
  <si>
    <t>500MG TBL NOB 50</t>
  </si>
  <si>
    <t>L03AA02</t>
  </si>
  <si>
    <t>500566</t>
  </si>
  <si>
    <t>ZARZIO</t>
  </si>
  <si>
    <t>30MU/0,5ML INJ/INF SOL ISP 5X0,5ML I</t>
  </si>
  <si>
    <t>N01AH03</t>
  </si>
  <si>
    <t>21088</t>
  </si>
  <si>
    <t>SUFENTANIL TORREX</t>
  </si>
  <si>
    <t>50MCG/ML INJ SOL 5X5ML</t>
  </si>
  <si>
    <t>85526</t>
  </si>
  <si>
    <t>N01AX10</t>
  </si>
  <si>
    <t>129027</t>
  </si>
  <si>
    <t>10MG/ML INJ/INF EML 10X100ML</t>
  </si>
  <si>
    <t>18175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</si>
  <si>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</si>
  <si>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</si>
  <si>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</si>
  <si>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</si>
  <si>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</si>
  <si>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</si>
  <si>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</si>
  <si>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</si>
  <si>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</si>
  <si>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</si>
  <si>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</si>
  <si>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</si>
  <si>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N05BA12</t>
  </si>
  <si>
    <t>91788</t>
  </si>
  <si>
    <t>NEUROL</t>
  </si>
  <si>
    <t>0,25MG TBL NOB 30</t>
  </si>
  <si>
    <t>N05CD08</t>
  </si>
  <si>
    <t>127737</t>
  </si>
  <si>
    <t>MIDAZOLAM ACCORD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</si>
  <si>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</si>
  <si>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</si>
  <si>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</si>
  <si>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</si>
  <si>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</si>
  <si>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</si>
  <si>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146899</t>
  </si>
  <si>
    <t>10MG TBL FLM 50</t>
  </si>
  <si>
    <t>N06AB06</t>
  </si>
  <si>
    <t>195941</t>
  </si>
  <si>
    <t>SERTRALIN APOTEX</t>
  </si>
  <si>
    <t>50MG TBL FLM 100</t>
  </si>
  <si>
    <t>N06AX11</t>
  </si>
  <si>
    <t>146071</t>
  </si>
  <si>
    <t>MIRTAZAPIN MYLAN</t>
  </si>
  <si>
    <t>30MG POR TBL DIS 30</t>
  </si>
  <si>
    <t>R03AC02</t>
  </si>
  <si>
    <t>58380</t>
  </si>
  <si>
    <t>VENTOLIN</t>
  </si>
  <si>
    <t>5MG/ML INH SOL 1X20ML</t>
  </si>
  <si>
    <t>S01EE01</t>
  </si>
  <si>
    <t>199404</t>
  </si>
  <si>
    <t>XALOPTIC</t>
  </si>
  <si>
    <t>0,005%(0,05MG/ML) OPH GTT SOL 3X2,5ML</t>
  </si>
  <si>
    <t>V06XX</t>
  </si>
  <si>
    <t>33339</t>
  </si>
  <si>
    <t>33340</t>
  </si>
  <si>
    <t>33423</t>
  </si>
  <si>
    <t>POR SOL 1X1000ML</t>
  </si>
  <si>
    <t>33749</t>
  </si>
  <si>
    <t>33750</t>
  </si>
  <si>
    <t>33751</t>
  </si>
  <si>
    <t>33752</t>
  </si>
  <si>
    <t>NUTRIDRINK CREME S PŘÍCHUTÍ LESNÍHO OVOCE</t>
  </si>
  <si>
    <t>33847</t>
  </si>
  <si>
    <t>33848</t>
  </si>
  <si>
    <t>33851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</si>
  <si>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</si>
  <si>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</si>
  <si>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</si>
  <si>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</si>
  <si>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</si>
  <si>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</si>
  <si>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</si>
  <si>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</si>
  <si>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</si>
  <si>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</si>
  <si>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</si>
  <si>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</si>
  <si>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</si>
  <si>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</si>
  <si>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</si>
  <si>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</si>
  <si>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</si>
  <si>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</si>
  <si>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</si>
  <si>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DC320</t>
  </si>
  <si>
    <t>AUTOCHECK TM5+/LEVEL3/S7755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</si>
  <si>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</si>
  <si>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</si>
  <si>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</si>
  <si>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</si>
  <si>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</si>
  <si>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</si>
  <si>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DE022</t>
  </si>
  <si>
    <t>Glukózová membránová souprava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</si>
  <si>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</si>
  <si>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</si>
  <si>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</si>
  <si>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</si>
  <si>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</si>
  <si>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</si>
  <si>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</si>
  <si>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</si>
  <si>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</si>
  <si>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</si>
  <si>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DD267</t>
  </si>
  <si>
    <t>MEMBRÁNOVÁ SOUPRAVA K+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</si>
  <si>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</si>
  <si>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</si>
  <si>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</si>
  <si>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</si>
  <si>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</si>
  <si>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</si>
  <si>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</si>
  <si>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</si>
  <si>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</si>
  <si>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</si>
  <si>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</si>
  <si>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</si>
  <si>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</si>
  <si>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</si>
  <si>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ZC081</t>
  </si>
  <si>
    <t>Močoměr bez teploměru 710363</t>
  </si>
  <si>
    <t>50115050</t>
  </si>
  <si>
    <t>obvazový materiál (Z502)</t>
  </si>
  <si>
    <t>ZF749</t>
  </si>
  <si>
    <t>Fixace nosních katetrů nasofix niko střední S+M, bal. á 100 ks 49-625-S-M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</si>
  <si>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</si>
  <si>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</si>
  <si>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</si>
  <si>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</si>
  <si>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</si>
  <si>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</si>
  <si>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</si>
  <si>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</si>
  <si>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</si>
  <si>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</si>
  <si>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</si>
  <si>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</si>
  <si>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</si>
  <si>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</si>
  <si>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</si>
  <si>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</si>
  <si>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ZA564</t>
  </si>
  <si>
    <t>Krytí curagard SP fixace kanyl pro dospělé tvar omega sterilní 6,5 x 7,5 cm bal. á 100 ks (náhrada za Tegaderm i. v.) 30117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</si>
  <si>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</si>
  <si>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</si>
  <si>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</si>
  <si>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</si>
  <si>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</si>
  <si>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</si>
  <si>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</si>
  <si>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</si>
  <si>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</si>
  <si>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</si>
  <si>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ZP329</t>
  </si>
  <si>
    <t>Krytí hemostatické traumacel FAM trium 5 x 10 cm bal. á 10 ks 10132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</si>
  <si>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</si>
  <si>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</si>
  <si>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</si>
  <si>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</si>
  <si>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</si>
  <si>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</si>
  <si>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</si>
  <si>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</si>
  <si>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</si>
  <si>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</si>
  <si>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</si>
  <si>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</si>
  <si>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ZA486</t>
  </si>
  <si>
    <t>Krytí mastný tyl jelonet   5 x 5 cm á 50 ks 7403</t>
  </si>
  <si>
    <t>ZF042</t>
  </si>
  <si>
    <t>Krytí mastný tyl jelonet 10 x 10 cm á 10 ks 7404</t>
  </si>
  <si>
    <t>ZL662</t>
  </si>
  <si>
    <t>Krytí mastný tyl pharmatull   5 x   5 cm bal. á 10 ks P-Tull5050</t>
  </si>
  <si>
    <t>ZL664</t>
  </si>
  <si>
    <t>Krytí mastný tyl pharmatull 10 x 20 cm bal. á 10 ks P-Tull1020</t>
  </si>
  <si>
    <t>ZB571</t>
  </si>
  <si>
    <t>Krytí melgisorb Ag alginátové 5 x 5 cm bal. á 10 ks 256055</t>
  </si>
  <si>
    <t>ZE748</t>
  </si>
  <si>
    <t>Krytí melgisorb Ag alginátové absorpční 10 x 10 cm bal. á 10 ks 256105</t>
  </si>
  <si>
    <t>ZD633</t>
  </si>
  <si>
    <t>Krytí mepilex border sacrum 18 x 18 cm bal. á 5 ks 282000-01</t>
  </si>
  <si>
    <t>ZD634</t>
  </si>
  <si>
    <t>Krytí mepilex border sacrum 23 x 23 cm bal. á 5 ks 282400-01</t>
  </si>
  <si>
    <t>ZA505</t>
  </si>
  <si>
    <t>Krytí mepore film 15 x 20 cm bal. á 10 ks 273000-02</t>
  </si>
  <si>
    <t>ZN815</t>
  </si>
  <si>
    <t>Krytí roztok k čištění a hojenní ran ActiMaris Forte 300 ml 3098077</t>
  </si>
  <si>
    <t>ZO128</t>
  </si>
  <si>
    <t>Krytí roztok k výplachu a čištění ran ActiMaris Sensitiv 1000 ml 3098119</t>
  </si>
  <si>
    <t>ZN816</t>
  </si>
  <si>
    <t>Krytí roztok k výplachu a čištění ran ActiMaris Sensitiv 300 ml 3098093</t>
  </si>
  <si>
    <t>ZC702</t>
  </si>
  <si>
    <t>Krytí tegaderm   6,0 cm x  7,0 cm bal. á 100 ks 1624W</t>
  </si>
  <si>
    <t>ZA324</t>
  </si>
  <si>
    <t>Krytí tegaderm 10,0 cm x 12,0 cm bal. á 50 ks 1626W</t>
  </si>
  <si>
    <t>ZA655</t>
  </si>
  <si>
    <t>Krytí tegaderm 11,5 cm x 12,0 cm bal. á 12 ks 9543HP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</si>
  <si>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</si>
  <si>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</si>
  <si>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</si>
  <si>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</si>
  <si>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</si>
  <si>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</si>
  <si>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</si>
  <si>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</si>
  <si>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</si>
  <si>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</si>
  <si>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</si>
  <si>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</si>
  <si>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</si>
  <si>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</si>
  <si>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</si>
  <si>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</si>
  <si>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</si>
  <si>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</si>
  <si>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</si>
  <si>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</si>
  <si>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</si>
  <si>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</si>
  <si>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ZD111</t>
  </si>
  <si>
    <t>Náplast omnifix E 5 cm x 10 m 9006493</t>
  </si>
  <si>
    <t>ZA451</t>
  </si>
  <si>
    <t>Náplast omniplast 5,0 cm x 9,2 m 9004540 (900429)</t>
  </si>
  <si>
    <t>ZA318</t>
  </si>
  <si>
    <t>Náplast transpore 1,25 cm x 9,14 m 1527-0</t>
  </si>
  <si>
    <t>ZF352</t>
  </si>
  <si>
    <t>Náplast transpore bílá 2,50 cm x 9,14 m bal. á 12 ks 1534-1</t>
  </si>
  <si>
    <t>ZA542</t>
  </si>
  <si>
    <t>Náplast wet pruf voduvzd. 1,25 cm x 9,14 m bal. á 24 ks K00-3063C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</si>
  <si>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</si>
  <si>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</si>
  <si>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</si>
  <si>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</si>
  <si>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</si>
  <si>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</si>
  <si>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</si>
  <si>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</si>
  <si>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</si>
  <si>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</si>
  <si>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</si>
  <si>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</si>
  <si>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</si>
  <si>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</si>
  <si>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</si>
  <si>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</si>
  <si>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</si>
  <si>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</si>
  <si>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ZL999</t>
  </si>
  <si>
    <t>Rychloobvaz 8 x 4 cm 001445510</t>
  </si>
  <si>
    <t>ZA572</t>
  </si>
  <si>
    <t>Set sterilní pro převaz rány Mediset bal. 75 ks 4706321</t>
  </si>
  <si>
    <t>ZA615</t>
  </si>
  <si>
    <t>Tampón cavilon 1 ml bal. á 25 ks 3343E</t>
  </si>
  <si>
    <t>ZK561</t>
  </si>
  <si>
    <t>Tampon nesterilní NT 20 x 20 pr. 35 mm 12 x 250 ks 1320104211</t>
  </si>
  <si>
    <t>ZA502</t>
  </si>
  <si>
    <t>Tampon nesterilní stáčený 30 x 60 cm 1320300406</t>
  </si>
  <si>
    <t>ZA593</t>
  </si>
  <si>
    <t>Tampon sterilní stáčený 20 x 20 cm / 5 ks 28003+</t>
  </si>
  <si>
    <t>ZA617</t>
  </si>
  <si>
    <t>Tampon TC-OC k ošetření dutiny ústní á 250 ks 12240</t>
  </si>
  <si>
    <t>ZM769</t>
  </si>
  <si>
    <t>Ubrousky cavilon pro péči při inkontinenci 8 ubrousků 20 x 30 cm bal. á 96 ks 9274 DH888843488</t>
  </si>
  <si>
    <t>ZQ569</t>
  </si>
  <si>
    <t>Vata buničitá dělená cellin 2 role / 500 ks 40 x 50 mm 1230206310</t>
  </si>
  <si>
    <t>ZA446</t>
  </si>
  <si>
    <t>Vata buničitá přířezy 20 x 30 cm 1230200129</t>
  </si>
  <si>
    <t>ZA530</t>
  </si>
  <si>
    <t>Vložky hygienické samu 7162212</t>
  </si>
  <si>
    <t>50115060</t>
  </si>
  <si>
    <t>ZPr - ostatní (Z503)</t>
  </si>
  <si>
    <t>ZQ861</t>
  </si>
  <si>
    <t>Adaptér bolusový ke stříkačce injekční pro enterální výživu NUTRICIA ENFIT bal. á 30 ks 589740</t>
  </si>
  <si>
    <t>ZB557</t>
  </si>
  <si>
    <t>Adaptér přechodka combifix rekord - luer 4090306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</si>
  <si>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</si>
  <si>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</si>
  <si>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</si>
  <si>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</si>
  <si>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</si>
  <si>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</si>
  <si>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ZK975</t>
  </si>
  <si>
    <t>Cévka odsávací CH10 s přerušovačem sání, délka 50 cm, P01169a</t>
  </si>
  <si>
    <t>ZK976</t>
  </si>
  <si>
    <t>Cévka odsávací CH12 s přerušovačem sání, délka 50 cm, P01171a</t>
  </si>
  <si>
    <t>ZK977</t>
  </si>
  <si>
    <t>Cévka odsávací CH14 s přerušovačem sání, délka 50 cm, P01173a</t>
  </si>
  <si>
    <t>ZK979</t>
  </si>
  <si>
    <t>Cévka odsávací CH18 s přerušovačem sání, délka 50 cm, P01177a</t>
  </si>
  <si>
    <t>ZC751</t>
  </si>
  <si>
    <t>Čepelka skalpelová 11 BB511</t>
  </si>
  <si>
    <t>ZC755</t>
  </si>
  <si>
    <t>Čepelka skalpelová 22 BB522</t>
  </si>
  <si>
    <t>ZB770</t>
  </si>
  <si>
    <t>Držák jehly excentrický Holdex 450263</t>
  </si>
  <si>
    <t>ZB771</t>
  </si>
  <si>
    <t>Držák jehly základní 450201</t>
  </si>
  <si>
    <t>ZQ490</t>
  </si>
  <si>
    <t>Elektroda EKG pěnová pr. 48 mm pro dospělé (ES GS48) H-108003</t>
  </si>
  <si>
    <t>ZA737</t>
  </si>
  <si>
    <t>Filtr mini spike modrý 4550234</t>
  </si>
  <si>
    <t>ZN646</t>
  </si>
  <si>
    <t>Fonendoskop oboustranný různé barvy 710045-s</t>
  </si>
  <si>
    <t>ZQ249</t>
  </si>
  <si>
    <t>Hadička spojovací HS 1,8 x 1800 mm LL DEPH free 2200 180 ND</t>
  </si>
  <si>
    <t>ZQ248</t>
  </si>
  <si>
    <t>Hadička spojovací HS 1,8 x 450 mm LL DEPH free 2200 045 ND</t>
  </si>
  <si>
    <t>ZN044</t>
  </si>
  <si>
    <t>Hadička spojovací PE červená 2,0 x 2000 mm LL bal. á 200 ks 12003200E - výpadek</t>
  </si>
  <si>
    <t>ZB908</t>
  </si>
  <si>
    <t>Hadička spojovací stíněná 1 mm/150 cm pro světlocitlivé léky bal. á 20 ks 1100 1150 E</t>
  </si>
  <si>
    <t>Hadička spojovací žlutá 1 mm x 1500 mm pro světlocitlivé léky bal. á 20 ks 1100 1150ND</t>
  </si>
  <si>
    <t>ZA978</t>
  </si>
  <si>
    <t>Houbička odsávací s reg. vakua 2201</t>
  </si>
  <si>
    <t>ZC738</t>
  </si>
  <si>
    <t>Husí krk Expandi-flex bal. á 25 ks 22362</t>
  </si>
  <si>
    <t>ZB387</t>
  </si>
  <si>
    <t>Kanyla ET 8,0 s manžetou 9480E</t>
  </si>
  <si>
    <t>ZB388</t>
  </si>
  <si>
    <t>Kanyla ET 8,5 s manžetou 9485E</t>
  </si>
  <si>
    <t>ZA840</t>
  </si>
  <si>
    <t>Kanyla ET 9,5 s manžetou bal. á 10 ks 9495E</t>
  </si>
  <si>
    <t>ZA279</t>
  </si>
  <si>
    <t>Kanyla TS 7,0 s manžetou 100/800/070</t>
  </si>
  <si>
    <t>ZA725</t>
  </si>
  <si>
    <t>Kanyla TS 8,0 s manžetou bal. á 10 ks 100/860/080</t>
  </si>
  <si>
    <t>ZB263</t>
  </si>
  <si>
    <t>Kanyla TS 9,0 s manžetou bal. á 2 ks 100/523/090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</si>
  <si>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</si>
  <si>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</si>
  <si>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</si>
  <si>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</si>
  <si>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</si>
  <si>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</si>
  <si>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</si>
  <si>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</si>
  <si>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ZN409</t>
  </si>
  <si>
    <t>Katetr močový nelaton 14CH Silasil balónkový 28 dní bal. á 10 ks 186005-000140</t>
  </si>
  <si>
    <t>ZK884</t>
  </si>
  <si>
    <t>Kohout trojcestný discofix modrý 4095111</t>
  </si>
  <si>
    <t>ZB477</t>
  </si>
  <si>
    <t>Kohout trojcestný lopez valve pro NG sondu nesterilní AA-011-M9000</t>
  </si>
  <si>
    <t>ZO372</t>
  </si>
  <si>
    <t>Konektor bezjehlový OptiSyte JIM:JSM4001</t>
  </si>
  <si>
    <t>ZQ860</t>
  </si>
  <si>
    <t>Konektor flocare pro aplikaci enterální výživy NUTRICIA PEG 18 CH ENFit bal. á 10 ks 591396</t>
  </si>
  <si>
    <t>ZP163</t>
  </si>
  <si>
    <t>Konektor flocare stupňový pro sondu typu ENLock/sondu s kónusovým konektorem bal. á 30 ks 589828</t>
  </si>
  <si>
    <t>ZO083</t>
  </si>
  <si>
    <t>Konektor flocare transition NOVÝ 30 ks (je součástí setu) 589732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</si>
  <si>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</si>
  <si>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</si>
  <si>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</si>
  <si>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</si>
  <si>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</si>
  <si>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</si>
  <si>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ZP676</t>
  </si>
  <si>
    <t>Krytka šroubovací na stříkačku injekční pro enterální výživu NUTRICAIR ENFIT bal. á 8 ks NCE208C</t>
  </si>
  <si>
    <t>ZD190</t>
  </si>
  <si>
    <t>Kyveta CO2 dospělá á 10 ks MP01062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</si>
  <si>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</si>
  <si>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</si>
  <si>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</si>
  <si>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</si>
  <si>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</si>
  <si>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</si>
  <si>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</si>
  <si>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</si>
  <si>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ZA923</t>
  </si>
  <si>
    <t>Lžíce laryngoskopická 2 bal. á 10 ks DS.3940.150.15</t>
  </si>
  <si>
    <t>ZH299</t>
  </si>
  <si>
    <t>Lžíce laryngoskopická 3 bal. á 10 ks 670150-100030</t>
  </si>
  <si>
    <t>ZH300</t>
  </si>
  <si>
    <t>Lžíce laryngoskopická 4 bal. á 10 ks 670150-100040</t>
  </si>
  <si>
    <t>ZB812</t>
  </si>
  <si>
    <t>Manžeta fixační Ute-Fix bal. á 20 ks NKS:40-05</t>
  </si>
  <si>
    <t>ZE195</t>
  </si>
  <si>
    <t>Manžeta TK k monitoru Philips a další jednohadičková s vložkou 25 - 35 cm dospělá MEC 1200 NIBPHPA</t>
  </si>
  <si>
    <t>ZB038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</si>
  <si>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</si>
  <si>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</si>
  <si>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</si>
  <si>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</si>
  <si>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</si>
  <si>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</si>
  <si>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</si>
  <si>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</si>
  <si>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</si>
  <si>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ZF192</t>
  </si>
  <si>
    <t>Nádoba na kontaminovaný odpad 4 l 15-0004</t>
  </si>
  <si>
    <t>ZQ138</t>
  </si>
  <si>
    <t>Nůžky chirurgické rovné hrotnaté 150 mm TK-AJ 025-15</t>
  </si>
  <si>
    <t>ZQ137</t>
  </si>
  <si>
    <t>Nůžky chirurgické rovné hrtonaté 130 mm TK-AJ 025-13</t>
  </si>
  <si>
    <t>ZQ140</t>
  </si>
  <si>
    <t>Nůžky oční rovné 115 mm TK-AK 432-11</t>
  </si>
  <si>
    <t>ZN947</t>
  </si>
  <si>
    <t>Nůžky převazové lister 180 mm lomené PL827-106</t>
  </si>
  <si>
    <t>ZI879</t>
  </si>
  <si>
    <t>Odstraňovač kožních svorek Leukosan bal. á 20 ks 72615</t>
  </si>
  <si>
    <t>ZB439</t>
  </si>
  <si>
    <t>Odstraňovač náplastí Convacare á 100 ks 0011279 37443</t>
  </si>
  <si>
    <t>ZD040</t>
  </si>
  <si>
    <t>Páska bepa clip vario pro TS kanylu 25/V á 12 ks NKS:200502</t>
  </si>
  <si>
    <t>ZB648</t>
  </si>
  <si>
    <t>Páska fixační Hand-Fix 30 bal. á 2 ks NKS:60-65</t>
  </si>
  <si>
    <t>ZB507</t>
  </si>
  <si>
    <t>Páska fixační SOFT FIX, set-4 druhy, 9 rolí NKS:30-05</t>
  </si>
  <si>
    <t>ZQ143</t>
  </si>
  <si>
    <t>Pinzeta anatomická rovná úzká 145 mm TK-BA 100-14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</si>
  <si>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</si>
  <si>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</si>
  <si>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</si>
  <si>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</si>
  <si>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</si>
  <si>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</si>
  <si>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ZJ672</t>
  </si>
  <si>
    <t>Pohár na moč 250 ml UH GAMA204809</t>
  </si>
  <si>
    <t>ZL688</t>
  </si>
  <si>
    <t>Proužky Accu-Check Inform IIStrip 50 EU1 á 50 ks 05942861041</t>
  </si>
  <si>
    <t>ZA691</t>
  </si>
  <si>
    <t>Rampa 3 kohouty discofix 16600C/4085434/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</si>
  <si>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</si>
  <si>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</si>
  <si>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</si>
  <si>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</si>
  <si>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</si>
  <si>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</si>
  <si>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</si>
  <si>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</si>
  <si>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ZA688</t>
  </si>
  <si>
    <t>Sáček močový curity s hod. diurézou 400 ml hadička 150 cm 8150 - dlouhodobý výpadek</t>
  </si>
  <si>
    <t>ZB249</t>
  </si>
  <si>
    <t>Sáček močový s křížovou výpustí 2000 ml s hadičkou 90 cm ZAR-TNU201601</t>
  </si>
  <si>
    <t>ZB307</t>
  </si>
  <si>
    <t>Sáček náhradní 3,5 l Ureofix s posuvnou svorkou bal. á 100 ks 4417543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</si>
  <si>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</si>
  <si>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</si>
  <si>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</si>
  <si>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</si>
  <si>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ZE884</t>
  </si>
  <si>
    <t>Sáček výpustný+ invisiclose natura 57 mm béžový standard bal. á 10 ks 0082654 416420</t>
  </si>
  <si>
    <t>ZB656</t>
  </si>
  <si>
    <t>Senzor k měření hemodynamiky flotrac s hadičkou 152 cm k monitoru VIGILEO MHD6R</t>
  </si>
  <si>
    <t>ZA967</t>
  </si>
  <si>
    <t>Set flocare pro enterální výživu 800 Pack Transition nový pro vaky ( APA 3386175) 586512</t>
  </si>
  <si>
    <t>ZA206</t>
  </si>
  <si>
    <t>Set perkutální PEG-24-PULL-I-S</t>
  </si>
  <si>
    <t>ZD616</t>
  </si>
  <si>
    <t>Set sterilní pro močovou katetrizaci+ aqua permanent 4 Mediset 753882</t>
  </si>
  <si>
    <t>ZJ695</t>
  </si>
  <si>
    <t>Sonda žaludeční CH14 1200 mm s RTG linkou bal. á 50 ks 412014</t>
  </si>
  <si>
    <t>ZE146</t>
  </si>
  <si>
    <t>Souprava nebulizační uzavřená In-Line-Neb Tee Kit  bal. á 50 ks 41745</t>
  </si>
  <si>
    <t>ZB543</t>
  </si>
  <si>
    <t>Souprava odběrová tracheální na odběr sekretu G05206</t>
  </si>
  <si>
    <t>ZD254</t>
  </si>
  <si>
    <t>Souprava pro rektální inkontinenci flexi seal FMS (možno objednávat na kusy) 418000</t>
  </si>
  <si>
    <t>ZA860</t>
  </si>
  <si>
    <t>Spojka dvojitá otočná čistá á 20 ks 23412</t>
  </si>
  <si>
    <t>ZB488</t>
  </si>
  <si>
    <t>Sprej cavilon 28 ml bal. á 12 ks 3346E</t>
  </si>
  <si>
    <t>ZB268</t>
  </si>
  <si>
    <t>Stojan sedimentační 836072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</si>
  <si>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</si>
  <si>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</si>
  <si>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</si>
  <si>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</si>
  <si>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</si>
  <si>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</si>
  <si>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</si>
  <si>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</si>
  <si>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</si>
  <si>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</si>
  <si>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</si>
  <si>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</si>
  <si>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</si>
  <si>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</si>
  <si>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ZQ599</t>
  </si>
  <si>
    <t>Stříkačka injekční pro enterální výživu 50/60 ml NUTRICAIR ENFIT excentrická bal.á 50 ks NCE50SE</t>
  </si>
  <si>
    <t>ZO765</t>
  </si>
  <si>
    <t>Stříkačka injekční předplněná 0,9% NaCl 10 ml Omniflush bal. á 100 ks EM3513576</t>
  </si>
  <si>
    <t>ZQ967</t>
  </si>
  <si>
    <t>Stříkačka inzulínová 0,5 ml s jehlou 29 G sterilní bal. á 100 ks IS0529G</t>
  </si>
  <si>
    <t>ZA964</t>
  </si>
  <si>
    <t>Stříkačka janett 3-dílná 60 ml sterilní vyplachovací 050ML3CZ-CEW (MRG564)</t>
  </si>
  <si>
    <t>ZB041</t>
  </si>
  <si>
    <t>Systém hrudní drenáže atrium 1 cestný 3600-100</t>
  </si>
  <si>
    <t>ZF428</t>
  </si>
  <si>
    <t>Systém hrudní drenáže atrium 2 cestný 3620-100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</si>
  <si>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</si>
  <si>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</si>
  <si>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</si>
  <si>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</si>
  <si>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</si>
  <si>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</si>
  <si>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</si>
  <si>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</si>
  <si>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ZA119</t>
  </si>
  <si>
    <t>Trokar hrudní 18F 30 cm 636.18</t>
  </si>
  <si>
    <t>ZA799</t>
  </si>
  <si>
    <t>Trokar hrudní redax F20 s ostrým koncem bal. á 10 ks 11220</t>
  </si>
  <si>
    <t>ZL803</t>
  </si>
  <si>
    <t>Trokar hrudní redax F24 s ostrým koncem bal. á 10 ks 11224</t>
  </si>
  <si>
    <t>ZB505</t>
  </si>
  <si>
    <t>Tubo-fix pro ET rourky á 8 ks komplet NKS:20-10</t>
  </si>
  <si>
    <t>ZQ486</t>
  </si>
  <si>
    <t>Tyčinka vatová sterilní 14 cm po jednotlivě balená velká 1 bal/100 ks 4791911</t>
  </si>
  <si>
    <t>ZP357</t>
  </si>
  <si>
    <t>Tyčinka vatová zvlhčující glycerín + citron bal. á 75 ks FTL-LS-15</t>
  </si>
  <si>
    <t>ZA812</t>
  </si>
  <si>
    <t>Uzávěr do katetrů 4435001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</si>
  <si>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</si>
  <si>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</si>
  <si>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</si>
  <si>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</si>
  <si>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</si>
  <si>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</si>
  <si>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</si>
  <si>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balená, tekutý materiál na bakteriolog. vyšetření 10362/MO/SG/CS</t>
  </si>
  <si>
    <t>ZB756</t>
  </si>
  <si>
    <t>Zkumavka 3 ml K3 edta fialová 454086</t>
  </si>
  <si>
    <t>ZB754</t>
  </si>
  <si>
    <t>Zkumavka černá 2 ml 454073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</si>
  <si>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</si>
  <si>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</si>
  <si>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</si>
  <si>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</si>
  <si>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</si>
  <si>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</si>
  <si>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</si>
  <si>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</si>
  <si>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</si>
  <si>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</si>
  <si>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</si>
  <si>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</si>
  <si>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</si>
  <si>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</si>
  <si>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</si>
  <si>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</si>
  <si>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</si>
  <si>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</si>
  <si>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</si>
  <si>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</si>
  <si>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ZA804</t>
  </si>
  <si>
    <t>Sáček močový s hodinovou diurézou ureofix 500 ml, 2000 ml, klasik s výpustí a antiref. ventilem hadička 120 cm 4417930</t>
  </si>
  <si>
    <t>Sáček močový ureofix s hod.diurézou 500 ml klasik s výpustí a antiref. ventilem hadička 120 cm 4417930</t>
  </si>
  <si>
    <t>ZA715</t>
  </si>
  <si>
    <t>Set infuzní intrafix primeline classic 150 cm 4062957</t>
  </si>
  <si>
    <t>ZC393</t>
  </si>
  <si>
    <t>Set pro enterální výživu applix smart/vision á 30 ks 7751946</t>
  </si>
  <si>
    <t>ZB715</t>
  </si>
  <si>
    <t>Set pro enterální výživu kangaro univ.  á 30 ks  S777403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</si>
  <si>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</si>
  <si>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</si>
  <si>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</si>
  <si>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</si>
  <si>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</si>
  <si>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</si>
  <si>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ZA963</t>
  </si>
  <si>
    <t>Šití mersilene gr 3 bal. á 36 ks EH6418H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</si>
  <si>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</si>
  <si>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</si>
  <si>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</si>
  <si>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</si>
  <si>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</si>
  <si>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</si>
  <si>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ZA917</t>
  </si>
  <si>
    <t>Šití silon pletený bílý 3EP bal. á 20 ks SB2056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</si>
  <si>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</si>
  <si>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</si>
  <si>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</si>
  <si>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</si>
  <si>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</si>
  <si>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</si>
  <si>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</si>
  <si>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</si>
  <si>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</si>
  <si>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</si>
  <si>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</si>
  <si>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</si>
  <si>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</si>
  <si>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</si>
  <si>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</si>
  <si>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</si>
  <si>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</si>
  <si>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</si>
  <si>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</si>
  <si>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</si>
  <si>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</si>
  <si>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</si>
  <si>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</si>
  <si>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</si>
  <si>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</si>
  <si>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</si>
  <si>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</si>
  <si>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</si>
  <si>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</si>
  <si>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</si>
  <si>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</si>
  <si>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</si>
  <si>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</si>
  <si>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</si>
  <si>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50115070</t>
  </si>
  <si>
    <t>ZPr - katetry ostatní (Z513)</t>
  </si>
  <si>
    <t>ZC637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</si>
  <si>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</si>
  <si>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</si>
  <si>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</si>
  <si>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ZD827</t>
  </si>
  <si>
    <t>Katetr CVC 3 lumen 7 Fr x 20 cm certofix trio SB720 bal. á 10 ks 4163206E-07</t>
  </si>
  <si>
    <t>ZC615</t>
  </si>
  <si>
    <t>Katetr CVC 3 lumen 7 Fr x 20 cm certofix trio V720 s antimikr.úpravou bal. á 10 ks 4163214P-07</t>
  </si>
  <si>
    <t>50115079</t>
  </si>
  <si>
    <t>ZPr - internzivní péče (Z542)</t>
  </si>
  <si>
    <t>ZB751</t>
  </si>
  <si>
    <t>Hadice PVC 8/12 á 30 m P00468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</si>
  <si>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</si>
  <si>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</si>
  <si>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</si>
  <si>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</si>
  <si>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</si>
  <si>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</si>
  <si>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</si>
  <si>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</si>
  <si>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</si>
  <si>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</si>
  <si>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</si>
  <si>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</si>
  <si>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</si>
  <si>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</si>
  <si>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</si>
  <si>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</si>
  <si>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</si>
  <si>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</si>
  <si>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</si>
  <si>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</si>
  <si>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</si>
  <si>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</si>
  <si>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</si>
  <si>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</si>
  <si>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</si>
  <si>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</si>
  <si>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</si>
  <si>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</si>
  <si>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</si>
  <si>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</si>
  <si>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</si>
  <si>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</si>
  <si>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</si>
  <si>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</si>
  <si>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</si>
  <si>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</si>
  <si>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501</t>
  </si>
  <si>
    <t>V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</si>
  <si>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</si>
  <si>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</si>
  <si>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</si>
  <si>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</si>
  <si>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</si>
  <si>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</si>
  <si>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</si>
  <si>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</si>
  <si>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</si>
  <si>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</si>
  <si>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</si>
  <si>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</si>
  <si>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</si>
  <si>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</si>
  <si>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</si>
  <si>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</si>
  <si>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</si>
  <si>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</si>
  <si>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</si>
  <si>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</si>
  <si>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</si>
  <si>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</si>
  <si>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</si>
  <si>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</si>
  <si>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</si>
  <si>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</si>
  <si>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</si>
  <si>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61129</t>
  </si>
  <si>
    <t>EXCIZE KOŽNÍ LÉZE, SUTURA OD 2 DO 10 CM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</si>
  <si>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</si>
  <si>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</si>
  <si>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</si>
  <si>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</si>
  <si>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</si>
  <si>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</si>
  <si>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</si>
  <si>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</si>
  <si>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</si>
  <si>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</si>
  <si>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07551</t>
  </si>
  <si>
    <t>(DRG) HYBRIDNÍ PŘÍSTUP</t>
  </si>
  <si>
    <t>07416</t>
  </si>
  <si>
    <t>(VZP) JINÉ REKONSTRUKCE V OBLASTI STEHNA</t>
  </si>
  <si>
    <t>07417</t>
  </si>
  <si>
    <t>(VZP)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</si>
  <si>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</si>
  <si>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</si>
  <si>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</si>
  <si>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</si>
  <si>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07335</t>
  </si>
  <si>
    <t>(VZP) BYPASS AORTO - ILICKÝ NEBO NÁHRADA OBOUSTRAN</t>
  </si>
  <si>
    <t>07543</t>
  </si>
  <si>
    <t>(DRG) PRIMOOPERACE</t>
  </si>
  <si>
    <t>51371</t>
  </si>
  <si>
    <t>CHOLECYSTEKTOMIE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</si>
  <si>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</si>
  <si>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</si>
  <si>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</si>
  <si>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</si>
  <si>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</si>
  <si>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</si>
  <si>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</si>
  <si>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</si>
  <si>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</si>
  <si>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</si>
  <si>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51711</t>
  </si>
  <si>
    <t>VÝKON LAPAROSKOPICKÝ A TORAKOSKOPICKÝ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</si>
  <si>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</si>
  <si>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</si>
  <si>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</si>
  <si>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</si>
  <si>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</si>
  <si>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</si>
  <si>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07552</t>
  </si>
  <si>
    <t>(DRG) OPERAČNÍ VÝKON BEZ MIMOTĚLNÍHO OBĚHU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</si>
  <si>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</si>
  <si>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</si>
  <si>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</si>
  <si>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</si>
  <si>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</si>
  <si>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</si>
  <si>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</si>
  <si>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</si>
  <si>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</si>
  <si>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</si>
  <si>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</si>
  <si>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</si>
  <si>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54340</t>
  </si>
  <si>
    <t>TEPENNÁ EMBOLEKTOMIE, TROMBEKTOMIE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</si>
  <si>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</si>
  <si>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</si>
  <si>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</si>
  <si>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</si>
  <si>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</si>
  <si>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</si>
  <si>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</si>
  <si>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</si>
  <si>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</si>
  <si>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</si>
  <si>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</si>
  <si>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</si>
  <si>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</si>
  <si>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</si>
  <si>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51326</t>
  </si>
  <si>
    <t>DRENÁŽNÍ OPERACE PŘI AKUTNÍ PANKEATITIDĚ, DRENÁŽ A</t>
  </si>
  <si>
    <t>07388</t>
  </si>
  <si>
    <t>(VZP) ENDARTERECTOMIE  A.ILIACA</t>
  </si>
  <si>
    <t>90823</t>
  </si>
  <si>
    <t>(DRG) ANTIREFLUXNÍ PLASTIKA LAPAROSKOPICKY</t>
  </si>
  <si>
    <t>51361</t>
  </si>
  <si>
    <t>KOLEKTOMIE SUBTOTÁLNÍ S ILEOSTOMIÍ A UZÁVĚREM REKT</t>
  </si>
  <si>
    <t>07329</t>
  </si>
  <si>
    <t>(VZP) NÁHRADA AORTO - AORTÁLNÍ PROTETICKÁ</t>
  </si>
  <si>
    <t>07387</t>
  </si>
  <si>
    <t>(VZP) JINÉ REKONSTRUKCE V OBLASTI PÁNEVNÍCH TEPEN</t>
  </si>
  <si>
    <t>07357</t>
  </si>
  <si>
    <t>(VZP) EMBOLECTOMIE BŘIŠNÍ AORTY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</si>
  <si>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</si>
  <si>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</si>
  <si>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</si>
  <si>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</si>
  <si>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</si>
  <si>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</si>
  <si>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5F3</t>
  </si>
  <si>
    <t>51819</t>
  </si>
  <si>
    <t>OŠETŘENÍ A OBVAZ ROZSÁHLÉ RÁNY V CELKOVÉ ANESTEZII</t>
  </si>
  <si>
    <t>51863</t>
  </si>
  <si>
    <t>SÁDROVÁ DLAHA - CELÁ DOLNÍ KONČETINA</t>
  </si>
  <si>
    <t>51877</t>
  </si>
  <si>
    <t>PŘILOŽENÍ LÉČEBNÉ POMŮCKY - ORTÉZY</t>
  </si>
  <si>
    <t>53163</t>
  </si>
  <si>
    <t>OTEVŘENÁ REPOZICE A OSTEOSYNTÉZA VÍCEÚLOMKOVÝCH ZL</t>
  </si>
  <si>
    <t>53459</t>
  </si>
  <si>
    <t>OTEVŘENÁ REPOZICE NITROKLOUBNÍCH LUXAČNÍCH ZLOMENI</t>
  </si>
  <si>
    <t>53469</t>
  </si>
  <si>
    <t>ZLOMENINA DIAFÝZY A SUPRAKONDYLICKÉ OBLASTI FEMURU</t>
  </si>
  <si>
    <t>53483</t>
  </si>
  <si>
    <t>ZLOMENINA  ACETABULA - OBOU PILÍŘŮ - LÉČENÁ OTEVŘE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</si>
  <si>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</si>
  <si>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</si>
  <si>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</si>
  <si>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</si>
  <si>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</si>
  <si>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</si>
  <si>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66127</t>
  </si>
  <si>
    <t>MANIPULACE V CELKOVÉ NEBO LOKÁLNÍ ANESTÉZII</t>
  </si>
  <si>
    <t>53471</t>
  </si>
  <si>
    <t>ZLOMENINA HORNÍHO KONCE FEMURU - REPOZICE OTEVŘENÁ</t>
  </si>
  <si>
    <t>53257</t>
  </si>
  <si>
    <t xml:space="preserve">OTEVŘENÁ REPOZICE A OSTEOSYNTÉZA ZLOMENINY KLÍČNÍ </t>
  </si>
  <si>
    <t>53461</t>
  </si>
  <si>
    <t>ZLOMENINA HORNÍHO KONCE TIBIE - DIAKONDYLICKÁ - (T</t>
  </si>
  <si>
    <t>53485</t>
  </si>
  <si>
    <t>ZLOMENINY PÁNEVNÍHO KRUHU - NESTABILNÍ - S OPERAČN</t>
  </si>
  <si>
    <t>66821</t>
  </si>
  <si>
    <t>PERKUTÁNNÍ FIXACE K-DRÁTEM</t>
  </si>
  <si>
    <t>53255</t>
  </si>
  <si>
    <t xml:space="preserve">OTEVŘENÁ REPOZICE A OSTEOSYNTÉZA ZLOMENIN HORNÍHO </t>
  </si>
  <si>
    <t>53417</t>
  </si>
  <si>
    <t>53481</t>
  </si>
  <si>
    <t xml:space="preserve">ZLOMENINA  ACETABULA - JEDNOHO PILÍŘE EVENT. JEHO 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</si>
  <si>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</si>
  <si>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</si>
  <si>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</si>
  <si>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</si>
  <si>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</si>
  <si>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</si>
  <si>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</si>
  <si>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</si>
  <si>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</si>
  <si>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</si>
  <si>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</si>
  <si>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</si>
  <si>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</si>
  <si>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</si>
  <si>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</si>
  <si>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</si>
  <si>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</si>
  <si>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</si>
  <si>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</si>
  <si>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</si>
  <si>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66339</t>
  </si>
  <si>
    <t>OPERAČNÍ PŘÍSTUP NA PÁTEŘ - STANDARDNÍ - ZADNÍ SKE</t>
  </si>
  <si>
    <t>66315</t>
  </si>
  <si>
    <t xml:space="preserve">INSTRUMENTACE C, T, L, S PÁTEŘE - PŘEDNÍ I ZADNÍ,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</si>
  <si>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</si>
  <si>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</si>
  <si>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</si>
  <si>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</si>
  <si>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</si>
  <si>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</si>
  <si>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56435</t>
  </si>
  <si>
    <t>SPINÁLNÍ A KRANIÁLNÍ NAVIGACE Á 15 MIN.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</si>
  <si>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</si>
  <si>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</si>
  <si>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</si>
  <si>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</si>
  <si>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</si>
  <si>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</si>
  <si>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56446</t>
  </si>
  <si>
    <t>SPINÁLNÍ NAVIGACE ZALOŽENÁ NA PEROPERAČNÍ ISOFLUOR</t>
  </si>
  <si>
    <t>5T1</t>
  </si>
  <si>
    <t>1</t>
  </si>
  <si>
    <t>0003708</t>
  </si>
  <si>
    <t>ZYVOXID</t>
  </si>
  <si>
    <t>0005113</t>
  </si>
  <si>
    <t>TARGOCID</t>
  </si>
  <si>
    <t>0006480</t>
  </si>
  <si>
    <t>0011592</t>
  </si>
  <si>
    <t>0016547</t>
  </si>
  <si>
    <t>0016600</t>
  </si>
  <si>
    <t>0020605</t>
  </si>
  <si>
    <t>COLOMYCIN INJEKCE 1 000 000 MEZINÁRODNÍCH JEDNOTEK</t>
  </si>
  <si>
    <t>0026127</t>
  </si>
  <si>
    <t>0045123</t>
  </si>
  <si>
    <t>VISIPAQUE</t>
  </si>
  <si>
    <t>0062464</t>
  </si>
  <si>
    <t>0064831</t>
  </si>
  <si>
    <t>AXETINE</t>
  </si>
  <si>
    <t>0066137</t>
  </si>
  <si>
    <t>0072972</t>
  </si>
  <si>
    <t>AMOKSIKLAV 1,2 G</t>
  </si>
  <si>
    <t>0094155</t>
  </si>
  <si>
    <t>0094176</t>
  </si>
  <si>
    <t>CEFOTAXIME LEK</t>
  </si>
  <si>
    <t>0096414</t>
  </si>
  <si>
    <t>GENTAMICIN LEK</t>
  </si>
  <si>
    <t>0097000</t>
  </si>
  <si>
    <t>METRONIDAZOLE 0,5%-POLPHARMA</t>
  </si>
  <si>
    <t>0097910</t>
  </si>
  <si>
    <t>HUMAN ALBUMIN GRIFOLS 20%</t>
  </si>
  <si>
    <t>0104051</t>
  </si>
  <si>
    <t>HUMAN ALBUMIN 200 G/L BAXTER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</si>
  <si>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</si>
  <si>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</si>
  <si>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</si>
  <si>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</si>
  <si>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</si>
  <si>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</si>
  <si>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</si>
  <si>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</si>
  <si>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</si>
  <si>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</si>
  <si>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</si>
  <si>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</si>
  <si>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0162180</t>
  </si>
  <si>
    <t>CIPROFLOXACIN KABI</t>
  </si>
  <si>
    <t>0162187</t>
  </si>
  <si>
    <t>0164401</t>
  </si>
  <si>
    <t>0166269</t>
  </si>
  <si>
    <t>0500566</t>
  </si>
  <si>
    <t>0500720</t>
  </si>
  <si>
    <t>MYCAMINE</t>
  </si>
  <si>
    <t>0129056</t>
  </si>
  <si>
    <t>0164407</t>
  </si>
  <si>
    <t>0129057</t>
  </si>
  <si>
    <t>0201030</t>
  </si>
  <si>
    <t>SEFOTAK</t>
  </si>
  <si>
    <t>0193477</t>
  </si>
  <si>
    <t>ZINFORO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</si>
  <si>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</si>
  <si>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</si>
  <si>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</si>
  <si>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</si>
  <si>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</si>
  <si>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</si>
  <si>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</si>
  <si>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</si>
  <si>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0166265</t>
  </si>
  <si>
    <t>0183926</t>
  </si>
  <si>
    <t>AZEPO</t>
  </si>
  <si>
    <t>0195147</t>
  </si>
  <si>
    <t>0183817</t>
  </si>
  <si>
    <t>0201967</t>
  </si>
  <si>
    <t>VULMIZOLIN</t>
  </si>
  <si>
    <t>0196852</t>
  </si>
  <si>
    <t>VORIKONAZOL SANDOZ</t>
  </si>
  <si>
    <t>0212531</t>
  </si>
  <si>
    <t>0205772</t>
  </si>
  <si>
    <t>0168860</t>
  </si>
  <si>
    <t>DIFICLIR</t>
  </si>
  <si>
    <t>0224709</t>
  </si>
  <si>
    <t>ULTRAVIST 370</t>
  </si>
  <si>
    <t>0158152</t>
  </si>
  <si>
    <t>0205966</t>
  </si>
  <si>
    <t>0129838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</si>
  <si>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</si>
  <si>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</si>
  <si>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</si>
  <si>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</si>
  <si>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</si>
  <si>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</si>
  <si>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</si>
  <si>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</si>
  <si>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</si>
  <si>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</si>
  <si>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</si>
  <si>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</si>
  <si>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</si>
  <si>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</si>
  <si>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</si>
  <si>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</si>
  <si>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</si>
  <si>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</si>
  <si>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</si>
  <si>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</si>
  <si>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</si>
  <si>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</si>
  <si>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</si>
  <si>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0001739</t>
  </si>
  <si>
    <t>DRÁT KIRSCHNERŮV OCEL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</si>
  <si>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</si>
  <si>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</si>
  <si>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</si>
  <si>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</si>
  <si>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</si>
  <si>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</si>
  <si>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0005606</t>
  </si>
  <si>
    <t>NÁVLEK NA OPMI, TYP 71                      306071</t>
  </si>
  <si>
    <t>0010767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</si>
  <si>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</si>
  <si>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</si>
  <si>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</si>
  <si>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</si>
  <si>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</si>
  <si>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</si>
  <si>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</si>
  <si>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</si>
  <si>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0017424</t>
  </si>
  <si>
    <t>ŠROUB KORTIKÁLNÍ VELKÝ FRAGMENT OCEL</t>
  </si>
  <si>
    <t>0017749</t>
  </si>
  <si>
    <t>0027737</t>
  </si>
  <si>
    <t>DLAHA LCP ROVNÁ MALÝ FRAGMENT OCEL</t>
  </si>
  <si>
    <t>0027930</t>
  </si>
  <si>
    <t>STENT PERIFERNÍ URETERÁLNÍ WHITE STAR INTRAOPERATI</t>
  </si>
  <si>
    <t>0030454</t>
  </si>
  <si>
    <t>ŠROUB LCP SAMOŘEZNÝ MALÝ FRAGMENT TITAN</t>
  </si>
  <si>
    <t>0030458</t>
  </si>
  <si>
    <t>0030617</t>
  </si>
  <si>
    <t>STAPLER KOŽNÍ ROYAL - 35W</t>
  </si>
  <si>
    <t>0031337</t>
  </si>
  <si>
    <t>0031437</t>
  </si>
  <si>
    <t>DLAHA LCP A VA-LCP HUMERUS DISTÁLNÍ MALÝ FRAGMENT</t>
  </si>
  <si>
    <t>0037145</t>
  </si>
  <si>
    <t>PROTÉZA GORE-TEX CÉVNÍ - PRUŽNÁ TENKOSTĚNNÁ</t>
  </si>
  <si>
    <t>0042251</t>
  </si>
  <si>
    <t>CEMENT KOSTNÍ COPAL G+C - 40 GENTAMICIN A CLINDAMY</t>
  </si>
  <si>
    <t>0043984</t>
  </si>
  <si>
    <t>ČIDLO PRO MĚŘENÍ NITROLEBNÍHO TLAKU NEUROVENT</t>
  </si>
  <si>
    <t>0046894</t>
  </si>
  <si>
    <t>PROTÉZA CÉVNÍ GELSOFT PLUS DÉLKA 30/25 CM</t>
  </si>
  <si>
    <t>0046898</t>
  </si>
  <si>
    <t>PROTÉZA CÉVNÍ BIF.GELSOFT PLUS DÉLKA 45CM</t>
  </si>
  <si>
    <t>0048989</t>
  </si>
  <si>
    <t>ELEKTRODA KOAGULAČNÍ JEDNORÁZOVÁ GN211</t>
  </si>
  <si>
    <t>0051334</t>
  </si>
  <si>
    <t>KATETR URETERÁLNÍ,POLLACK,FLEXI-TIP U-021305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</si>
  <si>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</si>
  <si>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</si>
  <si>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</si>
  <si>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</si>
  <si>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</si>
  <si>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 (PMP MEMBÁNA) - PLS SET - 14 DNÍ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</si>
  <si>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</si>
  <si>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</si>
  <si>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</si>
  <si>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</si>
  <si>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</si>
  <si>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</si>
  <si>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</si>
  <si>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</si>
  <si>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0057937</t>
  </si>
  <si>
    <t>ZÁPLATA KARDIOVASKULÁRNÍ GORE-TEX 0,5MM</t>
  </si>
  <si>
    <t>0058376</t>
  </si>
  <si>
    <t>ANTIREFLUXNÍ PLASTIKA DRG 90823</t>
  </si>
  <si>
    <t>0058622</t>
  </si>
  <si>
    <t>STENT PERIFERNÍ URETERÁLNÍ WHITE STAR STENOSIS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</si>
  <si>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</si>
  <si>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</si>
  <si>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</si>
  <si>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</si>
  <si>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0069500</t>
  </si>
  <si>
    <t>KANYLA TRACHEOSTOMICKÁ S NÍZKOTLAKOU MANŽETOU</t>
  </si>
  <si>
    <t>0071602</t>
  </si>
  <si>
    <t>FIXÁTOR ZEVNÍ JEDNOROVIN./DVOUROVIN.TRUBKOVÝ SYNTH</t>
  </si>
  <si>
    <t>0073578</t>
  </si>
  <si>
    <t>ŠROUB SAMOŘEZNÝ KORTIKÁLNÍ MINI FRAGMENT TITAN</t>
  </si>
  <si>
    <t>0073679</t>
  </si>
  <si>
    <t>0074312</t>
  </si>
  <si>
    <t>ŠROUB KOMPRESNÍ ZAVÍRACÍ TARGON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</si>
  <si>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</si>
  <si>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</si>
  <si>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</si>
  <si>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</si>
  <si>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</si>
  <si>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</si>
  <si>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</si>
  <si>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</si>
  <si>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</si>
  <si>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</si>
  <si>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</si>
  <si>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</si>
  <si>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</si>
  <si>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</si>
  <si>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</si>
  <si>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</si>
  <si>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</si>
  <si>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</si>
  <si>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</si>
  <si>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</si>
  <si>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</si>
  <si>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</si>
  <si>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</si>
  <si>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</si>
  <si>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</si>
  <si>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</si>
  <si>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</si>
  <si>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</si>
  <si>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</si>
  <si>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</si>
  <si>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0099934</t>
  </si>
  <si>
    <t>ŠROUB SAMOVRTNÝ KANYLOVANÝ VELKÝ FRAGMENT TITAN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</si>
  <si>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</si>
  <si>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</si>
  <si>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</si>
  <si>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</si>
  <si>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</si>
  <si>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</si>
  <si>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</si>
  <si>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</si>
  <si>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</si>
  <si>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</si>
  <si>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</si>
  <si>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</si>
  <si>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0048653</t>
  </si>
  <si>
    <t>PROSTŘEDEK HEMOSTATICKÝ - SURGICEL</t>
  </si>
  <si>
    <t>0031475</t>
  </si>
  <si>
    <t>DLAHA LCP MALÝ FRAGMENT OCEL</t>
  </si>
  <si>
    <t>0082145</t>
  </si>
  <si>
    <t>NPWT-RENASYS GO SBĚRNÁ NÁDOBA MALÁ</t>
  </si>
  <si>
    <t>0081995</t>
  </si>
  <si>
    <t>NPWT-RENASYS EZ SBĚRNÁ NÁDOBA VELKÁ</t>
  </si>
  <si>
    <t>0017747</t>
  </si>
  <si>
    <t>0082142</t>
  </si>
  <si>
    <t>NPWT-RENASYS F PŘEVAZOVÝ SET STŘEDNÍ M</t>
  </si>
  <si>
    <t>0054443</t>
  </si>
  <si>
    <t>OBĚH MIMOTĚLNÍ - OXYGENÁTOR-SADA PŘÍSLUŠENSTVÍ,ECM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</si>
  <si>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</si>
  <si>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</si>
  <si>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</si>
  <si>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</si>
  <si>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</si>
  <si>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</si>
  <si>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</si>
  <si>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</si>
  <si>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0073264</t>
  </si>
  <si>
    <t>K-DRÁT MEDIN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</si>
  <si>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</si>
  <si>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</si>
  <si>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</si>
  <si>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</si>
  <si>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</si>
  <si>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0152133</t>
  </si>
  <si>
    <t>ZÁSOBNÍK PRO STAPLER LINEÁR. S NOŽEM LCC6045/8038/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</si>
  <si>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</si>
  <si>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</si>
  <si>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</si>
  <si>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</si>
  <si>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</si>
  <si>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</si>
  <si>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</si>
  <si>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</si>
  <si>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</si>
  <si>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</si>
  <si>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</si>
  <si>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0142097</t>
  </si>
  <si>
    <t>0142105</t>
  </si>
  <si>
    <t>0051815</t>
  </si>
  <si>
    <t>KATETR SINGL.LOOP K TU/PERK.DREN.LEDV.,VODIČ FIX.P</t>
  </si>
  <si>
    <t>0169472</t>
  </si>
  <si>
    <t>NPWT-SET PRO PODTLAK.TERAPII RENASYS-F/AB ABDOMINA</t>
  </si>
  <si>
    <t>0170138</t>
  </si>
  <si>
    <t>NPWT-RENASYS MĚKKÝ PORT</t>
  </si>
  <si>
    <t>0053393</t>
  </si>
  <si>
    <t>DRÁT VODÍCÍ HYDROFILNÍ P18 150H,P25 150H,P32 150H,</t>
  </si>
  <si>
    <t>0001974</t>
  </si>
  <si>
    <t>PODLOŽKA SPONGIOZNÍ OCEL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</si>
  <si>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</si>
  <si>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</si>
  <si>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</si>
  <si>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</si>
  <si>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</si>
  <si>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</si>
  <si>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</si>
  <si>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</si>
  <si>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</si>
  <si>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</si>
  <si>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</si>
  <si>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</si>
  <si>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</si>
  <si>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</si>
  <si>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</si>
  <si>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</si>
  <si>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</si>
  <si>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</si>
  <si>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</si>
  <si>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</si>
  <si>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</si>
  <si>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</si>
  <si>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</si>
  <si>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</si>
  <si>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</si>
  <si>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</si>
  <si>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</si>
  <si>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</si>
  <si>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</si>
  <si>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</si>
  <si>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</si>
  <si>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</si>
  <si>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</si>
  <si>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</si>
  <si>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99980</t>
  </si>
  <si>
    <t>(DRG) PACIENT S DIAGNOSTIKOVANÝM POLYTRAUMATEM S I</t>
  </si>
  <si>
    <t>90905</t>
  </si>
  <si>
    <t>6F1</t>
  </si>
  <si>
    <t>61113</t>
  </si>
  <si>
    <t xml:space="preserve">REVIZE, EXCIZE A SUTURA PORANĚNÍ KŮŽE A PODKOŽÍ A </t>
  </si>
  <si>
    <t>61143</t>
  </si>
  <si>
    <t>ODBĚR CÉVNÍHO ŠTĚPU MALÉHO KALIBRU (PRO MIKROCHIRU</t>
  </si>
  <si>
    <t>09233</t>
  </si>
  <si>
    <t>INJEKČNÍ OKRSKOVÁ ANESTÉZIE</t>
  </si>
  <si>
    <t>61115</t>
  </si>
  <si>
    <t>51811</t>
  </si>
  <si>
    <t>INCIZE A DRENÁŽ ABSCESU NEBO HEMATOMU</t>
  </si>
  <si>
    <t>62710</t>
  </si>
  <si>
    <t>SÍŤOVÁNÍ (MESHOVÁNÍ) ŠTĚPU DO ROZSAHU 5 % Z POVRCH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</si>
  <si>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</si>
  <si>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</si>
  <si>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</si>
  <si>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</si>
  <si>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</si>
  <si>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</si>
  <si>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</si>
  <si>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>ROZPROSTŘENÍ NEBO MODELACE LALOKU</t>
  </si>
  <si>
    <t>61121</t>
  </si>
  <si>
    <t>CÉVNÍ ANASTOMOSA MIKROCHIRURGICKOU TECHNIKOU</t>
  </si>
  <si>
    <t>62320</t>
  </si>
  <si>
    <t>NEKREKTOMIE DO 5 % POVRCHU TĚLA - TANGENCIÁLNÍ NEB</t>
  </si>
  <si>
    <t>90959</t>
  </si>
  <si>
    <t>(DRG) ÚPRAVA ŽILNÍHO NEBO TEPENNÉHO ALOŠTĚPU</t>
  </si>
  <si>
    <t>6F3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</si>
  <si>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</si>
  <si>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</si>
  <si>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</si>
  <si>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</si>
  <si>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</si>
  <si>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</si>
  <si>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</si>
  <si>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</si>
  <si>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</si>
  <si>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</si>
  <si>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</si>
  <si>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</si>
  <si>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</si>
  <si>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</si>
  <si>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</si>
  <si>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</si>
  <si>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</si>
  <si>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</si>
  <si>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</si>
  <si>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</si>
  <si>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</si>
  <si>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</si>
  <si>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</si>
  <si>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</si>
  <si>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</si>
  <si>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</si>
  <si>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</si>
  <si>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</si>
  <si>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</si>
  <si>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</si>
  <si>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>REKOSTRUKCE SPODINY OČNICE</t>
  </si>
  <si>
    <t>6F6</t>
  </si>
  <si>
    <t>66623</t>
  </si>
  <si>
    <t>PROSTÁ EXTRAKCE ENDOPROTÉZY - CEMENTOVANÉ</t>
  </si>
  <si>
    <t>66813</t>
  </si>
  <si>
    <t>ODSTRANĚNÍ OSTEOSYNTETICKÉHO MATERIÁLU</t>
  </si>
  <si>
    <t>09567</t>
  </si>
  <si>
    <t>ZÁKROK NA LEVÉ STRANĚ</t>
  </si>
  <si>
    <t>7F1</t>
  </si>
  <si>
    <t>71311</t>
  </si>
  <si>
    <t>LARYNGOSKOPIE PŘÍMÁ</t>
  </si>
  <si>
    <t>71313</t>
  </si>
  <si>
    <t>NEPŘÍMÁ LARYNGOSKOPIE ZVĚTŠOVACÍ ENDOSKOPICKOU OPT</t>
  </si>
  <si>
    <t>71537</t>
  </si>
  <si>
    <t>MASTOIDEKTOMIE</t>
  </si>
  <si>
    <t>71741</t>
  </si>
  <si>
    <t>LARYNGOPLASTIKA, TRACHEOPLASTIKA</t>
  </si>
  <si>
    <t>71763</t>
  </si>
  <si>
    <t>TONZILEKTOMIE</t>
  </si>
  <si>
    <t>71823</t>
  </si>
  <si>
    <t>POUŽITÍ MIKROSKOPU PŘI OPERAČNÍM VÝKONU Á 10 MINUT</t>
  </si>
  <si>
    <t>71719</t>
  </si>
  <si>
    <t>VÝMĚNA TRACHEOSTOMICKÉ KANYLY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</si>
  <si>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</si>
  <si>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</si>
  <si>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</si>
  <si>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</si>
  <si>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</si>
  <si>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</si>
  <si>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71665</t>
  </si>
  <si>
    <t>FENESTRACE ČELNÍ DUTINY</t>
  </si>
  <si>
    <t>7F6</t>
  </si>
  <si>
    <t>76427</t>
  </si>
  <si>
    <t>CIRKUMCIZE, DĚTI OD 3 LET A DOSPĚLÍ</t>
  </si>
  <si>
    <t>76531</t>
  </si>
  <si>
    <t>CYSTOURETROSKOPIE</t>
  </si>
  <si>
    <t>76215</t>
  </si>
  <si>
    <t>KATETRIZACE URETERU, NEBO EXTRAKCE KONKREMENTU Z M</t>
  </si>
  <si>
    <t>76345</t>
  </si>
  <si>
    <t>REIMPLANTACE URETERU (UCNA)</t>
  </si>
  <si>
    <t>7T8</t>
  </si>
  <si>
    <t>78880</t>
  </si>
  <si>
    <t xml:space="preserve">PÉČE O DÁRCE ORGÁNU, SPOLUPRÁCE S TRANSPLANTAČNÍM </t>
  </si>
  <si>
    <t>78310</t>
  </si>
  <si>
    <t xml:space="preserve">NEODKLADNÁ KARDIOPULMONÁLNÍ RESUSCITACE ROZŠÍŘENÁ 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</si>
  <si>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</si>
  <si>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</si>
  <si>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</si>
  <si>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</si>
  <si>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</si>
  <si>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</si>
  <si>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</si>
  <si>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</si>
  <si>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</si>
  <si>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</si>
  <si>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</si>
  <si>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</si>
  <si>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</si>
  <si>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</si>
  <si>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</si>
  <si>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</si>
  <si>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</si>
  <si>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</si>
  <si>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</si>
  <si>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</si>
  <si>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</si>
  <si>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</si>
  <si>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</si>
  <si>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</si>
  <si>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</si>
  <si>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</si>
  <si>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</si>
  <si>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</si>
  <si>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</si>
  <si>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</si>
  <si>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</si>
  <si>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</si>
  <si>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</si>
  <si>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</si>
  <si>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</si>
  <si>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</si>
  <si>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</si>
  <si>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</si>
  <si>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</si>
  <si>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</si>
  <si>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</si>
  <si>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</si>
  <si>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</si>
  <si>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</si>
  <si>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</si>
  <si>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</si>
  <si>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</si>
  <si>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07312</t>
  </si>
  <si>
    <t xml:space="preserve">MALIGNÍ ONEMOCNĚNÍ HEPATOBILIÁRNÍHO SYSTÉMU A PANKREATU S CC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</si>
  <si>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</si>
  <si>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</si>
  <si>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</si>
  <si>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</si>
  <si>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</si>
  <si>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</si>
  <si>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</si>
  <si>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</si>
  <si>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</si>
  <si>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</si>
  <si>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</si>
  <si>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</si>
  <si>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08391</t>
  </si>
  <si>
    <t xml:space="preserve">SELHÁNÍ, REAKCE A KOMPLIKACE ORTOPEDICKÉHO PŘÍSTROJE NEBO VÝK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</si>
  <si>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</si>
  <si>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</si>
  <si>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</si>
  <si>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</si>
  <si>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</si>
  <si>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</si>
  <si>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</si>
  <si>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</si>
  <si>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</si>
  <si>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</si>
  <si>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11371</t>
  </si>
  <si>
    <t xml:space="preserve">JINÉ PORUCHY LEDVIN A MOČOVÝCH CEST BEZ CC                   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</si>
  <si>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</si>
  <si>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</si>
  <si>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</si>
  <si>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</si>
  <si>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</si>
  <si>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</si>
  <si>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18013</t>
  </si>
  <si>
    <t xml:space="preserve">VÝKONY PRO INFEKČNÍ A PARAZITÁRNÍ NEMOCI S MCC                                                      </t>
  </si>
  <si>
    <t>21023</t>
  </si>
  <si>
    <t xml:space="preserve">JINÉ VÝKONY PŘI ÚRAZECH A KOMPLIKACÍCH S MCC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</si>
  <si>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</si>
  <si>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</si>
  <si>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</si>
  <si>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</si>
  <si>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</si>
  <si>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</si>
  <si>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</si>
  <si>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</si>
  <si>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</si>
  <si>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</si>
  <si>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</si>
  <si>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</si>
  <si>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</si>
  <si>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</si>
  <si>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</si>
  <si>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</si>
  <si>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809</t>
  </si>
  <si>
    <t>89173</t>
  </si>
  <si>
    <t>ANTEGRÁDNÍ PYELOGRAFIE JEDNOSTRANNÁ</t>
  </si>
  <si>
    <t>89198</t>
  </si>
  <si>
    <t>SKIASKOPIE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</si>
  <si>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</si>
  <si>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</si>
  <si>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</si>
  <si>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</si>
  <si>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</si>
  <si>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</si>
  <si>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</si>
  <si>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</si>
  <si>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</si>
  <si>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</si>
  <si>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</si>
  <si>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</si>
  <si>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</si>
  <si>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</si>
  <si>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</si>
  <si>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</si>
  <si>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</si>
  <si>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</si>
  <si>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</si>
  <si>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</si>
  <si>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</si>
  <si>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</si>
  <si>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</si>
  <si>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</si>
  <si>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</si>
  <si>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</si>
  <si>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</si>
  <si>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</si>
  <si>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</si>
  <si>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</si>
  <si>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</si>
  <si>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</si>
  <si>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</si>
  <si>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</si>
  <si>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</si>
  <si>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</si>
  <si>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</si>
  <si>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</si>
  <si>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</si>
  <si>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</si>
  <si>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</si>
  <si>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</si>
  <si>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</si>
  <si>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</si>
  <si>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</si>
  <si>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</si>
  <si>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</si>
  <si>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</si>
  <si>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</si>
  <si>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</si>
  <si>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</si>
  <si>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</si>
  <si>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</si>
  <si>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</si>
  <si>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</si>
  <si>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</si>
  <si>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</si>
  <si>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</si>
  <si>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</si>
  <si>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</si>
  <si>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</si>
  <si>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</si>
  <si>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</si>
  <si>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</si>
  <si>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</si>
  <si>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</si>
  <si>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</si>
  <si>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</si>
  <si>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</si>
  <si>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</si>
  <si>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</si>
  <si>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</si>
  <si>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</si>
  <si>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</si>
  <si>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</si>
  <si>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</si>
  <si>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</si>
  <si>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</si>
  <si>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</si>
  <si>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</si>
  <si>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</si>
  <si>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</si>
  <si>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</si>
  <si>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</si>
  <si>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</si>
  <si>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</si>
  <si>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</si>
  <si>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</si>
  <si>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</si>
  <si>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</si>
  <si>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</si>
  <si>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</si>
  <si>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</si>
  <si>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</si>
  <si>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</si>
  <si>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</si>
  <si>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</si>
  <si>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</si>
  <si>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</si>
  <si>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</si>
  <si>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</si>
  <si>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</si>
  <si>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</si>
  <si>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</si>
  <si>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</si>
  <si>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</si>
  <si>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</si>
  <si>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</si>
  <si>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</si>
  <si>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</si>
  <si>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</si>
  <si>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</si>
  <si>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</si>
  <si>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</si>
  <si>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</si>
  <si>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</si>
  <si>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</si>
  <si>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</si>
  <si>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</si>
  <si>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</si>
  <si>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</si>
  <si>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</si>
  <si>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</si>
  <si>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</si>
  <si>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</si>
  <si>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</si>
  <si>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</si>
  <si>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</si>
  <si>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</si>
  <si>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</si>
  <si>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</si>
  <si>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</si>
  <si>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</si>
  <si>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</si>
  <si>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</si>
  <si>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</si>
  <si>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</si>
  <si>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</si>
  <si>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</si>
  <si>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</si>
  <si>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</si>
  <si>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</si>
  <si>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</si>
  <si>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</si>
  <si>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</si>
  <si>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</si>
  <si>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</si>
  <si>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</si>
  <si>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</si>
  <si>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</si>
  <si>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</si>
  <si>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</si>
  <si>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</si>
  <si>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</si>
  <si>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</si>
  <si>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</si>
  <si>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</si>
  <si>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</si>
  <si>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</si>
  <si>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</si>
  <si>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</si>
  <si>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</si>
  <si>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</si>
  <si>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</si>
  <si>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</si>
  <si>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</si>
  <si>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</si>
  <si>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</si>
  <si>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</si>
  <si>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</si>
  <si>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</si>
  <si>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</si>
  <si>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</si>
  <si>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</si>
  <si>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</si>
  <si>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</si>
  <si>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</si>
  <si>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</si>
  <si>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</si>
  <si>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</si>
  <si>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</si>
  <si>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</si>
  <si>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</si>
  <si>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</si>
  <si>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</si>
  <si>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</si>
  <si>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</si>
  <si>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</si>
  <si>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</si>
  <si>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</si>
  <si>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</si>
  <si>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</si>
  <si>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</si>
  <si>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</si>
  <si>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</si>
  <si>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</si>
  <si>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</si>
  <si>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</si>
  <si>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</si>
  <si>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</si>
  <si>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</si>
  <si>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</si>
  <si>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</si>
  <si>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</si>
  <si>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</si>
  <si>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</si>
  <si>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</si>
  <si>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</si>
  <si>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</si>
  <si>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</si>
  <si>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</si>
  <si>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</si>
  <si>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</si>
  <si>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</si>
  <si>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</si>
  <si>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</si>
  <si>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</si>
  <si>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</si>
  <si>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</si>
  <si>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</si>
  <si>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</si>
  <si>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</si>
  <si>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</si>
  <si>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</si>
  <si>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</si>
  <si>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</si>
  <si>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</si>
  <si>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</si>
  <si>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</si>
  <si>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</si>
  <si>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</si>
  <si>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</si>
  <si>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</si>
  <si>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</si>
  <si>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</si>
  <si>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</si>
  <si>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</si>
  <si>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</si>
  <si>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</si>
  <si>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</si>
  <si>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</si>
  <si>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</si>
  <si>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</si>
  <si>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</si>
  <si>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0017039</t>
  </si>
  <si>
    <t>0022075</t>
  </si>
  <si>
    <t>IOMERON 400</t>
  </si>
  <si>
    <t>0042433</t>
  </si>
  <si>
    <t>0059494</t>
  </si>
  <si>
    <t>LIPIODOL ULTRA-FLUIDE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</si>
  <si>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</si>
  <si>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</si>
  <si>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</si>
  <si>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</si>
  <si>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</si>
  <si>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</si>
  <si>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</si>
  <si>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</si>
  <si>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</si>
  <si>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</si>
  <si>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</si>
  <si>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</si>
  <si>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0207733</t>
  </si>
  <si>
    <t>GADOVIST</t>
  </si>
  <si>
    <t>0224696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</si>
  <si>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</si>
  <si>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</si>
  <si>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</si>
  <si>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</si>
  <si>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</si>
  <si>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</si>
  <si>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</si>
  <si>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</si>
  <si>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</si>
  <si>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</si>
  <si>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</si>
  <si>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</si>
  <si>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</si>
  <si>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</si>
  <si>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</si>
  <si>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</si>
  <si>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</si>
  <si>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</si>
  <si>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</si>
  <si>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</si>
  <si>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</si>
  <si>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</si>
  <si>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</si>
  <si>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</si>
  <si>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</si>
  <si>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</si>
  <si>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</si>
  <si>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</si>
  <si>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</si>
  <si>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</si>
  <si>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</si>
  <si>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</si>
  <si>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</si>
  <si>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</si>
  <si>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</si>
  <si>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</si>
  <si>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</si>
  <si>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</si>
  <si>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</si>
  <si>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</si>
  <si>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</si>
  <si>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</si>
  <si>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</si>
  <si>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</si>
  <si>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</si>
  <si>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</si>
  <si>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</si>
  <si>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</si>
  <si>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</si>
  <si>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</si>
  <si>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</si>
  <si>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</si>
  <si>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</si>
  <si>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</si>
  <si>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</si>
  <si>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</si>
  <si>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</si>
  <si>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</si>
  <si>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</si>
  <si>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</si>
  <si>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</si>
  <si>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</si>
  <si>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</si>
  <si>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</si>
  <si>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</si>
  <si>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</si>
  <si>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</si>
  <si>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</si>
  <si>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</si>
  <si>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</si>
  <si>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</si>
  <si>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</si>
  <si>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</si>
  <si>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</si>
  <si>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</si>
  <si>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</si>
  <si>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</si>
  <si>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</si>
  <si>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</si>
  <si>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</si>
  <si>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</si>
  <si>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</si>
  <si>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0193339</t>
  </si>
  <si>
    <t>STENTGRAFT AORTÁLNÍ BŘIŠNÍ - ZENITH - NOHA SPIRÁLN</t>
  </si>
  <si>
    <t>0151536</t>
  </si>
  <si>
    <t xml:space="preserve">DRÁT VODÍCÍ PTA - BTK - TREASURE 12/FLOPPY;ASTATO 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</si>
  <si>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</si>
  <si>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</si>
  <si>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</si>
  <si>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</si>
  <si>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</si>
  <si>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</si>
  <si>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0054478</t>
  </si>
  <si>
    <t>STENTGRAFT AORTÁLNÍ BŘIŠNÍ - ZENITH FLEX AAA; BIFU</t>
  </si>
  <si>
    <t>0141714</t>
  </si>
  <si>
    <t>OKLUDER AVP - AMPLATZER</t>
  </si>
  <si>
    <t>0151036</t>
  </si>
  <si>
    <t>KATETR BALÓNKOVÝ PTA - ADVANCE; 4F/80,135CM</t>
  </si>
  <si>
    <t>0051196</t>
  </si>
  <si>
    <t>KATETR BALÓNKOVÝ PTA - ADMIRAL XTREME; OTW</t>
  </si>
  <si>
    <t>0092603</t>
  </si>
  <si>
    <t>KATETR BALÓNKOVÝ PTA - CLEARPAC OMEGA; .035</t>
  </si>
  <si>
    <t>0047552</t>
  </si>
  <si>
    <t>KATETR DIAGNOSTICKÝ PERFORMA, IMPRESS 4-5F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</si>
  <si>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</si>
  <si>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</si>
  <si>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</si>
  <si>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</si>
  <si>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</si>
  <si>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</si>
  <si>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</si>
  <si>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</si>
  <si>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</si>
  <si>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</si>
  <si>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</si>
  <si>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</si>
  <si>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</si>
  <si>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</si>
  <si>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</si>
  <si>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</si>
  <si>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</si>
  <si>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</si>
  <si>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</si>
  <si>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</si>
  <si>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</si>
  <si>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</si>
  <si>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</si>
  <si>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</si>
  <si>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</si>
  <si>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</si>
  <si>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</si>
  <si>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</si>
  <si>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</si>
  <si>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</si>
  <si>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</si>
  <si>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</si>
  <si>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</si>
  <si>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</si>
  <si>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</si>
  <si>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</si>
  <si>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</si>
  <si>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</si>
  <si>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</si>
  <si>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</si>
  <si>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</si>
  <si>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</si>
  <si>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</si>
  <si>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</si>
  <si>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</si>
  <si>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</si>
  <si>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</si>
  <si>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</si>
  <si>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</si>
  <si>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</si>
  <si>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</si>
  <si>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</si>
  <si>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</si>
  <si>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</si>
  <si>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</si>
  <si>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</si>
  <si>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</si>
  <si>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</si>
  <si>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</si>
  <si>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</si>
  <si>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</si>
  <si>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</si>
  <si>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</si>
  <si>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</si>
  <si>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</si>
  <si>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</si>
  <si>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</si>
  <si>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</si>
  <si>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</si>
  <si>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</si>
  <si>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</si>
  <si>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</si>
  <si>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</si>
  <si>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</si>
  <si>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</si>
  <si>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</si>
  <si>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</si>
  <si>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</si>
  <si>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</si>
  <si>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</si>
  <si>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</si>
  <si>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</si>
  <si>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</si>
  <si>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</si>
  <si>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</si>
  <si>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</si>
  <si>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</si>
  <si>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</si>
  <si>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</si>
  <si>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</si>
  <si>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</si>
  <si>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</si>
  <si>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</si>
  <si>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</si>
  <si>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</si>
  <si>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</si>
  <si>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</si>
  <si>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</si>
  <si>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</si>
  <si>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</si>
  <si>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</si>
  <si>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</si>
  <si>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</si>
  <si>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</si>
  <si>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</si>
  <si>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</si>
  <si>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</si>
  <si>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</si>
  <si>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</si>
  <si>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</si>
  <si>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</si>
  <si>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</si>
  <si>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</si>
  <si>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</si>
  <si>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</si>
  <si>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</si>
  <si>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</si>
  <si>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</si>
  <si>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</si>
  <si>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</si>
  <si>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</si>
  <si>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</si>
  <si>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</si>
  <si>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</si>
  <si>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</si>
  <si>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</si>
  <si>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</si>
  <si>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</si>
  <si>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</si>
  <si>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</si>
  <si>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</si>
  <si>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</si>
  <si>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</si>
  <si>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</si>
  <si>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</si>
  <si>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</si>
  <si>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</si>
  <si>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</si>
  <si>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</si>
  <si>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</si>
  <si>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</si>
  <si>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</si>
  <si>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</si>
  <si>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</si>
  <si>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</si>
  <si>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</si>
  <si>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</si>
  <si>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</si>
  <si>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</si>
  <si>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</si>
  <si>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</si>
  <si>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</si>
  <si>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</si>
  <si>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</si>
  <si>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</si>
  <si>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</si>
  <si>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</si>
  <si>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</si>
  <si>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</si>
  <si>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</si>
  <si>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</si>
  <si>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</si>
  <si>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</si>
  <si>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</si>
  <si>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</si>
  <si>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</si>
  <si>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</si>
  <si>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</si>
  <si>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</si>
  <si>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</si>
  <si>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</si>
  <si>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</si>
  <si>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</si>
  <si>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</si>
  <si>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</si>
  <si>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</si>
  <si>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</si>
  <si>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</si>
  <si>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</si>
  <si>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</si>
  <si>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</si>
  <si>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</si>
  <si>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</si>
  <si>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</si>
  <si>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</si>
  <si>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</si>
  <si>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</si>
  <si>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</si>
  <si>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</si>
  <si>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</si>
  <si>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</si>
  <si>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</si>
  <si>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</si>
  <si>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</si>
  <si>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</si>
  <si>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</si>
  <si>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</si>
  <si>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</si>
  <si>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</si>
  <si>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</si>
  <si>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</si>
  <si>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</si>
  <si>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</si>
  <si>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</si>
  <si>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</si>
  <si>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</si>
  <si>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</si>
  <si>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</si>
  <si>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</si>
  <si>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</si>
  <si>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</si>
  <si>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</si>
  <si>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</si>
  <si>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</si>
  <si>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</si>
  <si>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</si>
  <si>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</si>
  <si>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</si>
  <si>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</si>
  <si>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</si>
  <si>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</si>
  <si>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</si>
  <si>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</si>
  <si>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</si>
  <si>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</si>
  <si>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</si>
  <si>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</si>
  <si>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</si>
  <si>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</si>
  <si>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</si>
  <si>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</si>
  <si>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</si>
  <si>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</si>
  <si>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</si>
  <si>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</si>
  <si>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</si>
  <si>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</si>
  <si>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</si>
  <si>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</si>
  <si>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</si>
  <si>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</si>
  <si>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</si>
  <si>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</si>
  <si>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</si>
  <si>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</si>
  <si>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</si>
  <si>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</si>
  <si>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</si>
  <si>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</si>
  <si>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</si>
  <si>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</si>
  <si>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</si>
  <si>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</si>
  <si>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</si>
  <si>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</si>
  <si>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</si>
  <si>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</si>
  <si>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</si>
  <si>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</si>
  <si>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</si>
  <si>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</si>
  <si>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</si>
  <si>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86415</t>
  </si>
  <si>
    <t>SCREENING PROTILÁTEK NA PANELU 100 DÁRCŮ POMOCÍ DT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</si>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</sst>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30" xfId="0" applyNumberFormat="1" applyFont="1" applyFill="1" applyBorder="1"/>
    <xf numFmtId="0" fontId="34" fillId="0" borderId="30" xfId="0" applyFont="1" applyFill="1" applyBorder="1"/>
    <xf numFmtId="0" fontId="41" fillId="0" borderId="22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166" fontId="67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67" fillId="0" borderId="19" xfId="0" applyNumberFormat="1" applyFont="1" applyBorder="1"/>
    <xf numFmtId="166" fontId="68" fillId="0" borderId="140" xfId="0" applyNumberFormat="1" applyFont="1" applyBorder="1" applyAlignment="1">
      <alignment horizontal="right"/>
    </xf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0" fontId="5" fillId="0" borderId="136" xfId="0" applyFont="1" applyBorder="1"/>
    <xf numFmtId="166" fontId="34" fillId="0" borderId="19" xfId="0" applyNumberFormat="1" applyFont="1" applyBorder="1"/>
    <xf numFmtId="3" fontId="34" fillId="0" borderId="136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6" xfId="0" applyNumberFormat="1" applyFont="1" applyBorder="1"/>
    <xf numFmtId="166" fontId="34" fillId="0" borderId="96" xfId="0" applyNumberFormat="1" applyFont="1" applyBorder="1"/>
    <xf numFmtId="166" fontId="34" fillId="0" borderId="77" xfId="0" applyNumberFormat="1" applyFont="1" applyBorder="1"/>
    <xf numFmtId="3" fontId="67" fillId="0" borderId="96" xfId="0" applyNumberFormat="1" applyFont="1" applyBorder="1" applyAlignment="1">
      <alignment horizontal="right"/>
    </xf>
    <xf numFmtId="166" fontId="67" fillId="0" borderId="96" xfId="0" applyNumberFormat="1" applyFont="1" applyBorder="1" applyAlignment="1">
      <alignment horizontal="right"/>
    </xf>
    <xf numFmtId="166" fontId="67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67" fillId="0" borderId="2" xfId="0" applyNumberFormat="1" applyFont="1" applyBorder="1"/>
    <xf numFmtId="166" fontId="67" fillId="0" borderId="2" xfId="0" applyNumberFormat="1" applyFont="1" applyBorder="1"/>
    <xf numFmtId="166" fontId="67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2.6658553768763065E-2</c:v>
                </c:pt>
                <c:pt idx="1">
                  <c:v>4.842621468241811E-2</c:v>
                </c:pt>
                <c:pt idx="2">
                  <c:v>0.11576559489089418</c:v>
                </c:pt>
                <c:pt idx="3">
                  <c:v>0.11534478285583047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0.27462094667749992</c:v>
                </c:pt>
                <c:pt idx="1">
                  <c:v>0.27462094667749992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0.6875</c:v>
                </c:pt>
                <c:pt idx="1">
                  <c:v>0.88429752066115708</c:v>
                </c:pt>
                <c:pt idx="2">
                  <c:v>0.76156583629893237</c:v>
                </c:pt>
                <c:pt idx="3">
                  <c:v>0.84365781710914456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6" tableBorderDxfId="95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1436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2007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2651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2740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3398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1436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285.8</v>
      </c>
      <c r="G3" s="47">
        <f>SUBTOTAL(9,G6:G1048576)</f>
        <v>36510.819999999992</v>
      </c>
      <c r="H3" s="48">
        <f>IF(M3=0,0,G3/M3)</f>
        <v>6.8822245637987653E-2</v>
      </c>
      <c r="I3" s="47">
        <f>SUBTOTAL(9,I6:I1048576)</f>
        <v>2121.5</v>
      </c>
      <c r="J3" s="47">
        <f>SUBTOTAL(9,J6:J1048576)</f>
        <v>493998.16966666665</v>
      </c>
      <c r="K3" s="48">
        <f>IF(M3=0,0,J3/M3)</f>
        <v>0.93117775436201222</v>
      </c>
      <c r="L3" s="47">
        <f>SUBTOTAL(9,L6:L1048576)</f>
        <v>2407.2999999999997</v>
      </c>
      <c r="M3" s="49">
        <f>SUBTOTAL(9,M6:M1048576)</f>
        <v>530508.98966666672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516</v>
      </c>
      <c r="B6" s="690" t="s">
        <v>1198</v>
      </c>
      <c r="C6" s="690" t="s">
        <v>1199</v>
      </c>
      <c r="D6" s="690" t="s">
        <v>609</v>
      </c>
      <c r="E6" s="690" t="s">
        <v>1200</v>
      </c>
      <c r="F6" s="694"/>
      <c r="G6" s="694"/>
      <c r="H6" s="715">
        <v>0</v>
      </c>
      <c r="I6" s="694">
        <v>800</v>
      </c>
      <c r="J6" s="694">
        <v>13264.6</v>
      </c>
      <c r="K6" s="715">
        <v>1</v>
      </c>
      <c r="L6" s="694">
        <v>800</v>
      </c>
      <c r="M6" s="695">
        <v>13264.6</v>
      </c>
    </row>
    <row r="7" spans="1:13" ht="14.4" customHeight="1" x14ac:dyDescent="0.3">
      <c r="A7" s="696" t="s">
        <v>516</v>
      </c>
      <c r="B7" s="697" t="s">
        <v>1198</v>
      </c>
      <c r="C7" s="697" t="s">
        <v>1201</v>
      </c>
      <c r="D7" s="697" t="s">
        <v>1202</v>
      </c>
      <c r="E7" s="697" t="s">
        <v>1203</v>
      </c>
      <c r="F7" s="701"/>
      <c r="G7" s="701"/>
      <c r="H7" s="723">
        <v>0</v>
      </c>
      <c r="I7" s="701">
        <v>1</v>
      </c>
      <c r="J7" s="701">
        <v>85.75</v>
      </c>
      <c r="K7" s="723">
        <v>1</v>
      </c>
      <c r="L7" s="701">
        <v>1</v>
      </c>
      <c r="M7" s="702">
        <v>85.75</v>
      </c>
    </row>
    <row r="8" spans="1:13" ht="14.4" customHeight="1" x14ac:dyDescent="0.3">
      <c r="A8" s="696" t="s">
        <v>516</v>
      </c>
      <c r="B8" s="697" t="s">
        <v>1204</v>
      </c>
      <c r="C8" s="697" t="s">
        <v>1205</v>
      </c>
      <c r="D8" s="697" t="s">
        <v>1206</v>
      </c>
      <c r="E8" s="697" t="s">
        <v>1207</v>
      </c>
      <c r="F8" s="701"/>
      <c r="G8" s="701"/>
      <c r="H8" s="723">
        <v>0</v>
      </c>
      <c r="I8" s="701">
        <v>1</v>
      </c>
      <c r="J8" s="701">
        <v>312.47000000000003</v>
      </c>
      <c r="K8" s="723">
        <v>1</v>
      </c>
      <c r="L8" s="701">
        <v>1</v>
      </c>
      <c r="M8" s="702">
        <v>312.47000000000003</v>
      </c>
    </row>
    <row r="9" spans="1:13" ht="14.4" customHeight="1" x14ac:dyDescent="0.3">
      <c r="A9" s="696" t="s">
        <v>516</v>
      </c>
      <c r="B9" s="697" t="s">
        <v>1208</v>
      </c>
      <c r="C9" s="697" t="s">
        <v>1209</v>
      </c>
      <c r="D9" s="697" t="s">
        <v>1210</v>
      </c>
      <c r="E9" s="697" t="s">
        <v>1211</v>
      </c>
      <c r="F9" s="701"/>
      <c r="G9" s="701"/>
      <c r="H9" s="723">
        <v>0</v>
      </c>
      <c r="I9" s="701">
        <v>8</v>
      </c>
      <c r="J9" s="701">
        <v>2191.2000000000003</v>
      </c>
      <c r="K9" s="723">
        <v>1</v>
      </c>
      <c r="L9" s="701">
        <v>8</v>
      </c>
      <c r="M9" s="702">
        <v>2191.2000000000003</v>
      </c>
    </row>
    <row r="10" spans="1:13" ht="14.4" customHeight="1" x14ac:dyDescent="0.3">
      <c r="A10" s="696" t="s">
        <v>516</v>
      </c>
      <c r="B10" s="697" t="s">
        <v>1212</v>
      </c>
      <c r="C10" s="697" t="s">
        <v>1213</v>
      </c>
      <c r="D10" s="697" t="s">
        <v>1214</v>
      </c>
      <c r="E10" s="697" t="s">
        <v>1215</v>
      </c>
      <c r="F10" s="701"/>
      <c r="G10" s="701"/>
      <c r="H10" s="723">
        <v>0</v>
      </c>
      <c r="I10" s="701">
        <v>26</v>
      </c>
      <c r="J10" s="701">
        <v>10556.26</v>
      </c>
      <c r="K10" s="723">
        <v>1</v>
      </c>
      <c r="L10" s="701">
        <v>26</v>
      </c>
      <c r="M10" s="702">
        <v>10556.26</v>
      </c>
    </row>
    <row r="11" spans="1:13" ht="14.4" customHeight="1" x14ac:dyDescent="0.3">
      <c r="A11" s="696" t="s">
        <v>516</v>
      </c>
      <c r="B11" s="697" t="s">
        <v>1216</v>
      </c>
      <c r="C11" s="697" t="s">
        <v>1217</v>
      </c>
      <c r="D11" s="697" t="s">
        <v>1218</v>
      </c>
      <c r="E11" s="697" t="s">
        <v>1219</v>
      </c>
      <c r="F11" s="701">
        <v>1</v>
      </c>
      <c r="G11" s="701">
        <v>63.350000000000016</v>
      </c>
      <c r="H11" s="723">
        <v>1</v>
      </c>
      <c r="I11" s="701"/>
      <c r="J11" s="701"/>
      <c r="K11" s="723">
        <v>0</v>
      </c>
      <c r="L11" s="701">
        <v>1</v>
      </c>
      <c r="M11" s="702">
        <v>63.350000000000016</v>
      </c>
    </row>
    <row r="12" spans="1:13" ht="14.4" customHeight="1" x14ac:dyDescent="0.3">
      <c r="A12" s="696" t="s">
        <v>516</v>
      </c>
      <c r="B12" s="697" t="s">
        <v>1220</v>
      </c>
      <c r="C12" s="697" t="s">
        <v>1221</v>
      </c>
      <c r="D12" s="697" t="s">
        <v>1222</v>
      </c>
      <c r="E12" s="697" t="s">
        <v>1223</v>
      </c>
      <c r="F12" s="701">
        <v>1</v>
      </c>
      <c r="G12" s="701">
        <v>137.53</v>
      </c>
      <c r="H12" s="723">
        <v>1</v>
      </c>
      <c r="I12" s="701"/>
      <c r="J12" s="701"/>
      <c r="K12" s="723">
        <v>0</v>
      </c>
      <c r="L12" s="701">
        <v>1</v>
      </c>
      <c r="M12" s="702">
        <v>137.53</v>
      </c>
    </row>
    <row r="13" spans="1:13" ht="14.4" customHeight="1" x14ac:dyDescent="0.3">
      <c r="A13" s="696" t="s">
        <v>516</v>
      </c>
      <c r="B13" s="697" t="s">
        <v>1224</v>
      </c>
      <c r="C13" s="697" t="s">
        <v>1225</v>
      </c>
      <c r="D13" s="697" t="s">
        <v>690</v>
      </c>
      <c r="E13" s="697" t="s">
        <v>1226</v>
      </c>
      <c r="F13" s="701"/>
      <c r="G13" s="701"/>
      <c r="H13" s="723">
        <v>0</v>
      </c>
      <c r="I13" s="701">
        <v>11</v>
      </c>
      <c r="J13" s="701">
        <v>36300</v>
      </c>
      <c r="K13" s="723">
        <v>1</v>
      </c>
      <c r="L13" s="701">
        <v>11</v>
      </c>
      <c r="M13" s="702">
        <v>36300</v>
      </c>
    </row>
    <row r="14" spans="1:13" ht="14.4" customHeight="1" x14ac:dyDescent="0.3">
      <c r="A14" s="696" t="s">
        <v>516</v>
      </c>
      <c r="B14" s="697" t="s">
        <v>1224</v>
      </c>
      <c r="C14" s="697" t="s">
        <v>1227</v>
      </c>
      <c r="D14" s="697" t="s">
        <v>692</v>
      </c>
      <c r="E14" s="697" t="s">
        <v>1228</v>
      </c>
      <c r="F14" s="701"/>
      <c r="G14" s="701"/>
      <c r="H14" s="723">
        <v>0</v>
      </c>
      <c r="I14" s="701">
        <v>3</v>
      </c>
      <c r="J14" s="701">
        <v>1891.9799999999998</v>
      </c>
      <c r="K14" s="723">
        <v>1</v>
      </c>
      <c r="L14" s="701">
        <v>3</v>
      </c>
      <c r="M14" s="702">
        <v>1891.9799999999998</v>
      </c>
    </row>
    <row r="15" spans="1:13" ht="14.4" customHeight="1" x14ac:dyDescent="0.3">
      <c r="A15" s="696" t="s">
        <v>516</v>
      </c>
      <c r="B15" s="697" t="s">
        <v>1229</v>
      </c>
      <c r="C15" s="697" t="s">
        <v>1230</v>
      </c>
      <c r="D15" s="697" t="s">
        <v>1231</v>
      </c>
      <c r="E15" s="697" t="s">
        <v>1232</v>
      </c>
      <c r="F15" s="701"/>
      <c r="G15" s="701"/>
      <c r="H15" s="723">
        <v>0</v>
      </c>
      <c r="I15" s="701">
        <v>1</v>
      </c>
      <c r="J15" s="701">
        <v>252.70999999999995</v>
      </c>
      <c r="K15" s="723">
        <v>1</v>
      </c>
      <c r="L15" s="701">
        <v>1</v>
      </c>
      <c r="M15" s="702">
        <v>252.70999999999995</v>
      </c>
    </row>
    <row r="16" spans="1:13" ht="14.4" customHeight="1" x14ac:dyDescent="0.3">
      <c r="A16" s="696" t="s">
        <v>516</v>
      </c>
      <c r="B16" s="697" t="s">
        <v>1233</v>
      </c>
      <c r="C16" s="697" t="s">
        <v>1234</v>
      </c>
      <c r="D16" s="697" t="s">
        <v>611</v>
      </c>
      <c r="E16" s="697" t="s">
        <v>1235</v>
      </c>
      <c r="F16" s="701"/>
      <c r="G16" s="701"/>
      <c r="H16" s="723">
        <v>0</v>
      </c>
      <c r="I16" s="701">
        <v>47</v>
      </c>
      <c r="J16" s="701">
        <v>6036.8300000000008</v>
      </c>
      <c r="K16" s="723">
        <v>1</v>
      </c>
      <c r="L16" s="701">
        <v>47</v>
      </c>
      <c r="M16" s="702">
        <v>6036.8300000000008</v>
      </c>
    </row>
    <row r="17" spans="1:13" ht="14.4" customHeight="1" x14ac:dyDescent="0.3">
      <c r="A17" s="696" t="s">
        <v>516</v>
      </c>
      <c r="B17" s="697" t="s">
        <v>1233</v>
      </c>
      <c r="C17" s="697" t="s">
        <v>1236</v>
      </c>
      <c r="D17" s="697" t="s">
        <v>611</v>
      </c>
      <c r="E17" s="697" t="s">
        <v>1237</v>
      </c>
      <c r="F17" s="701"/>
      <c r="G17" s="701"/>
      <c r="H17" s="723">
        <v>0</v>
      </c>
      <c r="I17" s="701">
        <v>1</v>
      </c>
      <c r="J17" s="701">
        <v>89.31</v>
      </c>
      <c r="K17" s="723">
        <v>1</v>
      </c>
      <c r="L17" s="701">
        <v>1</v>
      </c>
      <c r="M17" s="702">
        <v>89.31</v>
      </c>
    </row>
    <row r="18" spans="1:13" ht="14.4" customHeight="1" x14ac:dyDescent="0.3">
      <c r="A18" s="696" t="s">
        <v>516</v>
      </c>
      <c r="B18" s="697" t="s">
        <v>1238</v>
      </c>
      <c r="C18" s="697" t="s">
        <v>1239</v>
      </c>
      <c r="D18" s="697" t="s">
        <v>1240</v>
      </c>
      <c r="E18" s="697" t="s">
        <v>1241</v>
      </c>
      <c r="F18" s="701"/>
      <c r="G18" s="701"/>
      <c r="H18" s="723">
        <v>0</v>
      </c>
      <c r="I18" s="701">
        <v>3</v>
      </c>
      <c r="J18" s="701">
        <v>311.95</v>
      </c>
      <c r="K18" s="723">
        <v>1</v>
      </c>
      <c r="L18" s="701">
        <v>3</v>
      </c>
      <c r="M18" s="702">
        <v>311.95</v>
      </c>
    </row>
    <row r="19" spans="1:13" ht="14.4" customHeight="1" x14ac:dyDescent="0.3">
      <c r="A19" s="696" t="s">
        <v>516</v>
      </c>
      <c r="B19" s="697" t="s">
        <v>1242</v>
      </c>
      <c r="C19" s="697" t="s">
        <v>1243</v>
      </c>
      <c r="D19" s="697" t="s">
        <v>698</v>
      </c>
      <c r="E19" s="697" t="s">
        <v>699</v>
      </c>
      <c r="F19" s="701"/>
      <c r="G19" s="701"/>
      <c r="H19" s="723">
        <v>0</v>
      </c>
      <c r="I19" s="701">
        <v>200</v>
      </c>
      <c r="J19" s="701">
        <v>8078</v>
      </c>
      <c r="K19" s="723">
        <v>1</v>
      </c>
      <c r="L19" s="701">
        <v>200</v>
      </c>
      <c r="M19" s="702">
        <v>8078</v>
      </c>
    </row>
    <row r="20" spans="1:13" ht="14.4" customHeight="1" x14ac:dyDescent="0.3">
      <c r="A20" s="696" t="s">
        <v>516</v>
      </c>
      <c r="B20" s="697" t="s">
        <v>1242</v>
      </c>
      <c r="C20" s="697" t="s">
        <v>1244</v>
      </c>
      <c r="D20" s="697" t="s">
        <v>696</v>
      </c>
      <c r="E20" s="697" t="s">
        <v>697</v>
      </c>
      <c r="F20" s="701">
        <v>1</v>
      </c>
      <c r="G20" s="701">
        <v>50.19</v>
      </c>
      <c r="H20" s="723">
        <v>1</v>
      </c>
      <c r="I20" s="701"/>
      <c r="J20" s="701"/>
      <c r="K20" s="723">
        <v>0</v>
      </c>
      <c r="L20" s="701">
        <v>1</v>
      </c>
      <c r="M20" s="702">
        <v>50.19</v>
      </c>
    </row>
    <row r="21" spans="1:13" ht="14.4" customHeight="1" x14ac:dyDescent="0.3">
      <c r="A21" s="696" t="s">
        <v>516</v>
      </c>
      <c r="B21" s="697" t="s">
        <v>1242</v>
      </c>
      <c r="C21" s="697" t="s">
        <v>1245</v>
      </c>
      <c r="D21" s="697" t="s">
        <v>694</v>
      </c>
      <c r="E21" s="697" t="s">
        <v>1246</v>
      </c>
      <c r="F21" s="701"/>
      <c r="G21" s="701"/>
      <c r="H21" s="723">
        <v>0</v>
      </c>
      <c r="I21" s="701">
        <v>1</v>
      </c>
      <c r="J21" s="701">
        <v>58.710000000000015</v>
      </c>
      <c r="K21" s="723">
        <v>1</v>
      </c>
      <c r="L21" s="701">
        <v>1</v>
      </c>
      <c r="M21" s="702">
        <v>58.710000000000015</v>
      </c>
    </row>
    <row r="22" spans="1:13" ht="14.4" customHeight="1" x14ac:dyDescent="0.3">
      <c r="A22" s="696" t="s">
        <v>516</v>
      </c>
      <c r="B22" s="697" t="s">
        <v>1247</v>
      </c>
      <c r="C22" s="697" t="s">
        <v>1248</v>
      </c>
      <c r="D22" s="697" t="s">
        <v>1249</v>
      </c>
      <c r="E22" s="697" t="s">
        <v>1250</v>
      </c>
      <c r="F22" s="701">
        <v>5</v>
      </c>
      <c r="G22" s="701">
        <v>353.55000000000013</v>
      </c>
      <c r="H22" s="723">
        <v>1</v>
      </c>
      <c r="I22" s="701"/>
      <c r="J22" s="701"/>
      <c r="K22" s="723">
        <v>0</v>
      </c>
      <c r="L22" s="701">
        <v>5</v>
      </c>
      <c r="M22" s="702">
        <v>353.55000000000013</v>
      </c>
    </row>
    <row r="23" spans="1:13" ht="14.4" customHeight="1" x14ac:dyDescent="0.3">
      <c r="A23" s="696" t="s">
        <v>516</v>
      </c>
      <c r="B23" s="697" t="s">
        <v>1251</v>
      </c>
      <c r="C23" s="697" t="s">
        <v>1252</v>
      </c>
      <c r="D23" s="697" t="s">
        <v>966</v>
      </c>
      <c r="E23" s="697" t="s">
        <v>552</v>
      </c>
      <c r="F23" s="701"/>
      <c r="G23" s="701"/>
      <c r="H23" s="723">
        <v>0</v>
      </c>
      <c r="I23" s="701">
        <v>1</v>
      </c>
      <c r="J23" s="701">
        <v>71.8</v>
      </c>
      <c r="K23" s="723">
        <v>1</v>
      </c>
      <c r="L23" s="701">
        <v>1</v>
      </c>
      <c r="M23" s="702">
        <v>71.8</v>
      </c>
    </row>
    <row r="24" spans="1:13" ht="14.4" customHeight="1" x14ac:dyDescent="0.3">
      <c r="A24" s="696" t="s">
        <v>516</v>
      </c>
      <c r="B24" s="697" t="s">
        <v>1251</v>
      </c>
      <c r="C24" s="697" t="s">
        <v>1253</v>
      </c>
      <c r="D24" s="697" t="s">
        <v>1254</v>
      </c>
      <c r="E24" s="697" t="s">
        <v>1255</v>
      </c>
      <c r="F24" s="701"/>
      <c r="G24" s="701"/>
      <c r="H24" s="723">
        <v>0</v>
      </c>
      <c r="I24" s="701">
        <v>1</v>
      </c>
      <c r="J24" s="701">
        <v>101.74</v>
      </c>
      <c r="K24" s="723">
        <v>1</v>
      </c>
      <c r="L24" s="701">
        <v>1</v>
      </c>
      <c r="M24" s="702">
        <v>101.74</v>
      </c>
    </row>
    <row r="25" spans="1:13" ht="14.4" customHeight="1" x14ac:dyDescent="0.3">
      <c r="A25" s="696" t="s">
        <v>516</v>
      </c>
      <c r="B25" s="697" t="s">
        <v>1251</v>
      </c>
      <c r="C25" s="697" t="s">
        <v>1256</v>
      </c>
      <c r="D25" s="697" t="s">
        <v>573</v>
      </c>
      <c r="E25" s="697" t="s">
        <v>574</v>
      </c>
      <c r="F25" s="701"/>
      <c r="G25" s="701"/>
      <c r="H25" s="723">
        <v>0</v>
      </c>
      <c r="I25" s="701">
        <v>6</v>
      </c>
      <c r="J25" s="701">
        <v>530.70000000000005</v>
      </c>
      <c r="K25" s="723">
        <v>1</v>
      </c>
      <c r="L25" s="701">
        <v>6</v>
      </c>
      <c r="M25" s="702">
        <v>530.70000000000005</v>
      </c>
    </row>
    <row r="26" spans="1:13" ht="14.4" customHeight="1" x14ac:dyDescent="0.3">
      <c r="A26" s="696" t="s">
        <v>516</v>
      </c>
      <c r="B26" s="697" t="s">
        <v>1257</v>
      </c>
      <c r="C26" s="697" t="s">
        <v>1258</v>
      </c>
      <c r="D26" s="697" t="s">
        <v>1259</v>
      </c>
      <c r="E26" s="697" t="s">
        <v>1260</v>
      </c>
      <c r="F26" s="701"/>
      <c r="G26" s="701"/>
      <c r="H26" s="723">
        <v>0</v>
      </c>
      <c r="I26" s="701">
        <v>3</v>
      </c>
      <c r="J26" s="701">
        <v>78.449999999999989</v>
      </c>
      <c r="K26" s="723">
        <v>1</v>
      </c>
      <c r="L26" s="701">
        <v>3</v>
      </c>
      <c r="M26" s="702">
        <v>78.449999999999989</v>
      </c>
    </row>
    <row r="27" spans="1:13" ht="14.4" customHeight="1" x14ac:dyDescent="0.3">
      <c r="A27" s="696" t="s">
        <v>516</v>
      </c>
      <c r="B27" s="697" t="s">
        <v>1257</v>
      </c>
      <c r="C27" s="697" t="s">
        <v>1261</v>
      </c>
      <c r="D27" s="697" t="s">
        <v>1259</v>
      </c>
      <c r="E27" s="697" t="s">
        <v>1262</v>
      </c>
      <c r="F27" s="701"/>
      <c r="G27" s="701"/>
      <c r="H27" s="723">
        <v>0</v>
      </c>
      <c r="I27" s="701">
        <v>2</v>
      </c>
      <c r="J27" s="701">
        <v>173.41000000000003</v>
      </c>
      <c r="K27" s="723">
        <v>1</v>
      </c>
      <c r="L27" s="701">
        <v>2</v>
      </c>
      <c r="M27" s="702">
        <v>173.41000000000003</v>
      </c>
    </row>
    <row r="28" spans="1:13" ht="14.4" customHeight="1" x14ac:dyDescent="0.3">
      <c r="A28" s="696" t="s">
        <v>516</v>
      </c>
      <c r="B28" s="697" t="s">
        <v>1263</v>
      </c>
      <c r="C28" s="697" t="s">
        <v>1264</v>
      </c>
      <c r="D28" s="697" t="s">
        <v>1265</v>
      </c>
      <c r="E28" s="697" t="s">
        <v>1266</v>
      </c>
      <c r="F28" s="701"/>
      <c r="G28" s="701"/>
      <c r="H28" s="723">
        <v>0</v>
      </c>
      <c r="I28" s="701">
        <v>2</v>
      </c>
      <c r="J28" s="701">
        <v>42.42</v>
      </c>
      <c r="K28" s="723">
        <v>1</v>
      </c>
      <c r="L28" s="701">
        <v>2</v>
      </c>
      <c r="M28" s="702">
        <v>42.42</v>
      </c>
    </row>
    <row r="29" spans="1:13" ht="14.4" customHeight="1" x14ac:dyDescent="0.3">
      <c r="A29" s="696" t="s">
        <v>516</v>
      </c>
      <c r="B29" s="697" t="s">
        <v>1263</v>
      </c>
      <c r="C29" s="697" t="s">
        <v>1267</v>
      </c>
      <c r="D29" s="697" t="s">
        <v>1265</v>
      </c>
      <c r="E29" s="697" t="s">
        <v>1268</v>
      </c>
      <c r="F29" s="701"/>
      <c r="G29" s="701"/>
      <c r="H29" s="723">
        <v>0</v>
      </c>
      <c r="I29" s="701">
        <v>1</v>
      </c>
      <c r="J29" s="701">
        <v>8.66</v>
      </c>
      <c r="K29" s="723">
        <v>1</v>
      </c>
      <c r="L29" s="701">
        <v>1</v>
      </c>
      <c r="M29" s="702">
        <v>8.66</v>
      </c>
    </row>
    <row r="30" spans="1:13" ht="14.4" customHeight="1" x14ac:dyDescent="0.3">
      <c r="A30" s="696" t="s">
        <v>516</v>
      </c>
      <c r="B30" s="697" t="s">
        <v>1269</v>
      </c>
      <c r="C30" s="697" t="s">
        <v>1270</v>
      </c>
      <c r="D30" s="697" t="s">
        <v>889</v>
      </c>
      <c r="E30" s="697" t="s">
        <v>1271</v>
      </c>
      <c r="F30" s="701"/>
      <c r="G30" s="701"/>
      <c r="H30" s="723">
        <v>0</v>
      </c>
      <c r="I30" s="701">
        <v>1</v>
      </c>
      <c r="J30" s="701">
        <v>368.25</v>
      </c>
      <c r="K30" s="723">
        <v>1</v>
      </c>
      <c r="L30" s="701">
        <v>1</v>
      </c>
      <c r="M30" s="702">
        <v>368.25</v>
      </c>
    </row>
    <row r="31" spans="1:13" ht="14.4" customHeight="1" x14ac:dyDescent="0.3">
      <c r="A31" s="696" t="s">
        <v>516</v>
      </c>
      <c r="B31" s="697" t="s">
        <v>1272</v>
      </c>
      <c r="C31" s="697" t="s">
        <v>1273</v>
      </c>
      <c r="D31" s="697" t="s">
        <v>1274</v>
      </c>
      <c r="E31" s="697" t="s">
        <v>1275</v>
      </c>
      <c r="F31" s="701"/>
      <c r="G31" s="701"/>
      <c r="H31" s="723">
        <v>0</v>
      </c>
      <c r="I31" s="701">
        <v>1</v>
      </c>
      <c r="J31" s="701">
        <v>14.770000000000003</v>
      </c>
      <c r="K31" s="723">
        <v>1</v>
      </c>
      <c r="L31" s="701">
        <v>1</v>
      </c>
      <c r="M31" s="702">
        <v>14.770000000000003</v>
      </c>
    </row>
    <row r="32" spans="1:13" ht="14.4" customHeight="1" x14ac:dyDescent="0.3">
      <c r="A32" s="696" t="s">
        <v>516</v>
      </c>
      <c r="B32" s="697" t="s">
        <v>1276</v>
      </c>
      <c r="C32" s="697" t="s">
        <v>1277</v>
      </c>
      <c r="D32" s="697" t="s">
        <v>1278</v>
      </c>
      <c r="E32" s="697" t="s">
        <v>1279</v>
      </c>
      <c r="F32" s="701"/>
      <c r="G32" s="701"/>
      <c r="H32" s="723">
        <v>0</v>
      </c>
      <c r="I32" s="701">
        <v>2</v>
      </c>
      <c r="J32" s="701">
        <v>281.44</v>
      </c>
      <c r="K32" s="723">
        <v>1</v>
      </c>
      <c r="L32" s="701">
        <v>2</v>
      </c>
      <c r="M32" s="702">
        <v>281.44</v>
      </c>
    </row>
    <row r="33" spans="1:13" ht="14.4" customHeight="1" x14ac:dyDescent="0.3">
      <c r="A33" s="696" t="s">
        <v>516</v>
      </c>
      <c r="B33" s="697" t="s">
        <v>1276</v>
      </c>
      <c r="C33" s="697" t="s">
        <v>1280</v>
      </c>
      <c r="D33" s="697" t="s">
        <v>948</v>
      </c>
      <c r="E33" s="697" t="s">
        <v>949</v>
      </c>
      <c r="F33" s="701">
        <v>1</v>
      </c>
      <c r="G33" s="701">
        <v>246.04</v>
      </c>
      <c r="H33" s="723">
        <v>1</v>
      </c>
      <c r="I33" s="701"/>
      <c r="J33" s="701"/>
      <c r="K33" s="723">
        <v>0</v>
      </c>
      <c r="L33" s="701">
        <v>1</v>
      </c>
      <c r="M33" s="702">
        <v>246.04</v>
      </c>
    </row>
    <row r="34" spans="1:13" ht="14.4" customHeight="1" x14ac:dyDescent="0.3">
      <c r="A34" s="696" t="s">
        <v>516</v>
      </c>
      <c r="B34" s="697" t="s">
        <v>1281</v>
      </c>
      <c r="C34" s="697" t="s">
        <v>1282</v>
      </c>
      <c r="D34" s="697" t="s">
        <v>1283</v>
      </c>
      <c r="E34" s="697" t="s">
        <v>1284</v>
      </c>
      <c r="F34" s="701"/>
      <c r="G34" s="701"/>
      <c r="H34" s="723">
        <v>0</v>
      </c>
      <c r="I34" s="701">
        <v>1</v>
      </c>
      <c r="J34" s="701">
        <v>106.72</v>
      </c>
      <c r="K34" s="723">
        <v>1</v>
      </c>
      <c r="L34" s="701">
        <v>1</v>
      </c>
      <c r="M34" s="702">
        <v>106.72</v>
      </c>
    </row>
    <row r="35" spans="1:13" ht="14.4" customHeight="1" x14ac:dyDescent="0.3">
      <c r="A35" s="696" t="s">
        <v>516</v>
      </c>
      <c r="B35" s="697" t="s">
        <v>1285</v>
      </c>
      <c r="C35" s="697" t="s">
        <v>1286</v>
      </c>
      <c r="D35" s="697" t="s">
        <v>1287</v>
      </c>
      <c r="E35" s="697" t="s">
        <v>1288</v>
      </c>
      <c r="F35" s="701"/>
      <c r="G35" s="701"/>
      <c r="H35" s="723">
        <v>0</v>
      </c>
      <c r="I35" s="701">
        <v>58</v>
      </c>
      <c r="J35" s="701">
        <v>80096.5</v>
      </c>
      <c r="K35" s="723">
        <v>1</v>
      </c>
      <c r="L35" s="701">
        <v>58</v>
      </c>
      <c r="M35" s="702">
        <v>80096.5</v>
      </c>
    </row>
    <row r="36" spans="1:13" ht="14.4" customHeight="1" x14ac:dyDescent="0.3">
      <c r="A36" s="696" t="s">
        <v>516</v>
      </c>
      <c r="B36" s="697" t="s">
        <v>1289</v>
      </c>
      <c r="C36" s="697" t="s">
        <v>1290</v>
      </c>
      <c r="D36" s="697" t="s">
        <v>626</v>
      </c>
      <c r="E36" s="697" t="s">
        <v>1291</v>
      </c>
      <c r="F36" s="701"/>
      <c r="G36" s="701"/>
      <c r="H36" s="723">
        <v>0</v>
      </c>
      <c r="I36" s="701">
        <v>1</v>
      </c>
      <c r="J36" s="701">
        <v>68.2</v>
      </c>
      <c r="K36" s="723">
        <v>1</v>
      </c>
      <c r="L36" s="701">
        <v>1</v>
      </c>
      <c r="M36" s="702">
        <v>68.2</v>
      </c>
    </row>
    <row r="37" spans="1:13" ht="14.4" customHeight="1" x14ac:dyDescent="0.3">
      <c r="A37" s="696" t="s">
        <v>516</v>
      </c>
      <c r="B37" s="697" t="s">
        <v>1289</v>
      </c>
      <c r="C37" s="697" t="s">
        <v>1292</v>
      </c>
      <c r="D37" s="697" t="s">
        <v>915</v>
      </c>
      <c r="E37" s="697" t="s">
        <v>1293</v>
      </c>
      <c r="F37" s="701"/>
      <c r="G37" s="701"/>
      <c r="H37" s="723">
        <v>0</v>
      </c>
      <c r="I37" s="701">
        <v>2</v>
      </c>
      <c r="J37" s="701">
        <v>129.92000000000002</v>
      </c>
      <c r="K37" s="723">
        <v>1</v>
      </c>
      <c r="L37" s="701">
        <v>2</v>
      </c>
      <c r="M37" s="702">
        <v>129.92000000000002</v>
      </c>
    </row>
    <row r="38" spans="1:13" ht="14.4" customHeight="1" x14ac:dyDescent="0.3">
      <c r="A38" s="696" t="s">
        <v>516</v>
      </c>
      <c r="B38" s="697" t="s">
        <v>1289</v>
      </c>
      <c r="C38" s="697" t="s">
        <v>1294</v>
      </c>
      <c r="D38" s="697" t="s">
        <v>915</v>
      </c>
      <c r="E38" s="697" t="s">
        <v>1295</v>
      </c>
      <c r="F38" s="701"/>
      <c r="G38" s="701"/>
      <c r="H38" s="723">
        <v>0</v>
      </c>
      <c r="I38" s="701">
        <v>4</v>
      </c>
      <c r="J38" s="701">
        <v>1218.4000000000001</v>
      </c>
      <c r="K38" s="723">
        <v>1</v>
      </c>
      <c r="L38" s="701">
        <v>4</v>
      </c>
      <c r="M38" s="702">
        <v>1218.4000000000001</v>
      </c>
    </row>
    <row r="39" spans="1:13" ht="14.4" customHeight="1" x14ac:dyDescent="0.3">
      <c r="A39" s="696" t="s">
        <v>516</v>
      </c>
      <c r="B39" s="697" t="s">
        <v>1296</v>
      </c>
      <c r="C39" s="697" t="s">
        <v>1297</v>
      </c>
      <c r="D39" s="697" t="s">
        <v>1298</v>
      </c>
      <c r="E39" s="697" t="s">
        <v>1299</v>
      </c>
      <c r="F39" s="701">
        <v>140</v>
      </c>
      <c r="G39" s="701">
        <v>5079.6000000000004</v>
      </c>
      <c r="H39" s="723">
        <v>1</v>
      </c>
      <c r="I39" s="701"/>
      <c r="J39" s="701"/>
      <c r="K39" s="723">
        <v>0</v>
      </c>
      <c r="L39" s="701">
        <v>140</v>
      </c>
      <c r="M39" s="702">
        <v>5079.6000000000004</v>
      </c>
    </row>
    <row r="40" spans="1:13" ht="14.4" customHeight="1" x14ac:dyDescent="0.3">
      <c r="A40" s="696" t="s">
        <v>516</v>
      </c>
      <c r="B40" s="697" t="s">
        <v>1296</v>
      </c>
      <c r="C40" s="697" t="s">
        <v>1300</v>
      </c>
      <c r="D40" s="697" t="s">
        <v>1301</v>
      </c>
      <c r="E40" s="697" t="s">
        <v>1302</v>
      </c>
      <c r="F40" s="701"/>
      <c r="G40" s="701"/>
      <c r="H40" s="723">
        <v>0</v>
      </c>
      <c r="I40" s="701">
        <v>10</v>
      </c>
      <c r="J40" s="701">
        <v>3142.7</v>
      </c>
      <c r="K40" s="723">
        <v>1</v>
      </c>
      <c r="L40" s="701">
        <v>10</v>
      </c>
      <c r="M40" s="702">
        <v>3142.7</v>
      </c>
    </row>
    <row r="41" spans="1:13" ht="14.4" customHeight="1" x14ac:dyDescent="0.3">
      <c r="A41" s="696" t="s">
        <v>516</v>
      </c>
      <c r="B41" s="697" t="s">
        <v>1303</v>
      </c>
      <c r="C41" s="697" t="s">
        <v>1304</v>
      </c>
      <c r="D41" s="697" t="s">
        <v>1305</v>
      </c>
      <c r="E41" s="697" t="s">
        <v>1306</v>
      </c>
      <c r="F41" s="701"/>
      <c r="G41" s="701"/>
      <c r="H41" s="723">
        <v>0</v>
      </c>
      <c r="I41" s="701">
        <v>1</v>
      </c>
      <c r="J41" s="701">
        <v>98.119999999999976</v>
      </c>
      <c r="K41" s="723">
        <v>1</v>
      </c>
      <c r="L41" s="701">
        <v>1</v>
      </c>
      <c r="M41" s="702">
        <v>98.119999999999976</v>
      </c>
    </row>
    <row r="42" spans="1:13" ht="14.4" customHeight="1" x14ac:dyDescent="0.3">
      <c r="A42" s="696" t="s">
        <v>516</v>
      </c>
      <c r="B42" s="697" t="s">
        <v>1303</v>
      </c>
      <c r="C42" s="697" t="s">
        <v>1307</v>
      </c>
      <c r="D42" s="697" t="s">
        <v>1305</v>
      </c>
      <c r="E42" s="697" t="s">
        <v>1308</v>
      </c>
      <c r="F42" s="701"/>
      <c r="G42" s="701"/>
      <c r="H42" s="723">
        <v>0</v>
      </c>
      <c r="I42" s="701">
        <v>1</v>
      </c>
      <c r="J42" s="701">
        <v>49.38</v>
      </c>
      <c r="K42" s="723">
        <v>1</v>
      </c>
      <c r="L42" s="701">
        <v>1</v>
      </c>
      <c r="M42" s="702">
        <v>49.38</v>
      </c>
    </row>
    <row r="43" spans="1:13" ht="14.4" customHeight="1" x14ac:dyDescent="0.3">
      <c r="A43" s="696" t="s">
        <v>516</v>
      </c>
      <c r="B43" s="697" t="s">
        <v>1303</v>
      </c>
      <c r="C43" s="697" t="s">
        <v>1309</v>
      </c>
      <c r="D43" s="697" t="s">
        <v>1305</v>
      </c>
      <c r="E43" s="697" t="s">
        <v>1310</v>
      </c>
      <c r="F43" s="701"/>
      <c r="G43" s="701"/>
      <c r="H43" s="723">
        <v>0</v>
      </c>
      <c r="I43" s="701">
        <v>3</v>
      </c>
      <c r="J43" s="701">
        <v>188.01000000000002</v>
      </c>
      <c r="K43" s="723">
        <v>1</v>
      </c>
      <c r="L43" s="701">
        <v>3</v>
      </c>
      <c r="M43" s="702">
        <v>188.01000000000002</v>
      </c>
    </row>
    <row r="44" spans="1:13" ht="14.4" customHeight="1" x14ac:dyDescent="0.3">
      <c r="A44" s="696" t="s">
        <v>516</v>
      </c>
      <c r="B44" s="697" t="s">
        <v>1303</v>
      </c>
      <c r="C44" s="697" t="s">
        <v>1311</v>
      </c>
      <c r="D44" s="697" t="s">
        <v>1312</v>
      </c>
      <c r="E44" s="697" t="s">
        <v>1313</v>
      </c>
      <c r="F44" s="701"/>
      <c r="G44" s="701"/>
      <c r="H44" s="723">
        <v>0</v>
      </c>
      <c r="I44" s="701">
        <v>1</v>
      </c>
      <c r="J44" s="701">
        <v>61.110000000000021</v>
      </c>
      <c r="K44" s="723">
        <v>1</v>
      </c>
      <c r="L44" s="701">
        <v>1</v>
      </c>
      <c r="M44" s="702">
        <v>61.110000000000021</v>
      </c>
    </row>
    <row r="45" spans="1:13" ht="14.4" customHeight="1" x14ac:dyDescent="0.3">
      <c r="A45" s="696" t="s">
        <v>516</v>
      </c>
      <c r="B45" s="697" t="s">
        <v>1314</v>
      </c>
      <c r="C45" s="697" t="s">
        <v>1315</v>
      </c>
      <c r="D45" s="697" t="s">
        <v>1316</v>
      </c>
      <c r="E45" s="697" t="s">
        <v>1317</v>
      </c>
      <c r="F45" s="701"/>
      <c r="G45" s="701"/>
      <c r="H45" s="723">
        <v>0</v>
      </c>
      <c r="I45" s="701">
        <v>29</v>
      </c>
      <c r="J45" s="701">
        <v>89063.35000000002</v>
      </c>
      <c r="K45" s="723">
        <v>1</v>
      </c>
      <c r="L45" s="701">
        <v>29</v>
      </c>
      <c r="M45" s="702">
        <v>89063.35000000002</v>
      </c>
    </row>
    <row r="46" spans="1:13" ht="14.4" customHeight="1" x14ac:dyDescent="0.3">
      <c r="A46" s="696" t="s">
        <v>516</v>
      </c>
      <c r="B46" s="697" t="s">
        <v>1318</v>
      </c>
      <c r="C46" s="697" t="s">
        <v>1319</v>
      </c>
      <c r="D46" s="697" t="s">
        <v>1320</v>
      </c>
      <c r="E46" s="697" t="s">
        <v>1321</v>
      </c>
      <c r="F46" s="701"/>
      <c r="G46" s="701"/>
      <c r="H46" s="723">
        <v>0</v>
      </c>
      <c r="I46" s="701">
        <v>67.2</v>
      </c>
      <c r="J46" s="701">
        <v>30824.639999999992</v>
      </c>
      <c r="K46" s="723">
        <v>1</v>
      </c>
      <c r="L46" s="701">
        <v>67.2</v>
      </c>
      <c r="M46" s="702">
        <v>30824.639999999992</v>
      </c>
    </row>
    <row r="47" spans="1:13" ht="14.4" customHeight="1" x14ac:dyDescent="0.3">
      <c r="A47" s="696" t="s">
        <v>516</v>
      </c>
      <c r="B47" s="697" t="s">
        <v>1322</v>
      </c>
      <c r="C47" s="697" t="s">
        <v>1323</v>
      </c>
      <c r="D47" s="697" t="s">
        <v>1324</v>
      </c>
      <c r="E47" s="697" t="s">
        <v>1325</v>
      </c>
      <c r="F47" s="701">
        <v>7.8</v>
      </c>
      <c r="G47" s="701">
        <v>8708.6999999999989</v>
      </c>
      <c r="H47" s="723">
        <v>1</v>
      </c>
      <c r="I47" s="701"/>
      <c r="J47" s="701"/>
      <c r="K47" s="723">
        <v>0</v>
      </c>
      <c r="L47" s="701">
        <v>7.8</v>
      </c>
      <c r="M47" s="702">
        <v>8708.6999999999989</v>
      </c>
    </row>
    <row r="48" spans="1:13" ht="14.4" customHeight="1" x14ac:dyDescent="0.3">
      <c r="A48" s="696" t="s">
        <v>516</v>
      </c>
      <c r="B48" s="697" t="s">
        <v>1322</v>
      </c>
      <c r="C48" s="697" t="s">
        <v>1326</v>
      </c>
      <c r="D48" s="697" t="s">
        <v>1327</v>
      </c>
      <c r="E48" s="697" t="s">
        <v>1325</v>
      </c>
      <c r="F48" s="701"/>
      <c r="G48" s="701"/>
      <c r="H48" s="723">
        <v>0</v>
      </c>
      <c r="I48" s="701">
        <v>30.6</v>
      </c>
      <c r="J48" s="701">
        <v>39477.562000000005</v>
      </c>
      <c r="K48" s="723">
        <v>1</v>
      </c>
      <c r="L48" s="701">
        <v>30.6</v>
      </c>
      <c r="M48" s="702">
        <v>39477.562000000005</v>
      </c>
    </row>
    <row r="49" spans="1:13" ht="14.4" customHeight="1" x14ac:dyDescent="0.3">
      <c r="A49" s="696" t="s">
        <v>516</v>
      </c>
      <c r="B49" s="697" t="s">
        <v>1328</v>
      </c>
      <c r="C49" s="697" t="s">
        <v>1329</v>
      </c>
      <c r="D49" s="697" t="s">
        <v>1330</v>
      </c>
      <c r="E49" s="697" t="s">
        <v>1331</v>
      </c>
      <c r="F49" s="701"/>
      <c r="G49" s="701"/>
      <c r="H49" s="723">
        <v>0</v>
      </c>
      <c r="I49" s="701">
        <v>9</v>
      </c>
      <c r="J49" s="701">
        <v>1386</v>
      </c>
      <c r="K49" s="723">
        <v>1</v>
      </c>
      <c r="L49" s="701">
        <v>9</v>
      </c>
      <c r="M49" s="702">
        <v>1386</v>
      </c>
    </row>
    <row r="50" spans="1:13" ht="14.4" customHeight="1" x14ac:dyDescent="0.3">
      <c r="A50" s="696" t="s">
        <v>516</v>
      </c>
      <c r="B50" s="697" t="s">
        <v>1328</v>
      </c>
      <c r="C50" s="697" t="s">
        <v>1332</v>
      </c>
      <c r="D50" s="697" t="s">
        <v>1330</v>
      </c>
      <c r="E50" s="697" t="s">
        <v>1333</v>
      </c>
      <c r="F50" s="701"/>
      <c r="G50" s="701"/>
      <c r="H50" s="723">
        <v>0</v>
      </c>
      <c r="I50" s="701">
        <v>14.5</v>
      </c>
      <c r="J50" s="701">
        <v>3812.0499999999997</v>
      </c>
      <c r="K50" s="723">
        <v>1</v>
      </c>
      <c r="L50" s="701">
        <v>14.5</v>
      </c>
      <c r="M50" s="702">
        <v>3812.0499999999997</v>
      </c>
    </row>
    <row r="51" spans="1:13" ht="14.4" customHeight="1" x14ac:dyDescent="0.3">
      <c r="A51" s="696" t="s">
        <v>516</v>
      </c>
      <c r="B51" s="697" t="s">
        <v>1334</v>
      </c>
      <c r="C51" s="697" t="s">
        <v>1335</v>
      </c>
      <c r="D51" s="697" t="s">
        <v>1336</v>
      </c>
      <c r="E51" s="697" t="s">
        <v>1337</v>
      </c>
      <c r="F51" s="701"/>
      <c r="G51" s="701"/>
      <c r="H51" s="723">
        <v>0</v>
      </c>
      <c r="I51" s="701">
        <v>6.5</v>
      </c>
      <c r="J51" s="701">
        <v>3649.8150000000005</v>
      </c>
      <c r="K51" s="723">
        <v>1</v>
      </c>
      <c r="L51" s="701">
        <v>6.5</v>
      </c>
      <c r="M51" s="702">
        <v>3649.8150000000005</v>
      </c>
    </row>
    <row r="52" spans="1:13" ht="14.4" customHeight="1" x14ac:dyDescent="0.3">
      <c r="A52" s="696" t="s">
        <v>516</v>
      </c>
      <c r="B52" s="697" t="s">
        <v>1338</v>
      </c>
      <c r="C52" s="697" t="s">
        <v>1339</v>
      </c>
      <c r="D52" s="697" t="s">
        <v>1069</v>
      </c>
      <c r="E52" s="697" t="s">
        <v>1340</v>
      </c>
      <c r="F52" s="701"/>
      <c r="G52" s="701"/>
      <c r="H52" s="723">
        <v>0</v>
      </c>
      <c r="I52" s="701">
        <v>1.1000000000000001</v>
      </c>
      <c r="J52" s="701">
        <v>352.35199999999998</v>
      </c>
      <c r="K52" s="723">
        <v>1</v>
      </c>
      <c r="L52" s="701">
        <v>1.1000000000000001</v>
      </c>
      <c r="M52" s="702">
        <v>352.35199999999998</v>
      </c>
    </row>
    <row r="53" spans="1:13" ht="14.4" customHeight="1" x14ac:dyDescent="0.3">
      <c r="A53" s="696" t="s">
        <v>516</v>
      </c>
      <c r="B53" s="697" t="s">
        <v>1341</v>
      </c>
      <c r="C53" s="697" t="s">
        <v>1342</v>
      </c>
      <c r="D53" s="697" t="s">
        <v>1343</v>
      </c>
      <c r="E53" s="697" t="s">
        <v>1344</v>
      </c>
      <c r="F53" s="701"/>
      <c r="G53" s="701"/>
      <c r="H53" s="723">
        <v>0</v>
      </c>
      <c r="I53" s="701">
        <v>30</v>
      </c>
      <c r="J53" s="701">
        <v>1001.6999999999999</v>
      </c>
      <c r="K53" s="723">
        <v>1</v>
      </c>
      <c r="L53" s="701">
        <v>30</v>
      </c>
      <c r="M53" s="702">
        <v>1001.6999999999999</v>
      </c>
    </row>
    <row r="54" spans="1:13" ht="14.4" customHeight="1" x14ac:dyDescent="0.3">
      <c r="A54" s="696" t="s">
        <v>516</v>
      </c>
      <c r="B54" s="697" t="s">
        <v>1341</v>
      </c>
      <c r="C54" s="697" t="s">
        <v>1345</v>
      </c>
      <c r="D54" s="697" t="s">
        <v>1343</v>
      </c>
      <c r="E54" s="697" t="s">
        <v>1346</v>
      </c>
      <c r="F54" s="701"/>
      <c r="G54" s="701"/>
      <c r="H54" s="723">
        <v>0</v>
      </c>
      <c r="I54" s="701">
        <v>43</v>
      </c>
      <c r="J54" s="701">
        <v>2273.84</v>
      </c>
      <c r="K54" s="723">
        <v>1</v>
      </c>
      <c r="L54" s="701">
        <v>43</v>
      </c>
      <c r="M54" s="702">
        <v>2273.84</v>
      </c>
    </row>
    <row r="55" spans="1:13" ht="14.4" customHeight="1" x14ac:dyDescent="0.3">
      <c r="A55" s="696" t="s">
        <v>516</v>
      </c>
      <c r="B55" s="697" t="s">
        <v>1347</v>
      </c>
      <c r="C55" s="697" t="s">
        <v>1348</v>
      </c>
      <c r="D55" s="697" t="s">
        <v>1349</v>
      </c>
      <c r="E55" s="697" t="s">
        <v>1350</v>
      </c>
      <c r="F55" s="701"/>
      <c r="G55" s="701"/>
      <c r="H55" s="723">
        <v>0</v>
      </c>
      <c r="I55" s="701">
        <v>83</v>
      </c>
      <c r="J55" s="701">
        <v>30784.960666666666</v>
      </c>
      <c r="K55" s="723">
        <v>1</v>
      </c>
      <c r="L55" s="701">
        <v>83</v>
      </c>
      <c r="M55" s="702">
        <v>30784.960666666666</v>
      </c>
    </row>
    <row r="56" spans="1:13" ht="14.4" customHeight="1" x14ac:dyDescent="0.3">
      <c r="A56" s="696" t="s">
        <v>516</v>
      </c>
      <c r="B56" s="697" t="s">
        <v>1351</v>
      </c>
      <c r="C56" s="697" t="s">
        <v>1352</v>
      </c>
      <c r="D56" s="697" t="s">
        <v>1353</v>
      </c>
      <c r="E56" s="697" t="s">
        <v>1354</v>
      </c>
      <c r="F56" s="701"/>
      <c r="G56" s="701"/>
      <c r="H56" s="723">
        <v>0</v>
      </c>
      <c r="I56" s="701">
        <v>26.6</v>
      </c>
      <c r="J56" s="701">
        <v>3950.1</v>
      </c>
      <c r="K56" s="723">
        <v>1</v>
      </c>
      <c r="L56" s="701">
        <v>26.6</v>
      </c>
      <c r="M56" s="702">
        <v>3950.1</v>
      </c>
    </row>
    <row r="57" spans="1:13" ht="14.4" customHeight="1" x14ac:dyDescent="0.3">
      <c r="A57" s="696" t="s">
        <v>516</v>
      </c>
      <c r="B57" s="697" t="s">
        <v>1351</v>
      </c>
      <c r="C57" s="697" t="s">
        <v>1355</v>
      </c>
      <c r="D57" s="697" t="s">
        <v>1353</v>
      </c>
      <c r="E57" s="697" t="s">
        <v>1356</v>
      </c>
      <c r="F57" s="701"/>
      <c r="G57" s="701"/>
      <c r="H57" s="723">
        <v>0</v>
      </c>
      <c r="I57" s="701">
        <v>5</v>
      </c>
      <c r="J57" s="701">
        <v>1474</v>
      </c>
      <c r="K57" s="723">
        <v>1</v>
      </c>
      <c r="L57" s="701">
        <v>5</v>
      </c>
      <c r="M57" s="702">
        <v>1474</v>
      </c>
    </row>
    <row r="58" spans="1:13" ht="14.4" customHeight="1" x14ac:dyDescent="0.3">
      <c r="A58" s="696" t="s">
        <v>516</v>
      </c>
      <c r="B58" s="697" t="s">
        <v>1357</v>
      </c>
      <c r="C58" s="697" t="s">
        <v>1358</v>
      </c>
      <c r="D58" s="697" t="s">
        <v>1146</v>
      </c>
      <c r="E58" s="697" t="s">
        <v>1147</v>
      </c>
      <c r="F58" s="701">
        <v>48</v>
      </c>
      <c r="G58" s="701">
        <v>9155.52</v>
      </c>
      <c r="H58" s="723">
        <v>1</v>
      </c>
      <c r="I58" s="701"/>
      <c r="J58" s="701"/>
      <c r="K58" s="723">
        <v>0</v>
      </c>
      <c r="L58" s="701">
        <v>48</v>
      </c>
      <c r="M58" s="702">
        <v>9155.52</v>
      </c>
    </row>
    <row r="59" spans="1:13" ht="14.4" customHeight="1" x14ac:dyDescent="0.3">
      <c r="A59" s="696" t="s">
        <v>516</v>
      </c>
      <c r="B59" s="697" t="s">
        <v>1359</v>
      </c>
      <c r="C59" s="697" t="s">
        <v>1360</v>
      </c>
      <c r="D59" s="697" t="s">
        <v>616</v>
      </c>
      <c r="E59" s="697" t="s">
        <v>1361</v>
      </c>
      <c r="F59" s="701"/>
      <c r="G59" s="701"/>
      <c r="H59" s="723">
        <v>0</v>
      </c>
      <c r="I59" s="701">
        <v>16</v>
      </c>
      <c r="J59" s="701">
        <v>8473.119999999999</v>
      </c>
      <c r="K59" s="723">
        <v>1</v>
      </c>
      <c r="L59" s="701">
        <v>16</v>
      </c>
      <c r="M59" s="702">
        <v>8473.119999999999</v>
      </c>
    </row>
    <row r="60" spans="1:13" ht="14.4" customHeight="1" x14ac:dyDescent="0.3">
      <c r="A60" s="696" t="s">
        <v>516</v>
      </c>
      <c r="B60" s="697" t="s">
        <v>1362</v>
      </c>
      <c r="C60" s="697" t="s">
        <v>1363</v>
      </c>
      <c r="D60" s="697" t="s">
        <v>764</v>
      </c>
      <c r="E60" s="697" t="s">
        <v>1364</v>
      </c>
      <c r="F60" s="701"/>
      <c r="G60" s="701"/>
      <c r="H60" s="723">
        <v>0</v>
      </c>
      <c r="I60" s="701">
        <v>1</v>
      </c>
      <c r="J60" s="701">
        <v>359.85</v>
      </c>
      <c r="K60" s="723">
        <v>1</v>
      </c>
      <c r="L60" s="701">
        <v>1</v>
      </c>
      <c r="M60" s="702">
        <v>359.85</v>
      </c>
    </row>
    <row r="61" spans="1:13" ht="14.4" customHeight="1" x14ac:dyDescent="0.3">
      <c r="A61" s="696" t="s">
        <v>516</v>
      </c>
      <c r="B61" s="697" t="s">
        <v>1365</v>
      </c>
      <c r="C61" s="697" t="s">
        <v>1366</v>
      </c>
      <c r="D61" s="697" t="s">
        <v>1367</v>
      </c>
      <c r="E61" s="697" t="s">
        <v>1368</v>
      </c>
      <c r="F61" s="701"/>
      <c r="G61" s="701"/>
      <c r="H61" s="723">
        <v>0</v>
      </c>
      <c r="I61" s="701">
        <v>2</v>
      </c>
      <c r="J61" s="701">
        <v>1153.4400000000003</v>
      </c>
      <c r="K61" s="723">
        <v>1</v>
      </c>
      <c r="L61" s="701">
        <v>2</v>
      </c>
      <c r="M61" s="702">
        <v>1153.4400000000003</v>
      </c>
    </row>
    <row r="62" spans="1:13" ht="14.4" customHeight="1" x14ac:dyDescent="0.3">
      <c r="A62" s="696" t="s">
        <v>516</v>
      </c>
      <c r="B62" s="697" t="s">
        <v>1369</v>
      </c>
      <c r="C62" s="697" t="s">
        <v>1370</v>
      </c>
      <c r="D62" s="697" t="s">
        <v>1371</v>
      </c>
      <c r="E62" s="697" t="s">
        <v>1372</v>
      </c>
      <c r="F62" s="701"/>
      <c r="G62" s="701"/>
      <c r="H62" s="723">
        <v>0</v>
      </c>
      <c r="I62" s="701">
        <v>35</v>
      </c>
      <c r="J62" s="701">
        <v>23989</v>
      </c>
      <c r="K62" s="723">
        <v>1</v>
      </c>
      <c r="L62" s="701">
        <v>35</v>
      </c>
      <c r="M62" s="702">
        <v>23989</v>
      </c>
    </row>
    <row r="63" spans="1:13" ht="14.4" customHeight="1" x14ac:dyDescent="0.3">
      <c r="A63" s="696" t="s">
        <v>516</v>
      </c>
      <c r="B63" s="697" t="s">
        <v>1369</v>
      </c>
      <c r="C63" s="697" t="s">
        <v>1373</v>
      </c>
      <c r="D63" s="697" t="s">
        <v>920</v>
      </c>
      <c r="E63" s="697" t="s">
        <v>921</v>
      </c>
      <c r="F63" s="701">
        <v>79</v>
      </c>
      <c r="G63" s="701">
        <v>11375.64</v>
      </c>
      <c r="H63" s="723">
        <v>1</v>
      </c>
      <c r="I63" s="701"/>
      <c r="J63" s="701"/>
      <c r="K63" s="723">
        <v>0</v>
      </c>
      <c r="L63" s="701">
        <v>79</v>
      </c>
      <c r="M63" s="702">
        <v>11375.64</v>
      </c>
    </row>
    <row r="64" spans="1:13" ht="14.4" customHeight="1" x14ac:dyDescent="0.3">
      <c r="A64" s="696" t="s">
        <v>516</v>
      </c>
      <c r="B64" s="697" t="s">
        <v>1374</v>
      </c>
      <c r="C64" s="697" t="s">
        <v>1375</v>
      </c>
      <c r="D64" s="697" t="s">
        <v>893</v>
      </c>
      <c r="E64" s="697" t="s">
        <v>1376</v>
      </c>
      <c r="F64" s="701">
        <v>1</v>
      </c>
      <c r="G64" s="701">
        <v>841.5</v>
      </c>
      <c r="H64" s="723">
        <v>1</v>
      </c>
      <c r="I64" s="701"/>
      <c r="J64" s="701"/>
      <c r="K64" s="723">
        <v>0</v>
      </c>
      <c r="L64" s="701">
        <v>1</v>
      </c>
      <c r="M64" s="702">
        <v>841.5</v>
      </c>
    </row>
    <row r="65" spans="1:13" ht="14.4" customHeight="1" x14ac:dyDescent="0.3">
      <c r="A65" s="696" t="s">
        <v>516</v>
      </c>
      <c r="B65" s="697" t="s">
        <v>1374</v>
      </c>
      <c r="C65" s="697" t="s">
        <v>1377</v>
      </c>
      <c r="D65" s="697" t="s">
        <v>891</v>
      </c>
      <c r="E65" s="697" t="s">
        <v>1376</v>
      </c>
      <c r="F65" s="701"/>
      <c r="G65" s="701"/>
      <c r="H65" s="723">
        <v>0</v>
      </c>
      <c r="I65" s="701">
        <v>64</v>
      </c>
      <c r="J65" s="701">
        <v>46186.8</v>
      </c>
      <c r="K65" s="723">
        <v>1</v>
      </c>
      <c r="L65" s="701">
        <v>64</v>
      </c>
      <c r="M65" s="702">
        <v>46186.8</v>
      </c>
    </row>
    <row r="66" spans="1:13" ht="14.4" customHeight="1" x14ac:dyDescent="0.3">
      <c r="A66" s="696" t="s">
        <v>516</v>
      </c>
      <c r="B66" s="697" t="s">
        <v>1378</v>
      </c>
      <c r="C66" s="697" t="s">
        <v>1379</v>
      </c>
      <c r="D66" s="697" t="s">
        <v>859</v>
      </c>
      <c r="E66" s="697" t="s">
        <v>860</v>
      </c>
      <c r="F66" s="701"/>
      <c r="G66" s="701"/>
      <c r="H66" s="723">
        <v>0</v>
      </c>
      <c r="I66" s="701">
        <v>2</v>
      </c>
      <c r="J66" s="701">
        <v>66.940000000000012</v>
      </c>
      <c r="K66" s="723">
        <v>1</v>
      </c>
      <c r="L66" s="701">
        <v>2</v>
      </c>
      <c r="M66" s="702">
        <v>66.940000000000012</v>
      </c>
    </row>
    <row r="67" spans="1:13" ht="14.4" customHeight="1" x14ac:dyDescent="0.3">
      <c r="A67" s="696" t="s">
        <v>516</v>
      </c>
      <c r="B67" s="697" t="s">
        <v>1378</v>
      </c>
      <c r="C67" s="697" t="s">
        <v>1380</v>
      </c>
      <c r="D67" s="697" t="s">
        <v>859</v>
      </c>
      <c r="E67" s="697" t="s">
        <v>1381</v>
      </c>
      <c r="F67" s="701"/>
      <c r="G67" s="701"/>
      <c r="H67" s="723">
        <v>0</v>
      </c>
      <c r="I67" s="701">
        <v>189</v>
      </c>
      <c r="J67" s="701">
        <v>9571.31</v>
      </c>
      <c r="K67" s="723">
        <v>1</v>
      </c>
      <c r="L67" s="701">
        <v>189</v>
      </c>
      <c r="M67" s="702">
        <v>9571.31</v>
      </c>
    </row>
    <row r="68" spans="1:13" ht="14.4" customHeight="1" x14ac:dyDescent="0.3">
      <c r="A68" s="696" t="s">
        <v>516</v>
      </c>
      <c r="B68" s="697" t="s">
        <v>1382</v>
      </c>
      <c r="C68" s="697" t="s">
        <v>1383</v>
      </c>
      <c r="D68" s="697" t="s">
        <v>1384</v>
      </c>
      <c r="E68" s="697" t="s">
        <v>1385</v>
      </c>
      <c r="F68" s="701"/>
      <c r="G68" s="701"/>
      <c r="H68" s="723">
        <v>0</v>
      </c>
      <c r="I68" s="701">
        <v>36</v>
      </c>
      <c r="J68" s="701">
        <v>8118</v>
      </c>
      <c r="K68" s="723">
        <v>1</v>
      </c>
      <c r="L68" s="701">
        <v>36</v>
      </c>
      <c r="M68" s="702">
        <v>8118</v>
      </c>
    </row>
    <row r="69" spans="1:13" ht="14.4" customHeight="1" x14ac:dyDescent="0.3">
      <c r="A69" s="696" t="s">
        <v>516</v>
      </c>
      <c r="B69" s="697" t="s">
        <v>1386</v>
      </c>
      <c r="C69" s="697" t="s">
        <v>1387</v>
      </c>
      <c r="D69" s="697" t="s">
        <v>1388</v>
      </c>
      <c r="E69" s="697" t="s">
        <v>1389</v>
      </c>
      <c r="F69" s="701"/>
      <c r="G69" s="701"/>
      <c r="H69" s="723">
        <v>0</v>
      </c>
      <c r="I69" s="701">
        <v>1</v>
      </c>
      <c r="J69" s="701">
        <v>237.26000000000005</v>
      </c>
      <c r="K69" s="723">
        <v>1</v>
      </c>
      <c r="L69" s="701">
        <v>1</v>
      </c>
      <c r="M69" s="702">
        <v>237.26000000000005</v>
      </c>
    </row>
    <row r="70" spans="1:13" ht="14.4" customHeight="1" x14ac:dyDescent="0.3">
      <c r="A70" s="696" t="s">
        <v>516</v>
      </c>
      <c r="B70" s="697" t="s">
        <v>1390</v>
      </c>
      <c r="C70" s="697" t="s">
        <v>1391</v>
      </c>
      <c r="D70" s="697" t="s">
        <v>1392</v>
      </c>
      <c r="E70" s="697" t="s">
        <v>1393</v>
      </c>
      <c r="F70" s="701"/>
      <c r="G70" s="701"/>
      <c r="H70" s="723">
        <v>0</v>
      </c>
      <c r="I70" s="701">
        <v>2</v>
      </c>
      <c r="J70" s="701">
        <v>18.240000000000002</v>
      </c>
      <c r="K70" s="723">
        <v>1</v>
      </c>
      <c r="L70" s="701">
        <v>2</v>
      </c>
      <c r="M70" s="702">
        <v>18.240000000000002</v>
      </c>
    </row>
    <row r="71" spans="1:13" ht="14.4" customHeight="1" x14ac:dyDescent="0.3">
      <c r="A71" s="696" t="s">
        <v>516</v>
      </c>
      <c r="B71" s="697" t="s">
        <v>1394</v>
      </c>
      <c r="C71" s="697" t="s">
        <v>1395</v>
      </c>
      <c r="D71" s="697" t="s">
        <v>1396</v>
      </c>
      <c r="E71" s="697" t="s">
        <v>1397</v>
      </c>
      <c r="F71" s="701"/>
      <c r="G71" s="701"/>
      <c r="H71" s="723">
        <v>0</v>
      </c>
      <c r="I71" s="701">
        <v>1</v>
      </c>
      <c r="J71" s="701">
        <v>67.389999999999986</v>
      </c>
      <c r="K71" s="723">
        <v>1</v>
      </c>
      <c r="L71" s="701">
        <v>1</v>
      </c>
      <c r="M71" s="702">
        <v>67.389999999999986</v>
      </c>
    </row>
    <row r="72" spans="1:13" ht="14.4" customHeight="1" x14ac:dyDescent="0.3">
      <c r="A72" s="696" t="s">
        <v>516</v>
      </c>
      <c r="B72" s="697" t="s">
        <v>1394</v>
      </c>
      <c r="C72" s="697" t="s">
        <v>1398</v>
      </c>
      <c r="D72" s="697" t="s">
        <v>1396</v>
      </c>
      <c r="E72" s="697" t="s">
        <v>1399</v>
      </c>
      <c r="F72" s="701"/>
      <c r="G72" s="701"/>
      <c r="H72" s="723">
        <v>0</v>
      </c>
      <c r="I72" s="701">
        <v>2</v>
      </c>
      <c r="J72" s="701">
        <v>190.94</v>
      </c>
      <c r="K72" s="723">
        <v>1</v>
      </c>
      <c r="L72" s="701">
        <v>2</v>
      </c>
      <c r="M72" s="702">
        <v>190.94</v>
      </c>
    </row>
    <row r="73" spans="1:13" ht="14.4" customHeight="1" x14ac:dyDescent="0.3">
      <c r="A73" s="696" t="s">
        <v>516</v>
      </c>
      <c r="B73" s="697" t="s">
        <v>1394</v>
      </c>
      <c r="C73" s="697" t="s">
        <v>1400</v>
      </c>
      <c r="D73" s="697" t="s">
        <v>1396</v>
      </c>
      <c r="E73" s="697" t="s">
        <v>1401</v>
      </c>
      <c r="F73" s="701"/>
      <c r="G73" s="701"/>
      <c r="H73" s="723">
        <v>0</v>
      </c>
      <c r="I73" s="701">
        <v>11</v>
      </c>
      <c r="J73" s="701">
        <v>3097.9000000000005</v>
      </c>
      <c r="K73" s="723">
        <v>1</v>
      </c>
      <c r="L73" s="701">
        <v>11</v>
      </c>
      <c r="M73" s="702">
        <v>3097.9000000000005</v>
      </c>
    </row>
    <row r="74" spans="1:13" ht="14.4" customHeight="1" x14ac:dyDescent="0.3">
      <c r="A74" s="696" t="s">
        <v>516</v>
      </c>
      <c r="B74" s="697" t="s">
        <v>1402</v>
      </c>
      <c r="C74" s="697" t="s">
        <v>1403</v>
      </c>
      <c r="D74" s="697" t="s">
        <v>989</v>
      </c>
      <c r="E74" s="697" t="s">
        <v>1404</v>
      </c>
      <c r="F74" s="701"/>
      <c r="G74" s="701"/>
      <c r="H74" s="723">
        <v>0</v>
      </c>
      <c r="I74" s="701">
        <v>1</v>
      </c>
      <c r="J74" s="701">
        <v>45.489999999999995</v>
      </c>
      <c r="K74" s="723">
        <v>1</v>
      </c>
      <c r="L74" s="701">
        <v>1</v>
      </c>
      <c r="M74" s="702">
        <v>45.489999999999995</v>
      </c>
    </row>
    <row r="75" spans="1:13" ht="14.4" customHeight="1" x14ac:dyDescent="0.3">
      <c r="A75" s="696" t="s">
        <v>516</v>
      </c>
      <c r="B75" s="697" t="s">
        <v>1405</v>
      </c>
      <c r="C75" s="697" t="s">
        <v>1406</v>
      </c>
      <c r="D75" s="697" t="s">
        <v>1407</v>
      </c>
      <c r="E75" s="697" t="s">
        <v>1408</v>
      </c>
      <c r="F75" s="701"/>
      <c r="G75" s="701"/>
      <c r="H75" s="723">
        <v>0</v>
      </c>
      <c r="I75" s="701">
        <v>1</v>
      </c>
      <c r="J75" s="701">
        <v>329.11</v>
      </c>
      <c r="K75" s="723">
        <v>1</v>
      </c>
      <c r="L75" s="701">
        <v>1</v>
      </c>
      <c r="M75" s="702">
        <v>329.11</v>
      </c>
    </row>
    <row r="76" spans="1:13" ht="14.4" customHeight="1" x14ac:dyDescent="0.3">
      <c r="A76" s="696" t="s">
        <v>516</v>
      </c>
      <c r="B76" s="697" t="s">
        <v>1409</v>
      </c>
      <c r="C76" s="697" t="s">
        <v>1410</v>
      </c>
      <c r="D76" s="697" t="s">
        <v>1411</v>
      </c>
      <c r="E76" s="697" t="s">
        <v>1412</v>
      </c>
      <c r="F76" s="701"/>
      <c r="G76" s="701"/>
      <c r="H76" s="723">
        <v>0</v>
      </c>
      <c r="I76" s="701">
        <v>1</v>
      </c>
      <c r="J76" s="701">
        <v>138.51</v>
      </c>
      <c r="K76" s="723">
        <v>1</v>
      </c>
      <c r="L76" s="701">
        <v>1</v>
      </c>
      <c r="M76" s="702">
        <v>138.51</v>
      </c>
    </row>
    <row r="77" spans="1:13" ht="14.4" customHeight="1" x14ac:dyDescent="0.3">
      <c r="A77" s="696" t="s">
        <v>516</v>
      </c>
      <c r="B77" s="697" t="s">
        <v>1413</v>
      </c>
      <c r="C77" s="697" t="s">
        <v>1414</v>
      </c>
      <c r="D77" s="697" t="s">
        <v>1415</v>
      </c>
      <c r="E77" s="697" t="s">
        <v>1416</v>
      </c>
      <c r="F77" s="701"/>
      <c r="G77" s="701"/>
      <c r="H77" s="723">
        <v>0</v>
      </c>
      <c r="I77" s="701">
        <v>20</v>
      </c>
      <c r="J77" s="701">
        <v>1624.0200000000007</v>
      </c>
      <c r="K77" s="723">
        <v>1</v>
      </c>
      <c r="L77" s="701">
        <v>20</v>
      </c>
      <c r="M77" s="702">
        <v>1624.0200000000007</v>
      </c>
    </row>
    <row r="78" spans="1:13" ht="14.4" customHeight="1" x14ac:dyDescent="0.3">
      <c r="A78" s="696" t="s">
        <v>516</v>
      </c>
      <c r="B78" s="697" t="s">
        <v>1417</v>
      </c>
      <c r="C78" s="697" t="s">
        <v>1418</v>
      </c>
      <c r="D78" s="697" t="s">
        <v>1419</v>
      </c>
      <c r="E78" s="697" t="s">
        <v>1420</v>
      </c>
      <c r="F78" s="701">
        <v>1</v>
      </c>
      <c r="G78" s="701">
        <v>499.19999999999987</v>
      </c>
      <c r="H78" s="723">
        <v>1</v>
      </c>
      <c r="I78" s="701"/>
      <c r="J78" s="701"/>
      <c r="K78" s="723">
        <v>0</v>
      </c>
      <c r="L78" s="701">
        <v>1</v>
      </c>
      <c r="M78" s="702">
        <v>499.19999999999987</v>
      </c>
    </row>
    <row r="79" spans="1:13" ht="14.4" customHeight="1" x14ac:dyDescent="0.3">
      <c r="A79" s="696" t="s">
        <v>516</v>
      </c>
      <c r="B79" s="697" t="s">
        <v>1421</v>
      </c>
      <c r="C79" s="697" t="s">
        <v>1422</v>
      </c>
      <c r="D79" s="697" t="s">
        <v>1023</v>
      </c>
      <c r="E79" s="697" t="s">
        <v>1024</v>
      </c>
      <c r="F79" s="701"/>
      <c r="G79" s="701"/>
      <c r="H79" s="723">
        <v>0</v>
      </c>
      <c r="I79" s="701">
        <v>48</v>
      </c>
      <c r="J79" s="701">
        <v>1964.1600000000003</v>
      </c>
      <c r="K79" s="723">
        <v>1</v>
      </c>
      <c r="L79" s="701">
        <v>48</v>
      </c>
      <c r="M79" s="702">
        <v>1964.1600000000003</v>
      </c>
    </row>
    <row r="80" spans="1:13" ht="14.4" customHeight="1" x14ac:dyDescent="0.3">
      <c r="A80" s="696" t="s">
        <v>516</v>
      </c>
      <c r="B80" s="697" t="s">
        <v>1421</v>
      </c>
      <c r="C80" s="697" t="s">
        <v>1423</v>
      </c>
      <c r="D80" s="697" t="s">
        <v>1025</v>
      </c>
      <c r="E80" s="697" t="s">
        <v>1024</v>
      </c>
      <c r="F80" s="701"/>
      <c r="G80" s="701"/>
      <c r="H80" s="723">
        <v>0</v>
      </c>
      <c r="I80" s="701">
        <v>48</v>
      </c>
      <c r="J80" s="701">
        <v>1964.16</v>
      </c>
      <c r="K80" s="723">
        <v>1</v>
      </c>
      <c r="L80" s="701">
        <v>48</v>
      </c>
      <c r="M80" s="702">
        <v>1964.16</v>
      </c>
    </row>
    <row r="81" spans="1:13" ht="14.4" customHeight="1" x14ac:dyDescent="0.3">
      <c r="A81" s="696" t="s">
        <v>516</v>
      </c>
      <c r="B81" s="697" t="s">
        <v>1421</v>
      </c>
      <c r="C81" s="697" t="s">
        <v>1424</v>
      </c>
      <c r="D81" s="697" t="s">
        <v>1046</v>
      </c>
      <c r="E81" s="697" t="s">
        <v>1425</v>
      </c>
      <c r="F81" s="701"/>
      <c r="G81" s="701"/>
      <c r="H81" s="723">
        <v>0</v>
      </c>
      <c r="I81" s="701">
        <v>16</v>
      </c>
      <c r="J81" s="701">
        <v>4723.3599999999997</v>
      </c>
      <c r="K81" s="723">
        <v>1</v>
      </c>
      <c r="L81" s="701">
        <v>16</v>
      </c>
      <c r="M81" s="702">
        <v>4723.3599999999997</v>
      </c>
    </row>
    <row r="82" spans="1:13" ht="14.4" customHeight="1" x14ac:dyDescent="0.3">
      <c r="A82" s="696" t="s">
        <v>516</v>
      </c>
      <c r="B82" s="697" t="s">
        <v>1421</v>
      </c>
      <c r="C82" s="697" t="s">
        <v>1426</v>
      </c>
      <c r="D82" s="697" t="s">
        <v>1032</v>
      </c>
      <c r="E82" s="697" t="s">
        <v>1053</v>
      </c>
      <c r="F82" s="701"/>
      <c r="G82" s="701"/>
      <c r="H82" s="723">
        <v>0</v>
      </c>
      <c r="I82" s="701">
        <v>8</v>
      </c>
      <c r="J82" s="701">
        <v>895.60000000000014</v>
      </c>
      <c r="K82" s="723">
        <v>1</v>
      </c>
      <c r="L82" s="701">
        <v>8</v>
      </c>
      <c r="M82" s="702">
        <v>895.60000000000014</v>
      </c>
    </row>
    <row r="83" spans="1:13" ht="14.4" customHeight="1" x14ac:dyDescent="0.3">
      <c r="A83" s="696" t="s">
        <v>516</v>
      </c>
      <c r="B83" s="697" t="s">
        <v>1421</v>
      </c>
      <c r="C83" s="697" t="s">
        <v>1427</v>
      </c>
      <c r="D83" s="697" t="s">
        <v>1037</v>
      </c>
      <c r="E83" s="697" t="s">
        <v>1053</v>
      </c>
      <c r="F83" s="701"/>
      <c r="G83" s="701"/>
      <c r="H83" s="723">
        <v>0</v>
      </c>
      <c r="I83" s="701">
        <v>7</v>
      </c>
      <c r="J83" s="701">
        <v>783.65000000000009</v>
      </c>
      <c r="K83" s="723">
        <v>1</v>
      </c>
      <c r="L83" s="701">
        <v>7</v>
      </c>
      <c r="M83" s="702">
        <v>783.65000000000009</v>
      </c>
    </row>
    <row r="84" spans="1:13" ht="14.4" customHeight="1" x14ac:dyDescent="0.3">
      <c r="A84" s="696" t="s">
        <v>516</v>
      </c>
      <c r="B84" s="697" t="s">
        <v>1421</v>
      </c>
      <c r="C84" s="697" t="s">
        <v>1428</v>
      </c>
      <c r="D84" s="697" t="s">
        <v>1034</v>
      </c>
      <c r="E84" s="697" t="s">
        <v>1053</v>
      </c>
      <c r="F84" s="701"/>
      <c r="G84" s="701"/>
      <c r="H84" s="723">
        <v>0</v>
      </c>
      <c r="I84" s="701">
        <v>5</v>
      </c>
      <c r="J84" s="701">
        <v>559.75</v>
      </c>
      <c r="K84" s="723">
        <v>1</v>
      </c>
      <c r="L84" s="701">
        <v>5</v>
      </c>
      <c r="M84" s="702">
        <v>559.75</v>
      </c>
    </row>
    <row r="85" spans="1:13" ht="14.4" customHeight="1" x14ac:dyDescent="0.3">
      <c r="A85" s="696" t="s">
        <v>516</v>
      </c>
      <c r="B85" s="697" t="s">
        <v>1421</v>
      </c>
      <c r="C85" s="697" t="s">
        <v>1429</v>
      </c>
      <c r="D85" s="697" t="s">
        <v>1430</v>
      </c>
      <c r="E85" s="697" t="s">
        <v>1053</v>
      </c>
      <c r="F85" s="701"/>
      <c r="G85" s="701"/>
      <c r="H85" s="723">
        <v>0</v>
      </c>
      <c r="I85" s="701">
        <v>5</v>
      </c>
      <c r="J85" s="701">
        <v>559.75</v>
      </c>
      <c r="K85" s="723">
        <v>1</v>
      </c>
      <c r="L85" s="701">
        <v>5</v>
      </c>
      <c r="M85" s="702">
        <v>559.75</v>
      </c>
    </row>
    <row r="86" spans="1:13" ht="14.4" customHeight="1" x14ac:dyDescent="0.3">
      <c r="A86" s="696" t="s">
        <v>516</v>
      </c>
      <c r="B86" s="697" t="s">
        <v>1421</v>
      </c>
      <c r="C86" s="697" t="s">
        <v>1431</v>
      </c>
      <c r="D86" s="697" t="s">
        <v>1042</v>
      </c>
      <c r="E86" s="697" t="s">
        <v>1028</v>
      </c>
      <c r="F86" s="701"/>
      <c r="G86" s="701"/>
      <c r="H86" s="723">
        <v>0</v>
      </c>
      <c r="I86" s="701">
        <v>15</v>
      </c>
      <c r="J86" s="701">
        <v>1840.3500000000004</v>
      </c>
      <c r="K86" s="723">
        <v>1</v>
      </c>
      <c r="L86" s="701">
        <v>15</v>
      </c>
      <c r="M86" s="702">
        <v>1840.3500000000004</v>
      </c>
    </row>
    <row r="87" spans="1:13" ht="14.4" customHeight="1" x14ac:dyDescent="0.3">
      <c r="A87" s="696" t="s">
        <v>516</v>
      </c>
      <c r="B87" s="697" t="s">
        <v>1421</v>
      </c>
      <c r="C87" s="697" t="s">
        <v>1432</v>
      </c>
      <c r="D87" s="697" t="s">
        <v>1040</v>
      </c>
      <c r="E87" s="697" t="s">
        <v>1028</v>
      </c>
      <c r="F87" s="701"/>
      <c r="G87" s="701"/>
      <c r="H87" s="723">
        <v>0</v>
      </c>
      <c r="I87" s="701">
        <v>16</v>
      </c>
      <c r="J87" s="701">
        <v>1963.04</v>
      </c>
      <c r="K87" s="723">
        <v>1</v>
      </c>
      <c r="L87" s="701">
        <v>16</v>
      </c>
      <c r="M87" s="702">
        <v>1963.04</v>
      </c>
    </row>
    <row r="88" spans="1:13" ht="14.4" customHeight="1" x14ac:dyDescent="0.3">
      <c r="A88" s="696" t="s">
        <v>516</v>
      </c>
      <c r="B88" s="697" t="s">
        <v>1421</v>
      </c>
      <c r="C88" s="697" t="s">
        <v>1433</v>
      </c>
      <c r="D88" s="697" t="s">
        <v>1039</v>
      </c>
      <c r="E88" s="697" t="s">
        <v>1028</v>
      </c>
      <c r="F88" s="701"/>
      <c r="G88" s="701"/>
      <c r="H88" s="723">
        <v>0</v>
      </c>
      <c r="I88" s="701">
        <v>1</v>
      </c>
      <c r="J88" s="701">
        <v>145.5</v>
      </c>
      <c r="K88" s="723">
        <v>1</v>
      </c>
      <c r="L88" s="701">
        <v>1</v>
      </c>
      <c r="M88" s="702">
        <v>145.5</v>
      </c>
    </row>
    <row r="89" spans="1:13" ht="14.4" customHeight="1" x14ac:dyDescent="0.3">
      <c r="A89" s="696" t="s">
        <v>516</v>
      </c>
      <c r="B89" s="697" t="s">
        <v>1421</v>
      </c>
      <c r="C89" s="697" t="s">
        <v>1434</v>
      </c>
      <c r="D89" s="697" t="s">
        <v>1038</v>
      </c>
      <c r="E89" s="697" t="s">
        <v>1028</v>
      </c>
      <c r="F89" s="701"/>
      <c r="G89" s="701"/>
      <c r="H89" s="723">
        <v>0</v>
      </c>
      <c r="I89" s="701">
        <v>1</v>
      </c>
      <c r="J89" s="701">
        <v>129.96999999999997</v>
      </c>
      <c r="K89" s="723">
        <v>1</v>
      </c>
      <c r="L89" s="701">
        <v>1</v>
      </c>
      <c r="M89" s="702">
        <v>129.96999999999997</v>
      </c>
    </row>
    <row r="90" spans="1:13" ht="14.4" customHeight="1" thickBot="1" x14ac:dyDescent="0.35">
      <c r="A90" s="703" t="s">
        <v>516</v>
      </c>
      <c r="B90" s="704" t="s">
        <v>1421</v>
      </c>
      <c r="C90" s="704" t="s">
        <v>1435</v>
      </c>
      <c r="D90" s="704" t="s">
        <v>1041</v>
      </c>
      <c r="E90" s="704" t="s">
        <v>1024</v>
      </c>
      <c r="F90" s="708"/>
      <c r="G90" s="708"/>
      <c r="H90" s="716">
        <v>0</v>
      </c>
      <c r="I90" s="708">
        <v>16</v>
      </c>
      <c r="J90" s="708">
        <v>490.72</v>
      </c>
      <c r="K90" s="716">
        <v>1</v>
      </c>
      <c r="L90" s="708">
        <v>16</v>
      </c>
      <c r="M90" s="709">
        <v>490.72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1042</v>
      </c>
      <c r="C3" s="373">
        <f>SUM(C6:C1048576)</f>
        <v>317</v>
      </c>
      <c r="D3" s="373">
        <f>SUM(D6:D1048576)</f>
        <v>641</v>
      </c>
      <c r="E3" s="374">
        <f>SUM(E6:E1048576)</f>
        <v>0</v>
      </c>
      <c r="F3" s="371">
        <f>IF(SUM($B3:$E3)=0,"",B3/SUM($B3:$E3))</f>
        <v>0.52100000000000002</v>
      </c>
      <c r="G3" s="369">
        <f t="shared" ref="G3:I3" si="0">IF(SUM($B3:$E3)=0,"",C3/SUM($B3:$E3))</f>
        <v>0.1585</v>
      </c>
      <c r="H3" s="369">
        <f t="shared" si="0"/>
        <v>0.32050000000000001</v>
      </c>
      <c r="I3" s="370">
        <f t="shared" si="0"/>
        <v>0</v>
      </c>
      <c r="J3" s="373">
        <f>SUM(J6:J1048576)</f>
        <v>69</v>
      </c>
      <c r="K3" s="373">
        <f>SUM(K6:K1048576)</f>
        <v>135</v>
      </c>
      <c r="L3" s="373">
        <f>SUM(L6:L1048576)</f>
        <v>641</v>
      </c>
      <c r="M3" s="374">
        <f>SUM(M6:M1048576)</f>
        <v>0</v>
      </c>
      <c r="N3" s="371">
        <f>IF(SUM($J3:$M3)=0,"",J3/SUM($J3:$M3))</f>
        <v>8.1656804733727814E-2</v>
      </c>
      <c r="O3" s="369">
        <f t="shared" ref="O3:Q3" si="1">IF(SUM($J3:$M3)=0,"",K3/SUM($J3:$M3))</f>
        <v>0.15976331360946747</v>
      </c>
      <c r="P3" s="369">
        <f t="shared" si="1"/>
        <v>0.75857988165680479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1437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1438</v>
      </c>
      <c r="B7" s="746">
        <v>1042</v>
      </c>
      <c r="C7" s="708">
        <v>317</v>
      </c>
      <c r="D7" s="708">
        <v>641</v>
      </c>
      <c r="E7" s="709"/>
      <c r="F7" s="744">
        <v>0.52100000000000002</v>
      </c>
      <c r="G7" s="716">
        <v>0.1585</v>
      </c>
      <c r="H7" s="716">
        <v>0.32050000000000001</v>
      </c>
      <c r="I7" s="748">
        <v>0</v>
      </c>
      <c r="J7" s="746">
        <v>69</v>
      </c>
      <c r="K7" s="708">
        <v>135</v>
      </c>
      <c r="L7" s="708">
        <v>641</v>
      </c>
      <c r="M7" s="709"/>
      <c r="N7" s="744">
        <v>8.1656804733727814E-2</v>
      </c>
      <c r="O7" s="716">
        <v>0.15976331360946747</v>
      </c>
      <c r="P7" s="716">
        <v>0.75857988165680479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2018</v>
      </c>
      <c r="E3" s="11"/>
      <c r="F3" s="491">
        <v>2019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503</v>
      </c>
      <c r="B5" s="677" t="s">
        <v>504</v>
      </c>
      <c r="C5" s="678" t="s">
        <v>505</v>
      </c>
      <c r="D5" s="678" t="s">
        <v>505</v>
      </c>
      <c r="E5" s="678"/>
      <c r="F5" s="678" t="s">
        <v>505</v>
      </c>
      <c r="G5" s="678" t="s">
        <v>505</v>
      </c>
      <c r="H5" s="678" t="s">
        <v>505</v>
      </c>
      <c r="I5" s="679" t="s">
        <v>505</v>
      </c>
      <c r="J5" s="680" t="s">
        <v>60</v>
      </c>
    </row>
    <row r="6" spans="1:10" ht="14.4" customHeight="1" x14ac:dyDescent="0.3">
      <c r="A6" s="676" t="s">
        <v>503</v>
      </c>
      <c r="B6" s="677" t="s">
        <v>1439</v>
      </c>
      <c r="C6" s="678">
        <v>140.93438999999998</v>
      </c>
      <c r="D6" s="678">
        <v>167.51430000000002</v>
      </c>
      <c r="E6" s="678"/>
      <c r="F6" s="678">
        <v>142.94325000000001</v>
      </c>
      <c r="G6" s="678">
        <v>150</v>
      </c>
      <c r="H6" s="678">
        <v>-7.0567499999999939</v>
      </c>
      <c r="I6" s="679">
        <v>0.952955</v>
      </c>
      <c r="J6" s="680" t="s">
        <v>1</v>
      </c>
    </row>
    <row r="7" spans="1:10" ht="14.4" customHeight="1" x14ac:dyDescent="0.3">
      <c r="A7" s="676" t="s">
        <v>503</v>
      </c>
      <c r="B7" s="677" t="s">
        <v>1440</v>
      </c>
      <c r="C7" s="678">
        <v>0.14349999999999999</v>
      </c>
      <c r="D7" s="678">
        <v>0.44218999999999997</v>
      </c>
      <c r="E7" s="678"/>
      <c r="F7" s="678">
        <v>0.46629000000000004</v>
      </c>
      <c r="G7" s="678">
        <v>0.33333334350585936</v>
      </c>
      <c r="H7" s="678">
        <v>0.13295665649414068</v>
      </c>
      <c r="I7" s="679">
        <v>1.3988699573098771</v>
      </c>
      <c r="J7" s="680" t="s">
        <v>1</v>
      </c>
    </row>
    <row r="8" spans="1:10" ht="14.4" customHeight="1" x14ac:dyDescent="0.3">
      <c r="A8" s="676" t="s">
        <v>503</v>
      </c>
      <c r="B8" s="677" t="s">
        <v>1441</v>
      </c>
      <c r="C8" s="678">
        <v>149.58020000000002</v>
      </c>
      <c r="D8" s="678">
        <v>162.32435999999998</v>
      </c>
      <c r="E8" s="678"/>
      <c r="F8" s="678">
        <v>173.95009999999996</v>
      </c>
      <c r="G8" s="678">
        <v>170</v>
      </c>
      <c r="H8" s="678">
        <v>3.9500999999999635</v>
      </c>
      <c r="I8" s="679">
        <v>1.0232358823529411</v>
      </c>
      <c r="J8" s="680" t="s">
        <v>1</v>
      </c>
    </row>
    <row r="9" spans="1:10" ht="14.4" customHeight="1" x14ac:dyDescent="0.3">
      <c r="A9" s="676" t="s">
        <v>503</v>
      </c>
      <c r="B9" s="677" t="s">
        <v>1442</v>
      </c>
      <c r="C9" s="678">
        <v>880.64783999999952</v>
      </c>
      <c r="D9" s="678">
        <v>818.86433999999986</v>
      </c>
      <c r="E9" s="678"/>
      <c r="F9" s="678">
        <v>954.71519999999998</v>
      </c>
      <c r="G9" s="678">
        <v>933.33331250000003</v>
      </c>
      <c r="H9" s="678">
        <v>21.381887499999948</v>
      </c>
      <c r="I9" s="679">
        <v>1.0229091656899367</v>
      </c>
      <c r="J9" s="680" t="s">
        <v>1</v>
      </c>
    </row>
    <row r="10" spans="1:10" ht="14.4" customHeight="1" x14ac:dyDescent="0.3">
      <c r="A10" s="676" t="s">
        <v>503</v>
      </c>
      <c r="B10" s="677" t="s">
        <v>1443</v>
      </c>
      <c r="C10" s="678">
        <v>79.338700000000003</v>
      </c>
      <c r="D10" s="678">
        <v>44.977369999999993</v>
      </c>
      <c r="E10" s="678"/>
      <c r="F10" s="678">
        <v>130.62278000000001</v>
      </c>
      <c r="G10" s="678">
        <v>60</v>
      </c>
      <c r="H10" s="678">
        <v>70.622780000000006</v>
      </c>
      <c r="I10" s="679">
        <v>2.1770463333333336</v>
      </c>
      <c r="J10" s="680" t="s">
        <v>1</v>
      </c>
    </row>
    <row r="11" spans="1:10" ht="14.4" customHeight="1" x14ac:dyDescent="0.3">
      <c r="A11" s="676" t="s">
        <v>503</v>
      </c>
      <c r="B11" s="677" t="s">
        <v>1444</v>
      </c>
      <c r="C11" s="678">
        <v>7.688340000000002</v>
      </c>
      <c r="D11" s="678">
        <v>8.4244499999999984</v>
      </c>
      <c r="E11" s="678"/>
      <c r="F11" s="678">
        <v>11.524910000000002</v>
      </c>
      <c r="G11" s="678">
        <v>6.6666665039062503</v>
      </c>
      <c r="H11" s="678">
        <v>4.8582434960937517</v>
      </c>
      <c r="I11" s="679">
        <v>1.7287365422054821</v>
      </c>
      <c r="J11" s="680" t="s">
        <v>1</v>
      </c>
    </row>
    <row r="12" spans="1:10" ht="14.4" customHeight="1" x14ac:dyDescent="0.3">
      <c r="A12" s="676" t="s">
        <v>503</v>
      </c>
      <c r="B12" s="677" t="s">
        <v>1445</v>
      </c>
      <c r="C12" s="678">
        <v>9.1174300000000006</v>
      </c>
      <c r="D12" s="678">
        <v>8.93</v>
      </c>
      <c r="E12" s="678"/>
      <c r="F12" s="678">
        <v>8.14269</v>
      </c>
      <c r="G12" s="678">
        <v>13.333333007812501</v>
      </c>
      <c r="H12" s="678">
        <v>-5.1906430078125005</v>
      </c>
      <c r="I12" s="679">
        <v>0.61070176490971106</v>
      </c>
      <c r="J12" s="680" t="s">
        <v>1</v>
      </c>
    </row>
    <row r="13" spans="1:10" ht="14.4" customHeight="1" x14ac:dyDescent="0.3">
      <c r="A13" s="676" t="s">
        <v>503</v>
      </c>
      <c r="B13" s="677" t="s">
        <v>1446</v>
      </c>
      <c r="C13" s="678">
        <v>71.611260000000001</v>
      </c>
      <c r="D13" s="678">
        <v>62.327130000000004</v>
      </c>
      <c r="E13" s="678"/>
      <c r="F13" s="678">
        <v>74.077240000000003</v>
      </c>
      <c r="G13" s="678">
        <v>82</v>
      </c>
      <c r="H13" s="678">
        <v>-7.9227599999999967</v>
      </c>
      <c r="I13" s="679">
        <v>0.90338097560975616</v>
      </c>
      <c r="J13" s="680" t="s">
        <v>1</v>
      </c>
    </row>
    <row r="14" spans="1:10" ht="14.4" customHeight="1" x14ac:dyDescent="0.3">
      <c r="A14" s="676" t="s">
        <v>503</v>
      </c>
      <c r="B14" s="677" t="s">
        <v>1447</v>
      </c>
      <c r="C14" s="678">
        <v>57.902579999999993</v>
      </c>
      <c r="D14" s="678">
        <v>64.735009999999988</v>
      </c>
      <c r="E14" s="678"/>
      <c r="F14" s="678">
        <v>55.652140000000003</v>
      </c>
      <c r="G14" s="678">
        <v>70</v>
      </c>
      <c r="H14" s="678">
        <v>-14.347859999999997</v>
      </c>
      <c r="I14" s="679">
        <v>0.79503057142857148</v>
      </c>
      <c r="J14" s="680" t="s">
        <v>1</v>
      </c>
    </row>
    <row r="15" spans="1:10" ht="14.4" customHeight="1" x14ac:dyDescent="0.3">
      <c r="A15" s="676" t="s">
        <v>503</v>
      </c>
      <c r="B15" s="677" t="s">
        <v>1448</v>
      </c>
      <c r="C15" s="678">
        <v>75.182040000000015</v>
      </c>
      <c r="D15" s="678">
        <v>54.290489999999998</v>
      </c>
      <c r="E15" s="678"/>
      <c r="F15" s="678">
        <v>82.068100000000001</v>
      </c>
      <c r="G15" s="678">
        <v>83.333335937499996</v>
      </c>
      <c r="H15" s="678">
        <v>-1.2652359374999946</v>
      </c>
      <c r="I15" s="679">
        <v>0.9848171692244635</v>
      </c>
      <c r="J15" s="680" t="s">
        <v>1</v>
      </c>
    </row>
    <row r="16" spans="1:10" ht="14.4" customHeight="1" x14ac:dyDescent="0.3">
      <c r="A16" s="676" t="s">
        <v>503</v>
      </c>
      <c r="B16" s="677" t="s">
        <v>1449</v>
      </c>
      <c r="C16" s="678">
        <v>0</v>
      </c>
      <c r="D16" s="678">
        <v>4.5510000000000002</v>
      </c>
      <c r="E16" s="678"/>
      <c r="F16" s="678">
        <v>0</v>
      </c>
      <c r="G16" s="678">
        <v>0</v>
      </c>
      <c r="H16" s="678">
        <v>0</v>
      </c>
      <c r="I16" s="679" t="s">
        <v>505</v>
      </c>
      <c r="J16" s="680" t="s">
        <v>1</v>
      </c>
    </row>
    <row r="17" spans="1:10" ht="14.4" customHeight="1" x14ac:dyDescent="0.3">
      <c r="A17" s="676" t="s">
        <v>503</v>
      </c>
      <c r="B17" s="677" t="s">
        <v>1450</v>
      </c>
      <c r="C17" s="678">
        <v>0.37239999999999995</v>
      </c>
      <c r="D17" s="678">
        <v>0</v>
      </c>
      <c r="E17" s="678"/>
      <c r="F17" s="678">
        <v>0</v>
      </c>
      <c r="G17" s="678">
        <v>0</v>
      </c>
      <c r="H17" s="678">
        <v>0</v>
      </c>
      <c r="I17" s="679" t="s">
        <v>505</v>
      </c>
      <c r="J17" s="680" t="s">
        <v>1</v>
      </c>
    </row>
    <row r="18" spans="1:10" ht="14.4" customHeight="1" x14ac:dyDescent="0.3">
      <c r="A18" s="676" t="s">
        <v>503</v>
      </c>
      <c r="B18" s="677" t="s">
        <v>514</v>
      </c>
      <c r="C18" s="678">
        <v>1472.5186799999992</v>
      </c>
      <c r="D18" s="678">
        <v>1397.3806399999996</v>
      </c>
      <c r="E18" s="678"/>
      <c r="F18" s="678">
        <v>1634.1626999999999</v>
      </c>
      <c r="G18" s="678">
        <v>1568.9999812927247</v>
      </c>
      <c r="H18" s="678">
        <v>65.162718707275189</v>
      </c>
      <c r="I18" s="679">
        <v>1.0415313699708184</v>
      </c>
      <c r="J18" s="680" t="s">
        <v>515</v>
      </c>
    </row>
    <row r="20" spans="1:10" ht="14.4" customHeight="1" x14ac:dyDescent="0.3">
      <c r="A20" s="676" t="s">
        <v>503</v>
      </c>
      <c r="B20" s="677" t="s">
        <v>504</v>
      </c>
      <c r="C20" s="678" t="s">
        <v>505</v>
      </c>
      <c r="D20" s="678" t="s">
        <v>505</v>
      </c>
      <c r="E20" s="678"/>
      <c r="F20" s="678" t="s">
        <v>505</v>
      </c>
      <c r="G20" s="678" t="s">
        <v>505</v>
      </c>
      <c r="H20" s="678" t="s">
        <v>505</v>
      </c>
      <c r="I20" s="679" t="s">
        <v>505</v>
      </c>
      <c r="J20" s="680" t="s">
        <v>60</v>
      </c>
    </row>
    <row r="21" spans="1:10" ht="14.4" customHeight="1" x14ac:dyDescent="0.3">
      <c r="A21" s="676" t="s">
        <v>516</v>
      </c>
      <c r="B21" s="677" t="s">
        <v>517</v>
      </c>
      <c r="C21" s="678" t="s">
        <v>505</v>
      </c>
      <c r="D21" s="678" t="s">
        <v>505</v>
      </c>
      <c r="E21" s="678"/>
      <c r="F21" s="678" t="s">
        <v>505</v>
      </c>
      <c r="G21" s="678" t="s">
        <v>505</v>
      </c>
      <c r="H21" s="678" t="s">
        <v>505</v>
      </c>
      <c r="I21" s="679" t="s">
        <v>505</v>
      </c>
      <c r="J21" s="680" t="s">
        <v>0</v>
      </c>
    </row>
    <row r="22" spans="1:10" ht="14.4" customHeight="1" x14ac:dyDescent="0.3">
      <c r="A22" s="676" t="s">
        <v>516</v>
      </c>
      <c r="B22" s="677" t="s">
        <v>1439</v>
      </c>
      <c r="C22" s="678">
        <v>140.93438999999998</v>
      </c>
      <c r="D22" s="678">
        <v>167.51430000000002</v>
      </c>
      <c r="E22" s="678"/>
      <c r="F22" s="678">
        <v>142.94325000000001</v>
      </c>
      <c r="G22" s="678">
        <v>150</v>
      </c>
      <c r="H22" s="678">
        <v>-7.0567499999999939</v>
      </c>
      <c r="I22" s="679">
        <v>0.952955</v>
      </c>
      <c r="J22" s="680" t="s">
        <v>1</v>
      </c>
    </row>
    <row r="23" spans="1:10" ht="14.4" customHeight="1" x14ac:dyDescent="0.3">
      <c r="A23" s="676" t="s">
        <v>516</v>
      </c>
      <c r="B23" s="677" t="s">
        <v>1440</v>
      </c>
      <c r="C23" s="678">
        <v>0.14349999999999999</v>
      </c>
      <c r="D23" s="678">
        <v>0.44218999999999997</v>
      </c>
      <c r="E23" s="678"/>
      <c r="F23" s="678">
        <v>0.46629000000000004</v>
      </c>
      <c r="G23" s="678">
        <v>0</v>
      </c>
      <c r="H23" s="678">
        <v>0.46629000000000004</v>
      </c>
      <c r="I23" s="679" t="s">
        <v>505</v>
      </c>
      <c r="J23" s="680" t="s">
        <v>1</v>
      </c>
    </row>
    <row r="24" spans="1:10" ht="14.4" customHeight="1" x14ac:dyDescent="0.3">
      <c r="A24" s="676" t="s">
        <v>516</v>
      </c>
      <c r="B24" s="677" t="s">
        <v>1441</v>
      </c>
      <c r="C24" s="678">
        <v>149.58020000000002</v>
      </c>
      <c r="D24" s="678">
        <v>162.32435999999998</v>
      </c>
      <c r="E24" s="678"/>
      <c r="F24" s="678">
        <v>173.95009999999996</v>
      </c>
      <c r="G24" s="678">
        <v>170</v>
      </c>
      <c r="H24" s="678">
        <v>3.9500999999999635</v>
      </c>
      <c r="I24" s="679">
        <v>1.0232358823529411</v>
      </c>
      <c r="J24" s="680" t="s">
        <v>1</v>
      </c>
    </row>
    <row r="25" spans="1:10" ht="14.4" customHeight="1" x14ac:dyDescent="0.3">
      <c r="A25" s="676" t="s">
        <v>516</v>
      </c>
      <c r="B25" s="677" t="s">
        <v>1442</v>
      </c>
      <c r="C25" s="678">
        <v>880.64783999999952</v>
      </c>
      <c r="D25" s="678">
        <v>818.86433999999986</v>
      </c>
      <c r="E25" s="678"/>
      <c r="F25" s="678">
        <v>954.71519999999998</v>
      </c>
      <c r="G25" s="678">
        <v>933</v>
      </c>
      <c r="H25" s="678">
        <v>21.715199999999982</v>
      </c>
      <c r="I25" s="679">
        <v>1.0232745980707396</v>
      </c>
      <c r="J25" s="680" t="s">
        <v>1</v>
      </c>
    </row>
    <row r="26" spans="1:10" ht="14.4" customHeight="1" x14ac:dyDescent="0.3">
      <c r="A26" s="676" t="s">
        <v>516</v>
      </c>
      <c r="B26" s="677" t="s">
        <v>1443</v>
      </c>
      <c r="C26" s="678">
        <v>79.338700000000003</v>
      </c>
      <c r="D26" s="678">
        <v>44.977369999999993</v>
      </c>
      <c r="E26" s="678"/>
      <c r="F26" s="678">
        <v>130.62278000000001</v>
      </c>
      <c r="G26" s="678">
        <v>60</v>
      </c>
      <c r="H26" s="678">
        <v>70.622780000000006</v>
      </c>
      <c r="I26" s="679">
        <v>2.1770463333333336</v>
      </c>
      <c r="J26" s="680" t="s">
        <v>1</v>
      </c>
    </row>
    <row r="27" spans="1:10" ht="14.4" customHeight="1" x14ac:dyDescent="0.3">
      <c r="A27" s="676" t="s">
        <v>516</v>
      </c>
      <c r="B27" s="677" t="s">
        <v>1444</v>
      </c>
      <c r="C27" s="678">
        <v>7.688340000000002</v>
      </c>
      <c r="D27" s="678">
        <v>8.4244499999999984</v>
      </c>
      <c r="E27" s="678"/>
      <c r="F27" s="678">
        <v>11.524910000000002</v>
      </c>
      <c r="G27" s="678">
        <v>7</v>
      </c>
      <c r="H27" s="678">
        <v>4.524910000000002</v>
      </c>
      <c r="I27" s="679">
        <v>1.6464157142857145</v>
      </c>
      <c r="J27" s="680" t="s">
        <v>1</v>
      </c>
    </row>
    <row r="28" spans="1:10" ht="14.4" customHeight="1" x14ac:dyDescent="0.3">
      <c r="A28" s="676" t="s">
        <v>516</v>
      </c>
      <c r="B28" s="677" t="s">
        <v>1445</v>
      </c>
      <c r="C28" s="678">
        <v>9.1174300000000006</v>
      </c>
      <c r="D28" s="678">
        <v>8.93</v>
      </c>
      <c r="E28" s="678"/>
      <c r="F28" s="678">
        <v>8.14269</v>
      </c>
      <c r="G28" s="678">
        <v>13</v>
      </c>
      <c r="H28" s="678">
        <v>-4.85731</v>
      </c>
      <c r="I28" s="679">
        <v>0.62636076923076922</v>
      </c>
      <c r="J28" s="680" t="s">
        <v>1</v>
      </c>
    </row>
    <row r="29" spans="1:10" ht="14.4" customHeight="1" x14ac:dyDescent="0.3">
      <c r="A29" s="676" t="s">
        <v>516</v>
      </c>
      <c r="B29" s="677" t="s">
        <v>1446</v>
      </c>
      <c r="C29" s="678">
        <v>71.611260000000001</v>
      </c>
      <c r="D29" s="678">
        <v>62.327130000000004</v>
      </c>
      <c r="E29" s="678"/>
      <c r="F29" s="678">
        <v>74.077240000000003</v>
      </c>
      <c r="G29" s="678">
        <v>82</v>
      </c>
      <c r="H29" s="678">
        <v>-7.9227599999999967</v>
      </c>
      <c r="I29" s="679">
        <v>0.90338097560975616</v>
      </c>
      <c r="J29" s="680" t="s">
        <v>1</v>
      </c>
    </row>
    <row r="30" spans="1:10" ht="14.4" customHeight="1" x14ac:dyDescent="0.3">
      <c r="A30" s="676" t="s">
        <v>516</v>
      </c>
      <c r="B30" s="677" t="s">
        <v>1447</v>
      </c>
      <c r="C30" s="678">
        <v>57.902579999999993</v>
      </c>
      <c r="D30" s="678">
        <v>64.735009999999988</v>
      </c>
      <c r="E30" s="678"/>
      <c r="F30" s="678">
        <v>55.652140000000003</v>
      </c>
      <c r="G30" s="678">
        <v>70</v>
      </c>
      <c r="H30" s="678">
        <v>-14.347859999999997</v>
      </c>
      <c r="I30" s="679">
        <v>0.79503057142857148</v>
      </c>
      <c r="J30" s="680" t="s">
        <v>1</v>
      </c>
    </row>
    <row r="31" spans="1:10" ht="14.4" customHeight="1" x14ac:dyDescent="0.3">
      <c r="A31" s="676" t="s">
        <v>516</v>
      </c>
      <c r="B31" s="677" t="s">
        <v>1448</v>
      </c>
      <c r="C31" s="678">
        <v>75.182040000000015</v>
      </c>
      <c r="D31" s="678">
        <v>54.290489999999998</v>
      </c>
      <c r="E31" s="678"/>
      <c r="F31" s="678">
        <v>82.068100000000001</v>
      </c>
      <c r="G31" s="678">
        <v>83</v>
      </c>
      <c r="H31" s="678">
        <v>-0.93189999999999884</v>
      </c>
      <c r="I31" s="679">
        <v>0.98877228915662652</v>
      </c>
      <c r="J31" s="680" t="s">
        <v>1</v>
      </c>
    </row>
    <row r="32" spans="1:10" ht="14.4" customHeight="1" x14ac:dyDescent="0.3">
      <c r="A32" s="676" t="s">
        <v>516</v>
      </c>
      <c r="B32" s="677" t="s">
        <v>1449</v>
      </c>
      <c r="C32" s="678">
        <v>0</v>
      </c>
      <c r="D32" s="678">
        <v>4.5510000000000002</v>
      </c>
      <c r="E32" s="678"/>
      <c r="F32" s="678">
        <v>0</v>
      </c>
      <c r="G32" s="678">
        <v>0</v>
      </c>
      <c r="H32" s="678">
        <v>0</v>
      </c>
      <c r="I32" s="679" t="s">
        <v>505</v>
      </c>
      <c r="J32" s="680" t="s">
        <v>1</v>
      </c>
    </row>
    <row r="33" spans="1:10" ht="14.4" customHeight="1" x14ac:dyDescent="0.3">
      <c r="A33" s="676" t="s">
        <v>516</v>
      </c>
      <c r="B33" s="677" t="s">
        <v>1450</v>
      </c>
      <c r="C33" s="678">
        <v>0.37239999999999995</v>
      </c>
      <c r="D33" s="678">
        <v>0</v>
      </c>
      <c r="E33" s="678"/>
      <c r="F33" s="678">
        <v>0</v>
      </c>
      <c r="G33" s="678">
        <v>0</v>
      </c>
      <c r="H33" s="678">
        <v>0</v>
      </c>
      <c r="I33" s="679" t="s">
        <v>505</v>
      </c>
      <c r="J33" s="680" t="s">
        <v>1</v>
      </c>
    </row>
    <row r="34" spans="1:10" ht="14.4" customHeight="1" x14ac:dyDescent="0.3">
      <c r="A34" s="676" t="s">
        <v>516</v>
      </c>
      <c r="B34" s="677" t="s">
        <v>518</v>
      </c>
      <c r="C34" s="678">
        <v>1472.5186799999992</v>
      </c>
      <c r="D34" s="678">
        <v>1397.3806399999996</v>
      </c>
      <c r="E34" s="678"/>
      <c r="F34" s="678">
        <v>1634.1626999999999</v>
      </c>
      <c r="G34" s="678">
        <v>1569</v>
      </c>
      <c r="H34" s="678">
        <v>65.162699999999859</v>
      </c>
      <c r="I34" s="679">
        <v>1.0415313575525811</v>
      </c>
      <c r="J34" s="680" t="s">
        <v>519</v>
      </c>
    </row>
    <row r="35" spans="1:10" ht="14.4" customHeight="1" x14ac:dyDescent="0.3">
      <c r="A35" s="676" t="s">
        <v>505</v>
      </c>
      <c r="B35" s="677" t="s">
        <v>505</v>
      </c>
      <c r="C35" s="678" t="s">
        <v>505</v>
      </c>
      <c r="D35" s="678" t="s">
        <v>505</v>
      </c>
      <c r="E35" s="678"/>
      <c r="F35" s="678" t="s">
        <v>505</v>
      </c>
      <c r="G35" s="678" t="s">
        <v>505</v>
      </c>
      <c r="H35" s="678" t="s">
        <v>505</v>
      </c>
      <c r="I35" s="679" t="s">
        <v>505</v>
      </c>
      <c r="J35" s="680" t="s">
        <v>520</v>
      </c>
    </row>
    <row r="36" spans="1:10" ht="14.4" customHeight="1" x14ac:dyDescent="0.3">
      <c r="A36" s="676" t="s">
        <v>503</v>
      </c>
      <c r="B36" s="677" t="s">
        <v>514</v>
      </c>
      <c r="C36" s="678">
        <v>1472.5186799999992</v>
      </c>
      <c r="D36" s="678">
        <v>1397.3806399999996</v>
      </c>
      <c r="E36" s="678"/>
      <c r="F36" s="678">
        <v>1634.1626999999999</v>
      </c>
      <c r="G36" s="678">
        <v>1569</v>
      </c>
      <c r="H36" s="678">
        <v>65.162699999999859</v>
      </c>
      <c r="I36" s="679">
        <v>1.0415313575525811</v>
      </c>
      <c r="J36" s="680" t="s">
        <v>515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2007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6.2218966975144401</v>
      </c>
      <c r="J3" s="188">
        <f>SUBTOTAL(9,J5:J1048576)</f>
        <v>256455.25</v>
      </c>
      <c r="K3" s="189">
        <f>SUBTOTAL(9,K5:K1048576)</f>
        <v>1595638.0730352402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503</v>
      </c>
      <c r="B5" s="690" t="s">
        <v>504</v>
      </c>
      <c r="C5" s="691" t="s">
        <v>516</v>
      </c>
      <c r="D5" s="692" t="s">
        <v>517</v>
      </c>
      <c r="E5" s="691" t="s">
        <v>1451</v>
      </c>
      <c r="F5" s="692" t="s">
        <v>1452</v>
      </c>
      <c r="G5" s="691" t="s">
        <v>1453</v>
      </c>
      <c r="H5" s="691" t="s">
        <v>1454</v>
      </c>
      <c r="I5" s="694">
        <v>5445</v>
      </c>
      <c r="J5" s="694">
        <v>1</v>
      </c>
      <c r="K5" s="695">
        <v>5445</v>
      </c>
    </row>
    <row r="6" spans="1:11" ht="14.4" customHeight="1" x14ac:dyDescent="0.3">
      <c r="A6" s="696" t="s">
        <v>503</v>
      </c>
      <c r="B6" s="697" t="s">
        <v>504</v>
      </c>
      <c r="C6" s="698" t="s">
        <v>516</v>
      </c>
      <c r="D6" s="699" t="s">
        <v>517</v>
      </c>
      <c r="E6" s="698" t="s">
        <v>1451</v>
      </c>
      <c r="F6" s="699" t="s">
        <v>1452</v>
      </c>
      <c r="G6" s="698" t="s">
        <v>1455</v>
      </c>
      <c r="H6" s="698" t="s">
        <v>1456</v>
      </c>
      <c r="I6" s="701">
        <v>147.17999267578125</v>
      </c>
      <c r="J6" s="701">
        <v>40</v>
      </c>
      <c r="K6" s="702">
        <v>5887.2301025390625</v>
      </c>
    </row>
    <row r="7" spans="1:11" ht="14.4" customHeight="1" x14ac:dyDescent="0.3">
      <c r="A7" s="696" t="s">
        <v>503</v>
      </c>
      <c r="B7" s="697" t="s">
        <v>504</v>
      </c>
      <c r="C7" s="698" t="s">
        <v>516</v>
      </c>
      <c r="D7" s="699" t="s">
        <v>517</v>
      </c>
      <c r="E7" s="698" t="s">
        <v>1451</v>
      </c>
      <c r="F7" s="699" t="s">
        <v>1452</v>
      </c>
      <c r="G7" s="698" t="s">
        <v>1457</v>
      </c>
      <c r="H7" s="698" t="s">
        <v>1458</v>
      </c>
      <c r="I7" s="701">
        <v>147.17999267578125</v>
      </c>
      <c r="J7" s="701">
        <v>40</v>
      </c>
      <c r="K7" s="702">
        <v>5887.280029296875</v>
      </c>
    </row>
    <row r="8" spans="1:11" ht="14.4" customHeight="1" x14ac:dyDescent="0.3">
      <c r="A8" s="696" t="s">
        <v>503</v>
      </c>
      <c r="B8" s="697" t="s">
        <v>504</v>
      </c>
      <c r="C8" s="698" t="s">
        <v>516</v>
      </c>
      <c r="D8" s="699" t="s">
        <v>517</v>
      </c>
      <c r="E8" s="698" t="s">
        <v>1451</v>
      </c>
      <c r="F8" s="699" t="s">
        <v>1452</v>
      </c>
      <c r="G8" s="698" t="s">
        <v>1459</v>
      </c>
      <c r="H8" s="698" t="s">
        <v>1460</v>
      </c>
      <c r="I8" s="701">
        <v>141.58000183105469</v>
      </c>
      <c r="J8" s="701">
        <v>18</v>
      </c>
      <c r="K8" s="702">
        <v>2548.43994140625</v>
      </c>
    </row>
    <row r="9" spans="1:11" ht="14.4" customHeight="1" x14ac:dyDescent="0.3">
      <c r="A9" s="696" t="s">
        <v>503</v>
      </c>
      <c r="B9" s="697" t="s">
        <v>504</v>
      </c>
      <c r="C9" s="698" t="s">
        <v>516</v>
      </c>
      <c r="D9" s="699" t="s">
        <v>517</v>
      </c>
      <c r="E9" s="698" t="s">
        <v>1451</v>
      </c>
      <c r="F9" s="699" t="s">
        <v>1452</v>
      </c>
      <c r="G9" s="698" t="s">
        <v>1461</v>
      </c>
      <c r="H9" s="698" t="s">
        <v>1462</v>
      </c>
      <c r="I9" s="701">
        <v>9228.2001953125</v>
      </c>
      <c r="J9" s="701">
        <v>0.5</v>
      </c>
      <c r="K9" s="702">
        <v>4614.10009765625</v>
      </c>
    </row>
    <row r="10" spans="1:11" ht="14.4" customHeight="1" x14ac:dyDescent="0.3">
      <c r="A10" s="696" t="s">
        <v>503</v>
      </c>
      <c r="B10" s="697" t="s">
        <v>504</v>
      </c>
      <c r="C10" s="698" t="s">
        <v>516</v>
      </c>
      <c r="D10" s="699" t="s">
        <v>517</v>
      </c>
      <c r="E10" s="698" t="s">
        <v>1451</v>
      </c>
      <c r="F10" s="699" t="s">
        <v>1452</v>
      </c>
      <c r="G10" s="698" t="s">
        <v>1463</v>
      </c>
      <c r="H10" s="698" t="s">
        <v>1464</v>
      </c>
      <c r="I10" s="701">
        <v>3035.31005859375</v>
      </c>
      <c r="J10" s="701">
        <v>3</v>
      </c>
      <c r="K10" s="702">
        <v>9105.93017578125</v>
      </c>
    </row>
    <row r="11" spans="1:11" ht="14.4" customHeight="1" x14ac:dyDescent="0.3">
      <c r="A11" s="696" t="s">
        <v>503</v>
      </c>
      <c r="B11" s="697" t="s">
        <v>504</v>
      </c>
      <c r="C11" s="698" t="s">
        <v>516</v>
      </c>
      <c r="D11" s="699" t="s">
        <v>517</v>
      </c>
      <c r="E11" s="698" t="s">
        <v>1451</v>
      </c>
      <c r="F11" s="699" t="s">
        <v>1452</v>
      </c>
      <c r="G11" s="698" t="s">
        <v>1465</v>
      </c>
      <c r="H11" s="698" t="s">
        <v>1466</v>
      </c>
      <c r="I11" s="701">
        <v>3035.31005859375</v>
      </c>
      <c r="J11" s="701">
        <v>1</v>
      </c>
      <c r="K11" s="702">
        <v>3035.31005859375</v>
      </c>
    </row>
    <row r="12" spans="1:11" ht="14.4" customHeight="1" x14ac:dyDescent="0.3">
      <c r="A12" s="696" t="s">
        <v>503</v>
      </c>
      <c r="B12" s="697" t="s">
        <v>504</v>
      </c>
      <c r="C12" s="698" t="s">
        <v>516</v>
      </c>
      <c r="D12" s="699" t="s">
        <v>517</v>
      </c>
      <c r="E12" s="698" t="s">
        <v>1451</v>
      </c>
      <c r="F12" s="699" t="s">
        <v>1452</v>
      </c>
      <c r="G12" s="698" t="s">
        <v>1467</v>
      </c>
      <c r="H12" s="698" t="s">
        <v>1468</v>
      </c>
      <c r="I12" s="701">
        <v>9228.18017578125</v>
      </c>
      <c r="J12" s="701">
        <v>1</v>
      </c>
      <c r="K12" s="702">
        <v>9228.18017578125</v>
      </c>
    </row>
    <row r="13" spans="1:11" ht="14.4" customHeight="1" x14ac:dyDescent="0.3">
      <c r="A13" s="696" t="s">
        <v>503</v>
      </c>
      <c r="B13" s="697" t="s">
        <v>504</v>
      </c>
      <c r="C13" s="698" t="s">
        <v>516</v>
      </c>
      <c r="D13" s="699" t="s">
        <v>517</v>
      </c>
      <c r="E13" s="698" t="s">
        <v>1451</v>
      </c>
      <c r="F13" s="699" t="s">
        <v>1452</v>
      </c>
      <c r="G13" s="698" t="s">
        <v>1469</v>
      </c>
      <c r="H13" s="698" t="s">
        <v>1470</v>
      </c>
      <c r="I13" s="701">
        <v>22994.599609375</v>
      </c>
      <c r="J13" s="701">
        <v>0.25</v>
      </c>
      <c r="K13" s="702">
        <v>5748.64990234375</v>
      </c>
    </row>
    <row r="14" spans="1:11" ht="14.4" customHeight="1" x14ac:dyDescent="0.3">
      <c r="A14" s="696" t="s">
        <v>503</v>
      </c>
      <c r="B14" s="697" t="s">
        <v>504</v>
      </c>
      <c r="C14" s="698" t="s">
        <v>516</v>
      </c>
      <c r="D14" s="699" t="s">
        <v>517</v>
      </c>
      <c r="E14" s="698" t="s">
        <v>1451</v>
      </c>
      <c r="F14" s="699" t="s">
        <v>1452</v>
      </c>
      <c r="G14" s="698" t="s">
        <v>1471</v>
      </c>
      <c r="H14" s="698" t="s">
        <v>1472</v>
      </c>
      <c r="I14" s="701">
        <v>22994.599609375</v>
      </c>
      <c r="J14" s="701">
        <v>0.75</v>
      </c>
      <c r="K14" s="702">
        <v>17245.94970703125</v>
      </c>
    </row>
    <row r="15" spans="1:11" ht="14.4" customHeight="1" x14ac:dyDescent="0.3">
      <c r="A15" s="696" t="s">
        <v>503</v>
      </c>
      <c r="B15" s="697" t="s">
        <v>504</v>
      </c>
      <c r="C15" s="698" t="s">
        <v>516</v>
      </c>
      <c r="D15" s="699" t="s">
        <v>517</v>
      </c>
      <c r="E15" s="698" t="s">
        <v>1451</v>
      </c>
      <c r="F15" s="699" t="s">
        <v>1452</v>
      </c>
      <c r="G15" s="698" t="s">
        <v>1473</v>
      </c>
      <c r="H15" s="698" t="s">
        <v>1474</v>
      </c>
      <c r="I15" s="701">
        <v>22994.599609375</v>
      </c>
      <c r="J15" s="701">
        <v>0.25</v>
      </c>
      <c r="K15" s="702">
        <v>5748.64990234375</v>
      </c>
    </row>
    <row r="16" spans="1:11" ht="14.4" customHeight="1" x14ac:dyDescent="0.3">
      <c r="A16" s="696" t="s">
        <v>503</v>
      </c>
      <c r="B16" s="697" t="s">
        <v>504</v>
      </c>
      <c r="C16" s="698" t="s">
        <v>516</v>
      </c>
      <c r="D16" s="699" t="s">
        <v>517</v>
      </c>
      <c r="E16" s="698" t="s">
        <v>1451</v>
      </c>
      <c r="F16" s="699" t="s">
        <v>1452</v>
      </c>
      <c r="G16" s="698" t="s">
        <v>1475</v>
      </c>
      <c r="H16" s="698" t="s">
        <v>1476</v>
      </c>
      <c r="I16" s="701">
        <v>16187.7197265625</v>
      </c>
      <c r="J16" s="701">
        <v>0.25</v>
      </c>
      <c r="K16" s="702">
        <v>4046.929931640625</v>
      </c>
    </row>
    <row r="17" spans="1:11" ht="14.4" customHeight="1" x14ac:dyDescent="0.3">
      <c r="A17" s="696" t="s">
        <v>503</v>
      </c>
      <c r="B17" s="697" t="s">
        <v>504</v>
      </c>
      <c r="C17" s="698" t="s">
        <v>516</v>
      </c>
      <c r="D17" s="699" t="s">
        <v>517</v>
      </c>
      <c r="E17" s="698" t="s">
        <v>1451</v>
      </c>
      <c r="F17" s="699" t="s">
        <v>1452</v>
      </c>
      <c r="G17" s="698" t="s">
        <v>1477</v>
      </c>
      <c r="H17" s="698" t="s">
        <v>1478</v>
      </c>
      <c r="I17" s="701">
        <v>3709.679931640625</v>
      </c>
      <c r="J17" s="701">
        <v>0.25</v>
      </c>
      <c r="K17" s="702">
        <v>927.41998291015625</v>
      </c>
    </row>
    <row r="18" spans="1:11" ht="14.4" customHeight="1" x14ac:dyDescent="0.3">
      <c r="A18" s="696" t="s">
        <v>503</v>
      </c>
      <c r="B18" s="697" t="s">
        <v>504</v>
      </c>
      <c r="C18" s="698" t="s">
        <v>516</v>
      </c>
      <c r="D18" s="699" t="s">
        <v>517</v>
      </c>
      <c r="E18" s="698" t="s">
        <v>1451</v>
      </c>
      <c r="F18" s="699" t="s">
        <v>1452</v>
      </c>
      <c r="G18" s="698" t="s">
        <v>1479</v>
      </c>
      <c r="H18" s="698" t="s">
        <v>1480</v>
      </c>
      <c r="I18" s="701">
        <v>3130.7550048828125</v>
      </c>
      <c r="J18" s="701">
        <v>2</v>
      </c>
      <c r="K18" s="702">
        <v>6261.510009765625</v>
      </c>
    </row>
    <row r="19" spans="1:11" ht="14.4" customHeight="1" x14ac:dyDescent="0.3">
      <c r="A19" s="696" t="s">
        <v>503</v>
      </c>
      <c r="B19" s="697" t="s">
        <v>504</v>
      </c>
      <c r="C19" s="698" t="s">
        <v>516</v>
      </c>
      <c r="D19" s="699" t="s">
        <v>517</v>
      </c>
      <c r="E19" s="698" t="s">
        <v>1451</v>
      </c>
      <c r="F19" s="699" t="s">
        <v>1452</v>
      </c>
      <c r="G19" s="698" t="s">
        <v>1481</v>
      </c>
      <c r="H19" s="698" t="s">
        <v>1482</v>
      </c>
      <c r="I19" s="701">
        <v>213.35000610351563</v>
      </c>
      <c r="J19" s="701">
        <v>10</v>
      </c>
      <c r="K19" s="702">
        <v>2133.469970703125</v>
      </c>
    </row>
    <row r="20" spans="1:11" ht="14.4" customHeight="1" x14ac:dyDescent="0.3">
      <c r="A20" s="696" t="s">
        <v>503</v>
      </c>
      <c r="B20" s="697" t="s">
        <v>504</v>
      </c>
      <c r="C20" s="698" t="s">
        <v>516</v>
      </c>
      <c r="D20" s="699" t="s">
        <v>517</v>
      </c>
      <c r="E20" s="698" t="s">
        <v>1451</v>
      </c>
      <c r="F20" s="699" t="s">
        <v>1452</v>
      </c>
      <c r="G20" s="698" t="s">
        <v>1483</v>
      </c>
      <c r="H20" s="698" t="s">
        <v>1484</v>
      </c>
      <c r="I20" s="701">
        <v>2722.5</v>
      </c>
      <c r="J20" s="701">
        <v>20</v>
      </c>
      <c r="K20" s="702">
        <v>54450</v>
      </c>
    </row>
    <row r="21" spans="1:11" ht="14.4" customHeight="1" x14ac:dyDescent="0.3">
      <c r="A21" s="696" t="s">
        <v>503</v>
      </c>
      <c r="B21" s="697" t="s">
        <v>504</v>
      </c>
      <c r="C21" s="698" t="s">
        <v>516</v>
      </c>
      <c r="D21" s="699" t="s">
        <v>517</v>
      </c>
      <c r="E21" s="698" t="s">
        <v>1451</v>
      </c>
      <c r="F21" s="699" t="s">
        <v>1452</v>
      </c>
      <c r="G21" s="698" t="s">
        <v>1485</v>
      </c>
      <c r="H21" s="698" t="s">
        <v>1486</v>
      </c>
      <c r="I21" s="701">
        <v>125.83999633789063</v>
      </c>
      <c r="J21" s="701">
        <v>5</v>
      </c>
      <c r="K21" s="702">
        <v>629.20001220703125</v>
      </c>
    </row>
    <row r="22" spans="1:11" ht="14.4" customHeight="1" x14ac:dyDescent="0.3">
      <c r="A22" s="696" t="s">
        <v>503</v>
      </c>
      <c r="B22" s="697" t="s">
        <v>504</v>
      </c>
      <c r="C22" s="698" t="s">
        <v>516</v>
      </c>
      <c r="D22" s="699" t="s">
        <v>517</v>
      </c>
      <c r="E22" s="698" t="s">
        <v>1487</v>
      </c>
      <c r="F22" s="699" t="s">
        <v>1488</v>
      </c>
      <c r="G22" s="698" t="s">
        <v>1489</v>
      </c>
      <c r="H22" s="698" t="s">
        <v>1490</v>
      </c>
      <c r="I22" s="701">
        <v>155.42999267578125</v>
      </c>
      <c r="J22" s="701">
        <v>3</v>
      </c>
      <c r="K22" s="702">
        <v>466.29000854492188</v>
      </c>
    </row>
    <row r="23" spans="1:11" ht="14.4" customHeight="1" x14ac:dyDescent="0.3">
      <c r="A23" s="696" t="s">
        <v>503</v>
      </c>
      <c r="B23" s="697" t="s">
        <v>504</v>
      </c>
      <c r="C23" s="698" t="s">
        <v>516</v>
      </c>
      <c r="D23" s="699" t="s">
        <v>517</v>
      </c>
      <c r="E23" s="698" t="s">
        <v>1491</v>
      </c>
      <c r="F23" s="699" t="s">
        <v>1492</v>
      </c>
      <c r="G23" s="698" t="s">
        <v>1493</v>
      </c>
      <c r="H23" s="698" t="s">
        <v>1494</v>
      </c>
      <c r="I23" s="701">
        <v>6.440000057220459</v>
      </c>
      <c r="J23" s="701">
        <v>500</v>
      </c>
      <c r="K23" s="702">
        <v>3220</v>
      </c>
    </row>
    <row r="24" spans="1:11" ht="14.4" customHeight="1" x14ac:dyDescent="0.3">
      <c r="A24" s="696" t="s">
        <v>503</v>
      </c>
      <c r="B24" s="697" t="s">
        <v>504</v>
      </c>
      <c r="C24" s="698" t="s">
        <v>516</v>
      </c>
      <c r="D24" s="699" t="s">
        <v>517</v>
      </c>
      <c r="E24" s="698" t="s">
        <v>1491</v>
      </c>
      <c r="F24" s="699" t="s">
        <v>1492</v>
      </c>
      <c r="G24" s="698" t="s">
        <v>1495</v>
      </c>
      <c r="H24" s="698" t="s">
        <v>1496</v>
      </c>
      <c r="I24" s="701">
        <v>6.244999885559082</v>
      </c>
      <c r="J24" s="701">
        <v>340</v>
      </c>
      <c r="K24" s="702">
        <v>2123.5999755859375</v>
      </c>
    </row>
    <row r="25" spans="1:11" ht="14.4" customHeight="1" x14ac:dyDescent="0.3">
      <c r="A25" s="696" t="s">
        <v>503</v>
      </c>
      <c r="B25" s="697" t="s">
        <v>504</v>
      </c>
      <c r="C25" s="698" t="s">
        <v>516</v>
      </c>
      <c r="D25" s="699" t="s">
        <v>517</v>
      </c>
      <c r="E25" s="698" t="s">
        <v>1491</v>
      </c>
      <c r="F25" s="699" t="s">
        <v>1492</v>
      </c>
      <c r="G25" s="698" t="s">
        <v>1497</v>
      </c>
      <c r="H25" s="698" t="s">
        <v>1498</v>
      </c>
      <c r="I25" s="701">
        <v>9.0200004577636719</v>
      </c>
      <c r="J25" s="701">
        <v>420</v>
      </c>
      <c r="K25" s="702">
        <v>3788.400146484375</v>
      </c>
    </row>
    <row r="26" spans="1:11" ht="14.4" customHeight="1" x14ac:dyDescent="0.3">
      <c r="A26" s="696" t="s">
        <v>503</v>
      </c>
      <c r="B26" s="697" t="s">
        <v>504</v>
      </c>
      <c r="C26" s="698" t="s">
        <v>516</v>
      </c>
      <c r="D26" s="699" t="s">
        <v>517</v>
      </c>
      <c r="E26" s="698" t="s">
        <v>1491</v>
      </c>
      <c r="F26" s="699" t="s">
        <v>1492</v>
      </c>
      <c r="G26" s="698" t="s">
        <v>1499</v>
      </c>
      <c r="H26" s="698" t="s">
        <v>1500</v>
      </c>
      <c r="I26" s="701">
        <v>13.039999961853027</v>
      </c>
      <c r="J26" s="701">
        <v>140</v>
      </c>
      <c r="K26" s="702">
        <v>1825.5999755859375</v>
      </c>
    </row>
    <row r="27" spans="1:11" ht="14.4" customHeight="1" x14ac:dyDescent="0.3">
      <c r="A27" s="696" t="s">
        <v>503</v>
      </c>
      <c r="B27" s="697" t="s">
        <v>504</v>
      </c>
      <c r="C27" s="698" t="s">
        <v>516</v>
      </c>
      <c r="D27" s="699" t="s">
        <v>517</v>
      </c>
      <c r="E27" s="698" t="s">
        <v>1491</v>
      </c>
      <c r="F27" s="699" t="s">
        <v>1492</v>
      </c>
      <c r="G27" s="698" t="s">
        <v>1501</v>
      </c>
      <c r="H27" s="698" t="s">
        <v>1502</v>
      </c>
      <c r="I27" s="701">
        <v>0.43666666746139526</v>
      </c>
      <c r="J27" s="701">
        <v>1800</v>
      </c>
      <c r="K27" s="702">
        <v>786</v>
      </c>
    </row>
    <row r="28" spans="1:11" ht="14.4" customHeight="1" x14ac:dyDescent="0.3">
      <c r="A28" s="696" t="s">
        <v>503</v>
      </c>
      <c r="B28" s="697" t="s">
        <v>504</v>
      </c>
      <c r="C28" s="698" t="s">
        <v>516</v>
      </c>
      <c r="D28" s="699" t="s">
        <v>517</v>
      </c>
      <c r="E28" s="698" t="s">
        <v>1491</v>
      </c>
      <c r="F28" s="699" t="s">
        <v>1492</v>
      </c>
      <c r="G28" s="698" t="s">
        <v>1503</v>
      </c>
      <c r="H28" s="698" t="s">
        <v>1504</v>
      </c>
      <c r="I28" s="701">
        <v>0.62749999761581421</v>
      </c>
      <c r="J28" s="701">
        <v>8000</v>
      </c>
      <c r="K28" s="702">
        <v>5020</v>
      </c>
    </row>
    <row r="29" spans="1:11" ht="14.4" customHeight="1" x14ac:dyDescent="0.3">
      <c r="A29" s="696" t="s">
        <v>503</v>
      </c>
      <c r="B29" s="697" t="s">
        <v>504</v>
      </c>
      <c r="C29" s="698" t="s">
        <v>516</v>
      </c>
      <c r="D29" s="699" t="s">
        <v>517</v>
      </c>
      <c r="E29" s="698" t="s">
        <v>1491</v>
      </c>
      <c r="F29" s="699" t="s">
        <v>1492</v>
      </c>
      <c r="G29" s="698" t="s">
        <v>1505</v>
      </c>
      <c r="H29" s="698" t="s">
        <v>1506</v>
      </c>
      <c r="I29" s="701">
        <v>1.2899999618530273</v>
      </c>
      <c r="J29" s="701">
        <v>10000</v>
      </c>
      <c r="K29" s="702">
        <v>12900</v>
      </c>
    </row>
    <row r="30" spans="1:11" ht="14.4" customHeight="1" x14ac:dyDescent="0.3">
      <c r="A30" s="696" t="s">
        <v>503</v>
      </c>
      <c r="B30" s="697" t="s">
        <v>504</v>
      </c>
      <c r="C30" s="698" t="s">
        <v>516</v>
      </c>
      <c r="D30" s="699" t="s">
        <v>517</v>
      </c>
      <c r="E30" s="698" t="s">
        <v>1491</v>
      </c>
      <c r="F30" s="699" t="s">
        <v>1492</v>
      </c>
      <c r="G30" s="698" t="s">
        <v>1507</v>
      </c>
      <c r="H30" s="698" t="s">
        <v>1508</v>
      </c>
      <c r="I30" s="701">
        <v>157.25</v>
      </c>
      <c r="J30" s="701">
        <v>72</v>
      </c>
      <c r="K30" s="702">
        <v>11320.679809570313</v>
      </c>
    </row>
    <row r="31" spans="1:11" ht="14.4" customHeight="1" x14ac:dyDescent="0.3">
      <c r="A31" s="696" t="s">
        <v>503</v>
      </c>
      <c r="B31" s="697" t="s">
        <v>504</v>
      </c>
      <c r="C31" s="698" t="s">
        <v>516</v>
      </c>
      <c r="D31" s="699" t="s">
        <v>517</v>
      </c>
      <c r="E31" s="698" t="s">
        <v>1491</v>
      </c>
      <c r="F31" s="699" t="s">
        <v>1492</v>
      </c>
      <c r="G31" s="698" t="s">
        <v>1509</v>
      </c>
      <c r="H31" s="698" t="s">
        <v>1510</v>
      </c>
      <c r="I31" s="701">
        <v>86.379997253417969</v>
      </c>
      <c r="J31" s="701">
        <v>10</v>
      </c>
      <c r="K31" s="702">
        <v>863.75</v>
      </c>
    </row>
    <row r="32" spans="1:11" ht="14.4" customHeight="1" x14ac:dyDescent="0.3">
      <c r="A32" s="696" t="s">
        <v>503</v>
      </c>
      <c r="B32" s="697" t="s">
        <v>504</v>
      </c>
      <c r="C32" s="698" t="s">
        <v>516</v>
      </c>
      <c r="D32" s="699" t="s">
        <v>517</v>
      </c>
      <c r="E32" s="698" t="s">
        <v>1491</v>
      </c>
      <c r="F32" s="699" t="s">
        <v>1492</v>
      </c>
      <c r="G32" s="698" t="s">
        <v>1511</v>
      </c>
      <c r="H32" s="698" t="s">
        <v>1512</v>
      </c>
      <c r="I32" s="701">
        <v>6.440000057220459</v>
      </c>
      <c r="J32" s="701">
        <v>100</v>
      </c>
      <c r="K32" s="702">
        <v>644</v>
      </c>
    </row>
    <row r="33" spans="1:11" ht="14.4" customHeight="1" x14ac:dyDescent="0.3">
      <c r="A33" s="696" t="s">
        <v>503</v>
      </c>
      <c r="B33" s="697" t="s">
        <v>504</v>
      </c>
      <c r="C33" s="698" t="s">
        <v>516</v>
      </c>
      <c r="D33" s="699" t="s">
        <v>517</v>
      </c>
      <c r="E33" s="698" t="s">
        <v>1491</v>
      </c>
      <c r="F33" s="699" t="s">
        <v>1492</v>
      </c>
      <c r="G33" s="698" t="s">
        <v>1513</v>
      </c>
      <c r="H33" s="698" t="s">
        <v>1514</v>
      </c>
      <c r="I33" s="701">
        <v>128.70500183105469</v>
      </c>
      <c r="J33" s="701">
        <v>15</v>
      </c>
      <c r="K33" s="702">
        <v>1930.5999755859375</v>
      </c>
    </row>
    <row r="34" spans="1:11" ht="14.4" customHeight="1" x14ac:dyDescent="0.3">
      <c r="A34" s="696" t="s">
        <v>503</v>
      </c>
      <c r="B34" s="697" t="s">
        <v>504</v>
      </c>
      <c r="C34" s="698" t="s">
        <v>516</v>
      </c>
      <c r="D34" s="699" t="s">
        <v>517</v>
      </c>
      <c r="E34" s="698" t="s">
        <v>1491</v>
      </c>
      <c r="F34" s="699" t="s">
        <v>1492</v>
      </c>
      <c r="G34" s="698" t="s">
        <v>1515</v>
      </c>
      <c r="H34" s="698" t="s">
        <v>1516</v>
      </c>
      <c r="I34" s="701">
        <v>111.55000305175781</v>
      </c>
      <c r="J34" s="701">
        <v>10</v>
      </c>
      <c r="K34" s="702">
        <v>1115.5</v>
      </c>
    </row>
    <row r="35" spans="1:11" ht="14.4" customHeight="1" x14ac:dyDescent="0.3">
      <c r="A35" s="696" t="s">
        <v>503</v>
      </c>
      <c r="B35" s="697" t="s">
        <v>504</v>
      </c>
      <c r="C35" s="698" t="s">
        <v>516</v>
      </c>
      <c r="D35" s="699" t="s">
        <v>517</v>
      </c>
      <c r="E35" s="698" t="s">
        <v>1491</v>
      </c>
      <c r="F35" s="699" t="s">
        <v>1492</v>
      </c>
      <c r="G35" s="698" t="s">
        <v>1517</v>
      </c>
      <c r="H35" s="698" t="s">
        <v>1518</v>
      </c>
      <c r="I35" s="701">
        <v>642.08335367838538</v>
      </c>
      <c r="J35" s="701">
        <v>4</v>
      </c>
      <c r="K35" s="702">
        <v>2568.340087890625</v>
      </c>
    </row>
    <row r="36" spans="1:11" ht="14.4" customHeight="1" x14ac:dyDescent="0.3">
      <c r="A36" s="696" t="s">
        <v>503</v>
      </c>
      <c r="B36" s="697" t="s">
        <v>504</v>
      </c>
      <c r="C36" s="698" t="s">
        <v>516</v>
      </c>
      <c r="D36" s="699" t="s">
        <v>517</v>
      </c>
      <c r="E36" s="698" t="s">
        <v>1491</v>
      </c>
      <c r="F36" s="699" t="s">
        <v>1492</v>
      </c>
      <c r="G36" s="698" t="s">
        <v>1519</v>
      </c>
      <c r="H36" s="698" t="s">
        <v>1520</v>
      </c>
      <c r="I36" s="701">
        <v>63.430000305175781</v>
      </c>
      <c r="J36" s="701">
        <v>10</v>
      </c>
      <c r="K36" s="702">
        <v>634.29998779296875</v>
      </c>
    </row>
    <row r="37" spans="1:11" ht="14.4" customHeight="1" x14ac:dyDescent="0.3">
      <c r="A37" s="696" t="s">
        <v>503</v>
      </c>
      <c r="B37" s="697" t="s">
        <v>504</v>
      </c>
      <c r="C37" s="698" t="s">
        <v>516</v>
      </c>
      <c r="D37" s="699" t="s">
        <v>517</v>
      </c>
      <c r="E37" s="698" t="s">
        <v>1491</v>
      </c>
      <c r="F37" s="699" t="s">
        <v>1492</v>
      </c>
      <c r="G37" s="698" t="s">
        <v>1521</v>
      </c>
      <c r="H37" s="698" t="s">
        <v>1522</v>
      </c>
      <c r="I37" s="701">
        <v>449.3699951171875</v>
      </c>
      <c r="J37" s="701">
        <v>10</v>
      </c>
      <c r="K37" s="702">
        <v>4493.740234375</v>
      </c>
    </row>
    <row r="38" spans="1:11" ht="14.4" customHeight="1" x14ac:dyDescent="0.3">
      <c r="A38" s="696" t="s">
        <v>503</v>
      </c>
      <c r="B38" s="697" t="s">
        <v>504</v>
      </c>
      <c r="C38" s="698" t="s">
        <v>516</v>
      </c>
      <c r="D38" s="699" t="s">
        <v>517</v>
      </c>
      <c r="E38" s="698" t="s">
        <v>1491</v>
      </c>
      <c r="F38" s="699" t="s">
        <v>1492</v>
      </c>
      <c r="G38" s="698" t="s">
        <v>1523</v>
      </c>
      <c r="H38" s="698" t="s">
        <v>1524</v>
      </c>
      <c r="I38" s="701">
        <v>764.58001708984375</v>
      </c>
      <c r="J38" s="701">
        <v>10</v>
      </c>
      <c r="K38" s="702">
        <v>7645.75</v>
      </c>
    </row>
    <row r="39" spans="1:11" ht="14.4" customHeight="1" x14ac:dyDescent="0.3">
      <c r="A39" s="696" t="s">
        <v>503</v>
      </c>
      <c r="B39" s="697" t="s">
        <v>504</v>
      </c>
      <c r="C39" s="698" t="s">
        <v>516</v>
      </c>
      <c r="D39" s="699" t="s">
        <v>517</v>
      </c>
      <c r="E39" s="698" t="s">
        <v>1491</v>
      </c>
      <c r="F39" s="699" t="s">
        <v>1492</v>
      </c>
      <c r="G39" s="698" t="s">
        <v>1525</v>
      </c>
      <c r="H39" s="698" t="s">
        <v>1526</v>
      </c>
      <c r="I39" s="701">
        <v>272.43499755859375</v>
      </c>
      <c r="J39" s="701">
        <v>12</v>
      </c>
      <c r="K39" s="702">
        <v>3269.2099609375</v>
      </c>
    </row>
    <row r="40" spans="1:11" ht="14.4" customHeight="1" x14ac:dyDescent="0.3">
      <c r="A40" s="696" t="s">
        <v>503</v>
      </c>
      <c r="B40" s="697" t="s">
        <v>504</v>
      </c>
      <c r="C40" s="698" t="s">
        <v>516</v>
      </c>
      <c r="D40" s="699" t="s">
        <v>517</v>
      </c>
      <c r="E40" s="698" t="s">
        <v>1491</v>
      </c>
      <c r="F40" s="699" t="s">
        <v>1492</v>
      </c>
      <c r="G40" s="698" t="s">
        <v>1527</v>
      </c>
      <c r="H40" s="698" t="s">
        <v>1528</v>
      </c>
      <c r="I40" s="701">
        <v>22.149999618530273</v>
      </c>
      <c r="J40" s="701">
        <v>425</v>
      </c>
      <c r="K40" s="702">
        <v>9413.75</v>
      </c>
    </row>
    <row r="41" spans="1:11" ht="14.4" customHeight="1" x14ac:dyDescent="0.3">
      <c r="A41" s="696" t="s">
        <v>503</v>
      </c>
      <c r="B41" s="697" t="s">
        <v>504</v>
      </c>
      <c r="C41" s="698" t="s">
        <v>516</v>
      </c>
      <c r="D41" s="699" t="s">
        <v>517</v>
      </c>
      <c r="E41" s="698" t="s">
        <v>1491</v>
      </c>
      <c r="F41" s="699" t="s">
        <v>1492</v>
      </c>
      <c r="G41" s="698" t="s">
        <v>1529</v>
      </c>
      <c r="H41" s="698" t="s">
        <v>1530</v>
      </c>
      <c r="I41" s="701">
        <v>30.175000190734863</v>
      </c>
      <c r="J41" s="701">
        <v>225</v>
      </c>
      <c r="K41" s="702">
        <v>6789.75</v>
      </c>
    </row>
    <row r="42" spans="1:11" ht="14.4" customHeight="1" x14ac:dyDescent="0.3">
      <c r="A42" s="696" t="s">
        <v>503</v>
      </c>
      <c r="B42" s="697" t="s">
        <v>504</v>
      </c>
      <c r="C42" s="698" t="s">
        <v>516</v>
      </c>
      <c r="D42" s="699" t="s">
        <v>517</v>
      </c>
      <c r="E42" s="698" t="s">
        <v>1491</v>
      </c>
      <c r="F42" s="699" t="s">
        <v>1492</v>
      </c>
      <c r="G42" s="698" t="s">
        <v>1531</v>
      </c>
      <c r="H42" s="698" t="s">
        <v>1532</v>
      </c>
      <c r="I42" s="701">
        <v>235.75</v>
      </c>
      <c r="J42" s="701">
        <v>6</v>
      </c>
      <c r="K42" s="702">
        <v>1414.5</v>
      </c>
    </row>
    <row r="43" spans="1:11" ht="14.4" customHeight="1" x14ac:dyDescent="0.3">
      <c r="A43" s="696" t="s">
        <v>503</v>
      </c>
      <c r="B43" s="697" t="s">
        <v>504</v>
      </c>
      <c r="C43" s="698" t="s">
        <v>516</v>
      </c>
      <c r="D43" s="699" t="s">
        <v>517</v>
      </c>
      <c r="E43" s="698" t="s">
        <v>1491</v>
      </c>
      <c r="F43" s="699" t="s">
        <v>1492</v>
      </c>
      <c r="G43" s="698" t="s">
        <v>1533</v>
      </c>
      <c r="H43" s="698" t="s">
        <v>1534</v>
      </c>
      <c r="I43" s="701">
        <v>361.10000610351563</v>
      </c>
      <c r="J43" s="701">
        <v>6</v>
      </c>
      <c r="K43" s="702">
        <v>2166.60009765625</v>
      </c>
    </row>
    <row r="44" spans="1:11" ht="14.4" customHeight="1" x14ac:dyDescent="0.3">
      <c r="A44" s="696" t="s">
        <v>503</v>
      </c>
      <c r="B44" s="697" t="s">
        <v>504</v>
      </c>
      <c r="C44" s="698" t="s">
        <v>516</v>
      </c>
      <c r="D44" s="699" t="s">
        <v>517</v>
      </c>
      <c r="E44" s="698" t="s">
        <v>1491</v>
      </c>
      <c r="F44" s="699" t="s">
        <v>1492</v>
      </c>
      <c r="G44" s="698" t="s">
        <v>1535</v>
      </c>
      <c r="H44" s="698" t="s">
        <v>1536</v>
      </c>
      <c r="I44" s="701">
        <v>138.76750183105469</v>
      </c>
      <c r="J44" s="701">
        <v>48</v>
      </c>
      <c r="K44" s="702">
        <v>6660.7999267578125</v>
      </c>
    </row>
    <row r="45" spans="1:11" ht="14.4" customHeight="1" x14ac:dyDescent="0.3">
      <c r="A45" s="696" t="s">
        <v>503</v>
      </c>
      <c r="B45" s="697" t="s">
        <v>504</v>
      </c>
      <c r="C45" s="698" t="s">
        <v>516</v>
      </c>
      <c r="D45" s="699" t="s">
        <v>517</v>
      </c>
      <c r="E45" s="698" t="s">
        <v>1491</v>
      </c>
      <c r="F45" s="699" t="s">
        <v>1492</v>
      </c>
      <c r="G45" s="698" t="s">
        <v>1537</v>
      </c>
      <c r="H45" s="698" t="s">
        <v>1538</v>
      </c>
      <c r="I45" s="701">
        <v>2.880000114440918</v>
      </c>
      <c r="J45" s="701">
        <v>50</v>
      </c>
      <c r="K45" s="702">
        <v>144</v>
      </c>
    </row>
    <row r="46" spans="1:11" ht="14.4" customHeight="1" x14ac:dyDescent="0.3">
      <c r="A46" s="696" t="s">
        <v>503</v>
      </c>
      <c r="B46" s="697" t="s">
        <v>504</v>
      </c>
      <c r="C46" s="698" t="s">
        <v>516</v>
      </c>
      <c r="D46" s="699" t="s">
        <v>517</v>
      </c>
      <c r="E46" s="698" t="s">
        <v>1491</v>
      </c>
      <c r="F46" s="699" t="s">
        <v>1492</v>
      </c>
      <c r="G46" s="698" t="s">
        <v>1539</v>
      </c>
      <c r="H46" s="698" t="s">
        <v>1540</v>
      </c>
      <c r="I46" s="701">
        <v>5.2750000953674316</v>
      </c>
      <c r="J46" s="701">
        <v>160</v>
      </c>
      <c r="K46" s="702">
        <v>843.79998779296875</v>
      </c>
    </row>
    <row r="47" spans="1:11" ht="14.4" customHeight="1" x14ac:dyDescent="0.3">
      <c r="A47" s="696" t="s">
        <v>503</v>
      </c>
      <c r="B47" s="697" t="s">
        <v>504</v>
      </c>
      <c r="C47" s="698" t="s">
        <v>516</v>
      </c>
      <c r="D47" s="699" t="s">
        <v>517</v>
      </c>
      <c r="E47" s="698" t="s">
        <v>1491</v>
      </c>
      <c r="F47" s="699" t="s">
        <v>1492</v>
      </c>
      <c r="G47" s="698" t="s">
        <v>1541</v>
      </c>
      <c r="H47" s="698" t="s">
        <v>1542</v>
      </c>
      <c r="I47" s="701">
        <v>3.619999885559082</v>
      </c>
      <c r="J47" s="701">
        <v>50</v>
      </c>
      <c r="K47" s="702">
        <v>181.1300048828125</v>
      </c>
    </row>
    <row r="48" spans="1:11" ht="14.4" customHeight="1" x14ac:dyDescent="0.3">
      <c r="A48" s="696" t="s">
        <v>503</v>
      </c>
      <c r="B48" s="697" t="s">
        <v>504</v>
      </c>
      <c r="C48" s="698" t="s">
        <v>516</v>
      </c>
      <c r="D48" s="699" t="s">
        <v>517</v>
      </c>
      <c r="E48" s="698" t="s">
        <v>1491</v>
      </c>
      <c r="F48" s="699" t="s">
        <v>1492</v>
      </c>
      <c r="G48" s="698" t="s">
        <v>1543</v>
      </c>
      <c r="H48" s="698" t="s">
        <v>1544</v>
      </c>
      <c r="I48" s="701">
        <v>9.7799997329711914</v>
      </c>
      <c r="J48" s="701">
        <v>350</v>
      </c>
      <c r="K48" s="702">
        <v>3421.25</v>
      </c>
    </row>
    <row r="49" spans="1:11" ht="14.4" customHeight="1" x14ac:dyDescent="0.3">
      <c r="A49" s="696" t="s">
        <v>503</v>
      </c>
      <c r="B49" s="697" t="s">
        <v>504</v>
      </c>
      <c r="C49" s="698" t="s">
        <v>516</v>
      </c>
      <c r="D49" s="699" t="s">
        <v>517</v>
      </c>
      <c r="E49" s="698" t="s">
        <v>1491</v>
      </c>
      <c r="F49" s="699" t="s">
        <v>1492</v>
      </c>
      <c r="G49" s="698" t="s">
        <v>1545</v>
      </c>
      <c r="H49" s="698" t="s">
        <v>1546</v>
      </c>
      <c r="I49" s="701">
        <v>44.290000915527344</v>
      </c>
      <c r="J49" s="701">
        <v>10</v>
      </c>
      <c r="K49" s="702">
        <v>442.8699951171875</v>
      </c>
    </row>
    <row r="50" spans="1:11" ht="14.4" customHeight="1" x14ac:dyDescent="0.3">
      <c r="A50" s="696" t="s">
        <v>503</v>
      </c>
      <c r="B50" s="697" t="s">
        <v>504</v>
      </c>
      <c r="C50" s="698" t="s">
        <v>516</v>
      </c>
      <c r="D50" s="699" t="s">
        <v>517</v>
      </c>
      <c r="E50" s="698" t="s">
        <v>1491</v>
      </c>
      <c r="F50" s="699" t="s">
        <v>1492</v>
      </c>
      <c r="G50" s="698" t="s">
        <v>1547</v>
      </c>
      <c r="H50" s="698" t="s">
        <v>1548</v>
      </c>
      <c r="I50" s="701">
        <v>123.19000244140625</v>
      </c>
      <c r="J50" s="701">
        <v>10</v>
      </c>
      <c r="K50" s="702">
        <v>1231.8800048828125</v>
      </c>
    </row>
    <row r="51" spans="1:11" ht="14.4" customHeight="1" x14ac:dyDescent="0.3">
      <c r="A51" s="696" t="s">
        <v>503</v>
      </c>
      <c r="B51" s="697" t="s">
        <v>504</v>
      </c>
      <c r="C51" s="698" t="s">
        <v>516</v>
      </c>
      <c r="D51" s="699" t="s">
        <v>517</v>
      </c>
      <c r="E51" s="698" t="s">
        <v>1491</v>
      </c>
      <c r="F51" s="699" t="s">
        <v>1492</v>
      </c>
      <c r="G51" s="698" t="s">
        <v>1549</v>
      </c>
      <c r="H51" s="698" t="s">
        <v>1550</v>
      </c>
      <c r="I51" s="701">
        <v>283.01998901367188</v>
      </c>
      <c r="J51" s="701">
        <v>5</v>
      </c>
      <c r="K51" s="702">
        <v>1415.0999755859375</v>
      </c>
    </row>
    <row r="52" spans="1:11" ht="14.4" customHeight="1" x14ac:dyDescent="0.3">
      <c r="A52" s="696" t="s">
        <v>503</v>
      </c>
      <c r="B52" s="697" t="s">
        <v>504</v>
      </c>
      <c r="C52" s="698" t="s">
        <v>516</v>
      </c>
      <c r="D52" s="699" t="s">
        <v>517</v>
      </c>
      <c r="E52" s="698" t="s">
        <v>1491</v>
      </c>
      <c r="F52" s="699" t="s">
        <v>1492</v>
      </c>
      <c r="G52" s="698" t="s">
        <v>1551</v>
      </c>
      <c r="H52" s="698" t="s">
        <v>1552</v>
      </c>
      <c r="I52" s="701">
        <v>380.8800048828125</v>
      </c>
      <c r="J52" s="701">
        <v>5</v>
      </c>
      <c r="K52" s="702">
        <v>1904.4000244140625</v>
      </c>
    </row>
    <row r="53" spans="1:11" ht="14.4" customHeight="1" x14ac:dyDescent="0.3">
      <c r="A53" s="696" t="s">
        <v>503</v>
      </c>
      <c r="B53" s="697" t="s">
        <v>504</v>
      </c>
      <c r="C53" s="698" t="s">
        <v>516</v>
      </c>
      <c r="D53" s="699" t="s">
        <v>517</v>
      </c>
      <c r="E53" s="698" t="s">
        <v>1491</v>
      </c>
      <c r="F53" s="699" t="s">
        <v>1492</v>
      </c>
      <c r="G53" s="698" t="s">
        <v>1553</v>
      </c>
      <c r="H53" s="698" t="s">
        <v>1554</v>
      </c>
      <c r="I53" s="701">
        <v>69</v>
      </c>
      <c r="J53" s="701">
        <v>10</v>
      </c>
      <c r="K53" s="702">
        <v>690</v>
      </c>
    </row>
    <row r="54" spans="1:11" ht="14.4" customHeight="1" x14ac:dyDescent="0.3">
      <c r="A54" s="696" t="s">
        <v>503</v>
      </c>
      <c r="B54" s="697" t="s">
        <v>504</v>
      </c>
      <c r="C54" s="698" t="s">
        <v>516</v>
      </c>
      <c r="D54" s="699" t="s">
        <v>517</v>
      </c>
      <c r="E54" s="698" t="s">
        <v>1491</v>
      </c>
      <c r="F54" s="699" t="s">
        <v>1492</v>
      </c>
      <c r="G54" s="698" t="s">
        <v>1555</v>
      </c>
      <c r="H54" s="698" t="s">
        <v>1556</v>
      </c>
      <c r="I54" s="701">
        <v>573.8499755859375</v>
      </c>
      <c r="J54" s="701">
        <v>3</v>
      </c>
      <c r="K54" s="702">
        <v>1721.550048828125</v>
      </c>
    </row>
    <row r="55" spans="1:11" ht="14.4" customHeight="1" x14ac:dyDescent="0.3">
      <c r="A55" s="696" t="s">
        <v>503</v>
      </c>
      <c r="B55" s="697" t="s">
        <v>504</v>
      </c>
      <c r="C55" s="698" t="s">
        <v>516</v>
      </c>
      <c r="D55" s="699" t="s">
        <v>517</v>
      </c>
      <c r="E55" s="698" t="s">
        <v>1491</v>
      </c>
      <c r="F55" s="699" t="s">
        <v>1492</v>
      </c>
      <c r="G55" s="698" t="s">
        <v>1557</v>
      </c>
      <c r="H55" s="698" t="s">
        <v>1558</v>
      </c>
      <c r="I55" s="701">
        <v>599.1500244140625</v>
      </c>
      <c r="J55" s="701">
        <v>3</v>
      </c>
      <c r="K55" s="702">
        <v>1797.449951171875</v>
      </c>
    </row>
    <row r="56" spans="1:11" ht="14.4" customHeight="1" x14ac:dyDescent="0.3">
      <c r="A56" s="696" t="s">
        <v>503</v>
      </c>
      <c r="B56" s="697" t="s">
        <v>504</v>
      </c>
      <c r="C56" s="698" t="s">
        <v>516</v>
      </c>
      <c r="D56" s="699" t="s">
        <v>517</v>
      </c>
      <c r="E56" s="698" t="s">
        <v>1491</v>
      </c>
      <c r="F56" s="699" t="s">
        <v>1492</v>
      </c>
      <c r="G56" s="698" t="s">
        <v>1559</v>
      </c>
      <c r="H56" s="698" t="s">
        <v>1560</v>
      </c>
      <c r="I56" s="701">
        <v>309.35000610351563</v>
      </c>
      <c r="J56" s="701">
        <v>5</v>
      </c>
      <c r="K56" s="702">
        <v>1546.75</v>
      </c>
    </row>
    <row r="57" spans="1:11" ht="14.4" customHeight="1" x14ac:dyDescent="0.3">
      <c r="A57" s="696" t="s">
        <v>503</v>
      </c>
      <c r="B57" s="697" t="s">
        <v>504</v>
      </c>
      <c r="C57" s="698" t="s">
        <v>516</v>
      </c>
      <c r="D57" s="699" t="s">
        <v>517</v>
      </c>
      <c r="E57" s="698" t="s">
        <v>1491</v>
      </c>
      <c r="F57" s="699" t="s">
        <v>1492</v>
      </c>
      <c r="G57" s="698" t="s">
        <v>1561</v>
      </c>
      <c r="H57" s="698" t="s">
        <v>1562</v>
      </c>
      <c r="I57" s="701">
        <v>5.8425000905990601</v>
      </c>
      <c r="J57" s="701">
        <v>400</v>
      </c>
      <c r="K57" s="702">
        <v>2337</v>
      </c>
    </row>
    <row r="58" spans="1:11" ht="14.4" customHeight="1" x14ac:dyDescent="0.3">
      <c r="A58" s="696" t="s">
        <v>503</v>
      </c>
      <c r="B58" s="697" t="s">
        <v>504</v>
      </c>
      <c r="C58" s="698" t="s">
        <v>516</v>
      </c>
      <c r="D58" s="699" t="s">
        <v>517</v>
      </c>
      <c r="E58" s="698" t="s">
        <v>1491</v>
      </c>
      <c r="F58" s="699" t="s">
        <v>1492</v>
      </c>
      <c r="G58" s="698" t="s">
        <v>1563</v>
      </c>
      <c r="H58" s="698" t="s">
        <v>1564</v>
      </c>
      <c r="I58" s="701">
        <v>14.119999885559082</v>
      </c>
      <c r="J58" s="701">
        <v>50</v>
      </c>
      <c r="K58" s="702">
        <v>706</v>
      </c>
    </row>
    <row r="59" spans="1:11" ht="14.4" customHeight="1" x14ac:dyDescent="0.3">
      <c r="A59" s="696" t="s">
        <v>503</v>
      </c>
      <c r="B59" s="697" t="s">
        <v>504</v>
      </c>
      <c r="C59" s="698" t="s">
        <v>516</v>
      </c>
      <c r="D59" s="699" t="s">
        <v>517</v>
      </c>
      <c r="E59" s="698" t="s">
        <v>1491</v>
      </c>
      <c r="F59" s="699" t="s">
        <v>1492</v>
      </c>
      <c r="G59" s="698" t="s">
        <v>1565</v>
      </c>
      <c r="H59" s="698" t="s">
        <v>1566</v>
      </c>
      <c r="I59" s="701">
        <v>98.44000244140625</v>
      </c>
      <c r="J59" s="701">
        <v>60</v>
      </c>
      <c r="K59" s="702">
        <v>5906.400146484375</v>
      </c>
    </row>
    <row r="60" spans="1:11" ht="14.4" customHeight="1" x14ac:dyDescent="0.3">
      <c r="A60" s="696" t="s">
        <v>503</v>
      </c>
      <c r="B60" s="697" t="s">
        <v>504</v>
      </c>
      <c r="C60" s="698" t="s">
        <v>516</v>
      </c>
      <c r="D60" s="699" t="s">
        <v>517</v>
      </c>
      <c r="E60" s="698" t="s">
        <v>1491</v>
      </c>
      <c r="F60" s="699" t="s">
        <v>1492</v>
      </c>
      <c r="G60" s="698" t="s">
        <v>1567</v>
      </c>
      <c r="H60" s="698" t="s">
        <v>1568</v>
      </c>
      <c r="I60" s="701">
        <v>124.55000305175781</v>
      </c>
      <c r="J60" s="701">
        <v>30</v>
      </c>
      <c r="K60" s="702">
        <v>3736.39990234375</v>
      </c>
    </row>
    <row r="61" spans="1:11" ht="14.4" customHeight="1" x14ac:dyDescent="0.3">
      <c r="A61" s="696" t="s">
        <v>503</v>
      </c>
      <c r="B61" s="697" t="s">
        <v>504</v>
      </c>
      <c r="C61" s="698" t="s">
        <v>516</v>
      </c>
      <c r="D61" s="699" t="s">
        <v>517</v>
      </c>
      <c r="E61" s="698" t="s">
        <v>1491</v>
      </c>
      <c r="F61" s="699" t="s">
        <v>1492</v>
      </c>
      <c r="G61" s="698" t="s">
        <v>1569</v>
      </c>
      <c r="H61" s="698" t="s">
        <v>1570</v>
      </c>
      <c r="I61" s="701">
        <v>1.3799999952316284</v>
      </c>
      <c r="J61" s="701">
        <v>400</v>
      </c>
      <c r="K61" s="702">
        <v>552</v>
      </c>
    </row>
    <row r="62" spans="1:11" ht="14.4" customHeight="1" x14ac:dyDescent="0.3">
      <c r="A62" s="696" t="s">
        <v>503</v>
      </c>
      <c r="B62" s="697" t="s">
        <v>504</v>
      </c>
      <c r="C62" s="698" t="s">
        <v>516</v>
      </c>
      <c r="D62" s="699" t="s">
        <v>517</v>
      </c>
      <c r="E62" s="698" t="s">
        <v>1491</v>
      </c>
      <c r="F62" s="699" t="s">
        <v>1492</v>
      </c>
      <c r="G62" s="698" t="s">
        <v>1571</v>
      </c>
      <c r="H62" s="698" t="s">
        <v>1572</v>
      </c>
      <c r="I62" s="701">
        <v>0.85800001621246336</v>
      </c>
      <c r="J62" s="701">
        <v>1400</v>
      </c>
      <c r="K62" s="702">
        <v>1202</v>
      </c>
    </row>
    <row r="63" spans="1:11" ht="14.4" customHeight="1" x14ac:dyDescent="0.3">
      <c r="A63" s="696" t="s">
        <v>503</v>
      </c>
      <c r="B63" s="697" t="s">
        <v>504</v>
      </c>
      <c r="C63" s="698" t="s">
        <v>516</v>
      </c>
      <c r="D63" s="699" t="s">
        <v>517</v>
      </c>
      <c r="E63" s="698" t="s">
        <v>1491</v>
      </c>
      <c r="F63" s="699" t="s">
        <v>1492</v>
      </c>
      <c r="G63" s="698" t="s">
        <v>1573</v>
      </c>
      <c r="H63" s="698" t="s">
        <v>1574</v>
      </c>
      <c r="I63" s="701">
        <v>1.5133333206176758</v>
      </c>
      <c r="J63" s="701">
        <v>950</v>
      </c>
      <c r="K63" s="702">
        <v>1437.5</v>
      </c>
    </row>
    <row r="64" spans="1:11" ht="14.4" customHeight="1" x14ac:dyDescent="0.3">
      <c r="A64" s="696" t="s">
        <v>503</v>
      </c>
      <c r="B64" s="697" t="s">
        <v>504</v>
      </c>
      <c r="C64" s="698" t="s">
        <v>516</v>
      </c>
      <c r="D64" s="699" t="s">
        <v>517</v>
      </c>
      <c r="E64" s="698" t="s">
        <v>1491</v>
      </c>
      <c r="F64" s="699" t="s">
        <v>1492</v>
      </c>
      <c r="G64" s="698" t="s">
        <v>1575</v>
      </c>
      <c r="H64" s="698" t="s">
        <v>1576</v>
      </c>
      <c r="I64" s="701">
        <v>2.059999942779541</v>
      </c>
      <c r="J64" s="701">
        <v>350</v>
      </c>
      <c r="K64" s="702">
        <v>721</v>
      </c>
    </row>
    <row r="65" spans="1:11" ht="14.4" customHeight="1" x14ac:dyDescent="0.3">
      <c r="A65" s="696" t="s">
        <v>503</v>
      </c>
      <c r="B65" s="697" t="s">
        <v>504</v>
      </c>
      <c r="C65" s="698" t="s">
        <v>516</v>
      </c>
      <c r="D65" s="699" t="s">
        <v>517</v>
      </c>
      <c r="E65" s="698" t="s">
        <v>1491</v>
      </c>
      <c r="F65" s="699" t="s">
        <v>1492</v>
      </c>
      <c r="G65" s="698" t="s">
        <v>1577</v>
      </c>
      <c r="H65" s="698" t="s">
        <v>1578</v>
      </c>
      <c r="I65" s="701">
        <v>3.3599998950958252</v>
      </c>
      <c r="J65" s="701">
        <v>150</v>
      </c>
      <c r="K65" s="702">
        <v>504</v>
      </c>
    </row>
    <row r="66" spans="1:11" ht="14.4" customHeight="1" x14ac:dyDescent="0.3">
      <c r="A66" s="696" t="s">
        <v>503</v>
      </c>
      <c r="B66" s="697" t="s">
        <v>504</v>
      </c>
      <c r="C66" s="698" t="s">
        <v>516</v>
      </c>
      <c r="D66" s="699" t="s">
        <v>517</v>
      </c>
      <c r="E66" s="698" t="s">
        <v>1491</v>
      </c>
      <c r="F66" s="699" t="s">
        <v>1492</v>
      </c>
      <c r="G66" s="698" t="s">
        <v>1579</v>
      </c>
      <c r="H66" s="698" t="s">
        <v>1580</v>
      </c>
      <c r="I66" s="701">
        <v>5.869999885559082</v>
      </c>
      <c r="J66" s="701">
        <v>50</v>
      </c>
      <c r="K66" s="702">
        <v>293.5</v>
      </c>
    </row>
    <row r="67" spans="1:11" ht="14.4" customHeight="1" x14ac:dyDescent="0.3">
      <c r="A67" s="696" t="s">
        <v>503</v>
      </c>
      <c r="B67" s="697" t="s">
        <v>504</v>
      </c>
      <c r="C67" s="698" t="s">
        <v>516</v>
      </c>
      <c r="D67" s="699" t="s">
        <v>517</v>
      </c>
      <c r="E67" s="698" t="s">
        <v>1491</v>
      </c>
      <c r="F67" s="699" t="s">
        <v>1492</v>
      </c>
      <c r="G67" s="698" t="s">
        <v>1581</v>
      </c>
      <c r="H67" s="698" t="s">
        <v>1582</v>
      </c>
      <c r="I67" s="701">
        <v>9.2950000762939453</v>
      </c>
      <c r="J67" s="701">
        <v>150</v>
      </c>
      <c r="K67" s="702">
        <v>1394.5</v>
      </c>
    </row>
    <row r="68" spans="1:11" ht="14.4" customHeight="1" x14ac:dyDescent="0.3">
      <c r="A68" s="696" t="s">
        <v>503</v>
      </c>
      <c r="B68" s="697" t="s">
        <v>504</v>
      </c>
      <c r="C68" s="698" t="s">
        <v>516</v>
      </c>
      <c r="D68" s="699" t="s">
        <v>517</v>
      </c>
      <c r="E68" s="698" t="s">
        <v>1491</v>
      </c>
      <c r="F68" s="699" t="s">
        <v>1492</v>
      </c>
      <c r="G68" s="698" t="s">
        <v>1583</v>
      </c>
      <c r="H68" s="698" t="s">
        <v>1584</v>
      </c>
      <c r="I68" s="701">
        <v>8.119999885559082</v>
      </c>
      <c r="J68" s="701">
        <v>60</v>
      </c>
      <c r="K68" s="702">
        <v>487.20001220703125</v>
      </c>
    </row>
    <row r="69" spans="1:11" ht="14.4" customHeight="1" x14ac:dyDescent="0.3">
      <c r="A69" s="696" t="s">
        <v>503</v>
      </c>
      <c r="B69" s="697" t="s">
        <v>504</v>
      </c>
      <c r="C69" s="698" t="s">
        <v>516</v>
      </c>
      <c r="D69" s="699" t="s">
        <v>517</v>
      </c>
      <c r="E69" s="698" t="s">
        <v>1491</v>
      </c>
      <c r="F69" s="699" t="s">
        <v>1492</v>
      </c>
      <c r="G69" s="698" t="s">
        <v>1585</v>
      </c>
      <c r="H69" s="698" t="s">
        <v>1586</v>
      </c>
      <c r="I69" s="701">
        <v>67.760002136230469</v>
      </c>
      <c r="J69" s="701">
        <v>32</v>
      </c>
      <c r="K69" s="702">
        <v>2168.3199462890625</v>
      </c>
    </row>
    <row r="70" spans="1:11" ht="14.4" customHeight="1" x14ac:dyDescent="0.3">
      <c r="A70" s="696" t="s">
        <v>503</v>
      </c>
      <c r="B70" s="697" t="s">
        <v>504</v>
      </c>
      <c r="C70" s="698" t="s">
        <v>516</v>
      </c>
      <c r="D70" s="699" t="s">
        <v>517</v>
      </c>
      <c r="E70" s="698" t="s">
        <v>1491</v>
      </c>
      <c r="F70" s="699" t="s">
        <v>1492</v>
      </c>
      <c r="G70" s="698" t="s">
        <v>1587</v>
      </c>
      <c r="H70" s="698" t="s">
        <v>1588</v>
      </c>
      <c r="I70" s="701">
        <v>46</v>
      </c>
      <c r="J70" s="701">
        <v>4</v>
      </c>
      <c r="K70" s="702">
        <v>184</v>
      </c>
    </row>
    <row r="71" spans="1:11" ht="14.4" customHeight="1" x14ac:dyDescent="0.3">
      <c r="A71" s="696" t="s">
        <v>503</v>
      </c>
      <c r="B71" s="697" t="s">
        <v>504</v>
      </c>
      <c r="C71" s="698" t="s">
        <v>516</v>
      </c>
      <c r="D71" s="699" t="s">
        <v>517</v>
      </c>
      <c r="E71" s="698" t="s">
        <v>1491</v>
      </c>
      <c r="F71" s="699" t="s">
        <v>1492</v>
      </c>
      <c r="G71" s="698" t="s">
        <v>1589</v>
      </c>
      <c r="H71" s="698" t="s">
        <v>1590</v>
      </c>
      <c r="I71" s="701">
        <v>26.164999961853027</v>
      </c>
      <c r="J71" s="701">
        <v>6</v>
      </c>
      <c r="K71" s="702">
        <v>156.97999954223633</v>
      </c>
    </row>
    <row r="72" spans="1:11" ht="14.4" customHeight="1" x14ac:dyDescent="0.3">
      <c r="A72" s="696" t="s">
        <v>503</v>
      </c>
      <c r="B72" s="697" t="s">
        <v>504</v>
      </c>
      <c r="C72" s="698" t="s">
        <v>516</v>
      </c>
      <c r="D72" s="699" t="s">
        <v>517</v>
      </c>
      <c r="E72" s="698" t="s">
        <v>1491</v>
      </c>
      <c r="F72" s="699" t="s">
        <v>1492</v>
      </c>
      <c r="G72" s="698" t="s">
        <v>1591</v>
      </c>
      <c r="H72" s="698" t="s">
        <v>1592</v>
      </c>
      <c r="I72" s="701">
        <v>46.31666692097982</v>
      </c>
      <c r="J72" s="701">
        <v>18</v>
      </c>
      <c r="K72" s="702">
        <v>833.70001220703125</v>
      </c>
    </row>
    <row r="73" spans="1:11" ht="14.4" customHeight="1" x14ac:dyDescent="0.3">
      <c r="A73" s="696" t="s">
        <v>503</v>
      </c>
      <c r="B73" s="697" t="s">
        <v>504</v>
      </c>
      <c r="C73" s="698" t="s">
        <v>516</v>
      </c>
      <c r="D73" s="699" t="s">
        <v>517</v>
      </c>
      <c r="E73" s="698" t="s">
        <v>1491</v>
      </c>
      <c r="F73" s="699" t="s">
        <v>1492</v>
      </c>
      <c r="G73" s="698" t="s">
        <v>1593</v>
      </c>
      <c r="H73" s="698" t="s">
        <v>1594</v>
      </c>
      <c r="I73" s="701">
        <v>7.630000114440918</v>
      </c>
      <c r="J73" s="701">
        <v>60</v>
      </c>
      <c r="K73" s="702">
        <v>457.79998779296875</v>
      </c>
    </row>
    <row r="74" spans="1:11" ht="14.4" customHeight="1" x14ac:dyDescent="0.3">
      <c r="A74" s="696" t="s">
        <v>503</v>
      </c>
      <c r="B74" s="697" t="s">
        <v>504</v>
      </c>
      <c r="C74" s="698" t="s">
        <v>516</v>
      </c>
      <c r="D74" s="699" t="s">
        <v>517</v>
      </c>
      <c r="E74" s="698" t="s">
        <v>1491</v>
      </c>
      <c r="F74" s="699" t="s">
        <v>1492</v>
      </c>
      <c r="G74" s="698" t="s">
        <v>1595</v>
      </c>
      <c r="H74" s="698" t="s">
        <v>1596</v>
      </c>
      <c r="I74" s="701">
        <v>18.936665852864582</v>
      </c>
      <c r="J74" s="701">
        <v>276</v>
      </c>
      <c r="K74" s="702">
        <v>5228.7601318359375</v>
      </c>
    </row>
    <row r="75" spans="1:11" ht="14.4" customHeight="1" x14ac:dyDescent="0.3">
      <c r="A75" s="696" t="s">
        <v>503</v>
      </c>
      <c r="B75" s="697" t="s">
        <v>504</v>
      </c>
      <c r="C75" s="698" t="s">
        <v>516</v>
      </c>
      <c r="D75" s="699" t="s">
        <v>517</v>
      </c>
      <c r="E75" s="698" t="s">
        <v>1491</v>
      </c>
      <c r="F75" s="699" t="s">
        <v>1492</v>
      </c>
      <c r="G75" s="698" t="s">
        <v>1597</v>
      </c>
      <c r="H75" s="698" t="s">
        <v>1598</v>
      </c>
      <c r="I75" s="701">
        <v>25.556666056315105</v>
      </c>
      <c r="J75" s="701">
        <v>96</v>
      </c>
      <c r="K75" s="702">
        <v>2453.280029296875</v>
      </c>
    </row>
    <row r="76" spans="1:11" ht="14.4" customHeight="1" x14ac:dyDescent="0.3">
      <c r="A76" s="696" t="s">
        <v>503</v>
      </c>
      <c r="B76" s="697" t="s">
        <v>504</v>
      </c>
      <c r="C76" s="698" t="s">
        <v>516</v>
      </c>
      <c r="D76" s="699" t="s">
        <v>517</v>
      </c>
      <c r="E76" s="698" t="s">
        <v>1491</v>
      </c>
      <c r="F76" s="699" t="s">
        <v>1492</v>
      </c>
      <c r="G76" s="698" t="s">
        <v>1599</v>
      </c>
      <c r="H76" s="698" t="s">
        <v>1600</v>
      </c>
      <c r="I76" s="701">
        <v>8.630000114440918</v>
      </c>
      <c r="J76" s="701">
        <v>40</v>
      </c>
      <c r="K76" s="702">
        <v>345.20001220703125</v>
      </c>
    </row>
    <row r="77" spans="1:11" ht="14.4" customHeight="1" x14ac:dyDescent="0.3">
      <c r="A77" s="696" t="s">
        <v>503</v>
      </c>
      <c r="B77" s="697" t="s">
        <v>504</v>
      </c>
      <c r="C77" s="698" t="s">
        <v>516</v>
      </c>
      <c r="D77" s="699" t="s">
        <v>517</v>
      </c>
      <c r="E77" s="698" t="s">
        <v>1491</v>
      </c>
      <c r="F77" s="699" t="s">
        <v>1492</v>
      </c>
      <c r="G77" s="698" t="s">
        <v>1601</v>
      </c>
      <c r="H77" s="698" t="s">
        <v>1602</v>
      </c>
      <c r="I77" s="701">
        <v>10.520000457763672</v>
      </c>
      <c r="J77" s="701">
        <v>40</v>
      </c>
      <c r="K77" s="702">
        <v>420.79998779296875</v>
      </c>
    </row>
    <row r="78" spans="1:11" ht="14.4" customHeight="1" x14ac:dyDescent="0.3">
      <c r="A78" s="696" t="s">
        <v>503</v>
      </c>
      <c r="B78" s="697" t="s">
        <v>504</v>
      </c>
      <c r="C78" s="698" t="s">
        <v>516</v>
      </c>
      <c r="D78" s="699" t="s">
        <v>517</v>
      </c>
      <c r="E78" s="698" t="s">
        <v>1491</v>
      </c>
      <c r="F78" s="699" t="s">
        <v>1492</v>
      </c>
      <c r="G78" s="698" t="s">
        <v>1603</v>
      </c>
      <c r="H78" s="698" t="s">
        <v>1604</v>
      </c>
      <c r="I78" s="701">
        <v>13.220000267028809</v>
      </c>
      <c r="J78" s="701">
        <v>40</v>
      </c>
      <c r="K78" s="702">
        <v>528.79998779296875</v>
      </c>
    </row>
    <row r="79" spans="1:11" ht="14.4" customHeight="1" x14ac:dyDescent="0.3">
      <c r="A79" s="696" t="s">
        <v>503</v>
      </c>
      <c r="B79" s="697" t="s">
        <v>504</v>
      </c>
      <c r="C79" s="698" t="s">
        <v>516</v>
      </c>
      <c r="D79" s="699" t="s">
        <v>517</v>
      </c>
      <c r="E79" s="698" t="s">
        <v>1491</v>
      </c>
      <c r="F79" s="699" t="s">
        <v>1492</v>
      </c>
      <c r="G79" s="698" t="s">
        <v>1605</v>
      </c>
      <c r="H79" s="698" t="s">
        <v>1606</v>
      </c>
      <c r="I79" s="701">
        <v>2.5</v>
      </c>
      <c r="J79" s="701">
        <v>40</v>
      </c>
      <c r="K79" s="702">
        <v>100</v>
      </c>
    </row>
    <row r="80" spans="1:11" ht="14.4" customHeight="1" x14ac:dyDescent="0.3">
      <c r="A80" s="696" t="s">
        <v>503</v>
      </c>
      <c r="B80" s="697" t="s">
        <v>504</v>
      </c>
      <c r="C80" s="698" t="s">
        <v>516</v>
      </c>
      <c r="D80" s="699" t="s">
        <v>517</v>
      </c>
      <c r="E80" s="698" t="s">
        <v>1491</v>
      </c>
      <c r="F80" s="699" t="s">
        <v>1492</v>
      </c>
      <c r="G80" s="698" t="s">
        <v>1607</v>
      </c>
      <c r="H80" s="698" t="s">
        <v>1608</v>
      </c>
      <c r="I80" s="701">
        <v>3.2649999856948853</v>
      </c>
      <c r="J80" s="701">
        <v>80</v>
      </c>
      <c r="K80" s="702">
        <v>261.19999694824219</v>
      </c>
    </row>
    <row r="81" spans="1:11" ht="14.4" customHeight="1" x14ac:dyDescent="0.3">
      <c r="A81" s="696" t="s">
        <v>503</v>
      </c>
      <c r="B81" s="697" t="s">
        <v>504</v>
      </c>
      <c r="C81" s="698" t="s">
        <v>516</v>
      </c>
      <c r="D81" s="699" t="s">
        <v>517</v>
      </c>
      <c r="E81" s="698" t="s">
        <v>1491</v>
      </c>
      <c r="F81" s="699" t="s">
        <v>1492</v>
      </c>
      <c r="G81" s="698" t="s">
        <v>1609</v>
      </c>
      <c r="H81" s="698" t="s">
        <v>1610</v>
      </c>
      <c r="I81" s="701">
        <v>3.9700000286102295</v>
      </c>
      <c r="J81" s="701">
        <v>80</v>
      </c>
      <c r="K81" s="702">
        <v>317.60000610351563</v>
      </c>
    </row>
    <row r="82" spans="1:11" ht="14.4" customHeight="1" x14ac:dyDescent="0.3">
      <c r="A82" s="696" t="s">
        <v>503</v>
      </c>
      <c r="B82" s="697" t="s">
        <v>504</v>
      </c>
      <c r="C82" s="698" t="s">
        <v>516</v>
      </c>
      <c r="D82" s="699" t="s">
        <v>517</v>
      </c>
      <c r="E82" s="698" t="s">
        <v>1491</v>
      </c>
      <c r="F82" s="699" t="s">
        <v>1492</v>
      </c>
      <c r="G82" s="698" t="s">
        <v>1611</v>
      </c>
      <c r="H82" s="698" t="s">
        <v>1612</v>
      </c>
      <c r="I82" s="701">
        <v>72.220001220703125</v>
      </c>
      <c r="J82" s="701">
        <v>2</v>
      </c>
      <c r="K82" s="702">
        <v>144.44000244140625</v>
      </c>
    </row>
    <row r="83" spans="1:11" ht="14.4" customHeight="1" x14ac:dyDescent="0.3">
      <c r="A83" s="696" t="s">
        <v>503</v>
      </c>
      <c r="B83" s="697" t="s">
        <v>504</v>
      </c>
      <c r="C83" s="698" t="s">
        <v>516</v>
      </c>
      <c r="D83" s="699" t="s">
        <v>517</v>
      </c>
      <c r="E83" s="698" t="s">
        <v>1491</v>
      </c>
      <c r="F83" s="699" t="s">
        <v>1492</v>
      </c>
      <c r="G83" s="698" t="s">
        <v>1613</v>
      </c>
      <c r="H83" s="698" t="s">
        <v>1614</v>
      </c>
      <c r="I83" s="701">
        <v>105.44999694824219</v>
      </c>
      <c r="J83" s="701">
        <v>3</v>
      </c>
      <c r="K83" s="702">
        <v>316.34999084472656</v>
      </c>
    </row>
    <row r="84" spans="1:11" ht="14.4" customHeight="1" x14ac:dyDescent="0.3">
      <c r="A84" s="696" t="s">
        <v>503</v>
      </c>
      <c r="B84" s="697" t="s">
        <v>504</v>
      </c>
      <c r="C84" s="698" t="s">
        <v>516</v>
      </c>
      <c r="D84" s="699" t="s">
        <v>517</v>
      </c>
      <c r="E84" s="698" t="s">
        <v>1491</v>
      </c>
      <c r="F84" s="699" t="s">
        <v>1492</v>
      </c>
      <c r="G84" s="698" t="s">
        <v>1615</v>
      </c>
      <c r="H84" s="698" t="s">
        <v>1616</v>
      </c>
      <c r="I84" s="701">
        <v>138.46000671386719</v>
      </c>
      <c r="J84" s="701">
        <v>2</v>
      </c>
      <c r="K84" s="702">
        <v>276.92001342773438</v>
      </c>
    </row>
    <row r="85" spans="1:11" ht="14.4" customHeight="1" x14ac:dyDescent="0.3">
      <c r="A85" s="696" t="s">
        <v>503</v>
      </c>
      <c r="B85" s="697" t="s">
        <v>504</v>
      </c>
      <c r="C85" s="698" t="s">
        <v>516</v>
      </c>
      <c r="D85" s="699" t="s">
        <v>517</v>
      </c>
      <c r="E85" s="698" t="s">
        <v>1491</v>
      </c>
      <c r="F85" s="699" t="s">
        <v>1492</v>
      </c>
      <c r="G85" s="698" t="s">
        <v>1617</v>
      </c>
      <c r="H85" s="698" t="s">
        <v>1618</v>
      </c>
      <c r="I85" s="701">
        <v>2.7300000190734863</v>
      </c>
      <c r="J85" s="701">
        <v>6</v>
      </c>
      <c r="K85" s="702">
        <v>16.379999160766602</v>
      </c>
    </row>
    <row r="86" spans="1:11" ht="14.4" customHeight="1" x14ac:dyDescent="0.3">
      <c r="A86" s="696" t="s">
        <v>503</v>
      </c>
      <c r="B86" s="697" t="s">
        <v>504</v>
      </c>
      <c r="C86" s="698" t="s">
        <v>516</v>
      </c>
      <c r="D86" s="699" t="s">
        <v>517</v>
      </c>
      <c r="E86" s="698" t="s">
        <v>1491</v>
      </c>
      <c r="F86" s="699" t="s">
        <v>1492</v>
      </c>
      <c r="G86" s="698" t="s">
        <v>1619</v>
      </c>
      <c r="H86" s="698" t="s">
        <v>1620</v>
      </c>
      <c r="I86" s="701">
        <v>12.020000457763672</v>
      </c>
      <c r="J86" s="701">
        <v>20</v>
      </c>
      <c r="K86" s="702">
        <v>240.39999389648438</v>
      </c>
    </row>
    <row r="87" spans="1:11" ht="14.4" customHeight="1" x14ac:dyDescent="0.3">
      <c r="A87" s="696" t="s">
        <v>503</v>
      </c>
      <c r="B87" s="697" t="s">
        <v>504</v>
      </c>
      <c r="C87" s="698" t="s">
        <v>516</v>
      </c>
      <c r="D87" s="699" t="s">
        <v>517</v>
      </c>
      <c r="E87" s="698" t="s">
        <v>1491</v>
      </c>
      <c r="F87" s="699" t="s">
        <v>1492</v>
      </c>
      <c r="G87" s="698" t="s">
        <v>1621</v>
      </c>
      <c r="H87" s="698" t="s">
        <v>1622</v>
      </c>
      <c r="I87" s="701">
        <v>34.130001068115234</v>
      </c>
      <c r="J87" s="701">
        <v>150</v>
      </c>
      <c r="K87" s="702">
        <v>5119.6499633789063</v>
      </c>
    </row>
    <row r="88" spans="1:11" ht="14.4" customHeight="1" x14ac:dyDescent="0.3">
      <c r="A88" s="696" t="s">
        <v>503</v>
      </c>
      <c r="B88" s="697" t="s">
        <v>504</v>
      </c>
      <c r="C88" s="698" t="s">
        <v>516</v>
      </c>
      <c r="D88" s="699" t="s">
        <v>517</v>
      </c>
      <c r="E88" s="698" t="s">
        <v>1491</v>
      </c>
      <c r="F88" s="699" t="s">
        <v>1492</v>
      </c>
      <c r="G88" s="698" t="s">
        <v>1623</v>
      </c>
      <c r="H88" s="698" t="s">
        <v>1624</v>
      </c>
      <c r="I88" s="701">
        <v>0.36375000700354576</v>
      </c>
      <c r="J88" s="701">
        <v>9000</v>
      </c>
      <c r="K88" s="702">
        <v>3292.4599914550781</v>
      </c>
    </row>
    <row r="89" spans="1:11" ht="14.4" customHeight="1" x14ac:dyDescent="0.3">
      <c r="A89" s="696" t="s">
        <v>503</v>
      </c>
      <c r="B89" s="697" t="s">
        <v>504</v>
      </c>
      <c r="C89" s="698" t="s">
        <v>516</v>
      </c>
      <c r="D89" s="699" t="s">
        <v>517</v>
      </c>
      <c r="E89" s="698" t="s">
        <v>1491</v>
      </c>
      <c r="F89" s="699" t="s">
        <v>1492</v>
      </c>
      <c r="G89" s="698" t="s">
        <v>1625</v>
      </c>
      <c r="H89" s="698" t="s">
        <v>1626</v>
      </c>
      <c r="I89" s="701">
        <v>2.3050000667572021</v>
      </c>
      <c r="J89" s="701">
        <v>200</v>
      </c>
      <c r="K89" s="702">
        <v>463.99999237060547</v>
      </c>
    </row>
    <row r="90" spans="1:11" ht="14.4" customHeight="1" x14ac:dyDescent="0.3">
      <c r="A90" s="696" t="s">
        <v>503</v>
      </c>
      <c r="B90" s="697" t="s">
        <v>504</v>
      </c>
      <c r="C90" s="698" t="s">
        <v>516</v>
      </c>
      <c r="D90" s="699" t="s">
        <v>517</v>
      </c>
      <c r="E90" s="698" t="s">
        <v>1491</v>
      </c>
      <c r="F90" s="699" t="s">
        <v>1492</v>
      </c>
      <c r="G90" s="698" t="s">
        <v>1627</v>
      </c>
      <c r="H90" s="698" t="s">
        <v>1628</v>
      </c>
      <c r="I90" s="701">
        <v>0.66600002050399776</v>
      </c>
      <c r="J90" s="701">
        <v>3000</v>
      </c>
      <c r="K90" s="702">
        <v>2000</v>
      </c>
    </row>
    <row r="91" spans="1:11" ht="14.4" customHeight="1" x14ac:dyDescent="0.3">
      <c r="A91" s="696" t="s">
        <v>503</v>
      </c>
      <c r="B91" s="697" t="s">
        <v>504</v>
      </c>
      <c r="C91" s="698" t="s">
        <v>516</v>
      </c>
      <c r="D91" s="699" t="s">
        <v>517</v>
      </c>
      <c r="E91" s="698" t="s">
        <v>1491</v>
      </c>
      <c r="F91" s="699" t="s">
        <v>1492</v>
      </c>
      <c r="G91" s="698" t="s">
        <v>1629</v>
      </c>
      <c r="H91" s="698" t="s">
        <v>1630</v>
      </c>
      <c r="I91" s="701">
        <v>3.9450000524520874</v>
      </c>
      <c r="J91" s="701">
        <v>1250</v>
      </c>
      <c r="K91" s="702">
        <v>4935.35009765625</v>
      </c>
    </row>
    <row r="92" spans="1:11" ht="14.4" customHeight="1" x14ac:dyDescent="0.3">
      <c r="A92" s="696" t="s">
        <v>503</v>
      </c>
      <c r="B92" s="697" t="s">
        <v>504</v>
      </c>
      <c r="C92" s="698" t="s">
        <v>516</v>
      </c>
      <c r="D92" s="699" t="s">
        <v>517</v>
      </c>
      <c r="E92" s="698" t="s">
        <v>1491</v>
      </c>
      <c r="F92" s="699" t="s">
        <v>1492</v>
      </c>
      <c r="G92" s="698" t="s">
        <v>1631</v>
      </c>
      <c r="H92" s="698" t="s">
        <v>1632</v>
      </c>
      <c r="I92" s="701">
        <v>7.5</v>
      </c>
      <c r="J92" s="701">
        <v>480</v>
      </c>
      <c r="K92" s="702">
        <v>3598.489990234375</v>
      </c>
    </row>
    <row r="93" spans="1:11" ht="14.4" customHeight="1" x14ac:dyDescent="0.3">
      <c r="A93" s="696" t="s">
        <v>503</v>
      </c>
      <c r="B93" s="697" t="s">
        <v>504</v>
      </c>
      <c r="C93" s="698" t="s">
        <v>516</v>
      </c>
      <c r="D93" s="699" t="s">
        <v>517</v>
      </c>
      <c r="E93" s="698" t="s">
        <v>1491</v>
      </c>
      <c r="F93" s="699" t="s">
        <v>1492</v>
      </c>
      <c r="G93" s="698" t="s">
        <v>1633</v>
      </c>
      <c r="H93" s="698" t="s">
        <v>1634</v>
      </c>
      <c r="I93" s="701">
        <v>29.747999954223634</v>
      </c>
      <c r="J93" s="701">
        <v>15</v>
      </c>
      <c r="K93" s="702">
        <v>446.21999359130859</v>
      </c>
    </row>
    <row r="94" spans="1:11" ht="14.4" customHeight="1" x14ac:dyDescent="0.3">
      <c r="A94" s="696" t="s">
        <v>503</v>
      </c>
      <c r="B94" s="697" t="s">
        <v>504</v>
      </c>
      <c r="C94" s="698" t="s">
        <v>516</v>
      </c>
      <c r="D94" s="699" t="s">
        <v>517</v>
      </c>
      <c r="E94" s="698" t="s">
        <v>1491</v>
      </c>
      <c r="F94" s="699" t="s">
        <v>1492</v>
      </c>
      <c r="G94" s="698" t="s">
        <v>1635</v>
      </c>
      <c r="H94" s="698" t="s">
        <v>1636</v>
      </c>
      <c r="I94" s="701">
        <v>29.264999866485596</v>
      </c>
      <c r="J94" s="701">
        <v>288</v>
      </c>
      <c r="K94" s="702">
        <v>8428.320068359375</v>
      </c>
    </row>
    <row r="95" spans="1:11" ht="14.4" customHeight="1" x14ac:dyDescent="0.3">
      <c r="A95" s="696" t="s">
        <v>503</v>
      </c>
      <c r="B95" s="697" t="s">
        <v>504</v>
      </c>
      <c r="C95" s="698" t="s">
        <v>516</v>
      </c>
      <c r="D95" s="699" t="s">
        <v>517</v>
      </c>
      <c r="E95" s="698" t="s">
        <v>1491</v>
      </c>
      <c r="F95" s="699" t="s">
        <v>1492</v>
      </c>
      <c r="G95" s="698" t="s">
        <v>1637</v>
      </c>
      <c r="H95" s="698" t="s">
        <v>1638</v>
      </c>
      <c r="I95" s="701">
        <v>0.99666666984558105</v>
      </c>
      <c r="J95" s="701">
        <v>300</v>
      </c>
      <c r="K95" s="702">
        <v>299.19999694824219</v>
      </c>
    </row>
    <row r="96" spans="1:11" ht="14.4" customHeight="1" x14ac:dyDescent="0.3">
      <c r="A96" s="696" t="s">
        <v>503</v>
      </c>
      <c r="B96" s="697" t="s">
        <v>504</v>
      </c>
      <c r="C96" s="698" t="s">
        <v>516</v>
      </c>
      <c r="D96" s="699" t="s">
        <v>517</v>
      </c>
      <c r="E96" s="698" t="s">
        <v>1639</v>
      </c>
      <c r="F96" s="699" t="s">
        <v>1640</v>
      </c>
      <c r="G96" s="698" t="s">
        <v>1641</v>
      </c>
      <c r="H96" s="698" t="s">
        <v>1642</v>
      </c>
      <c r="I96" s="701">
        <v>33.819999694824219</v>
      </c>
      <c r="J96" s="701">
        <v>90</v>
      </c>
      <c r="K96" s="702">
        <v>3043.760009765625</v>
      </c>
    </row>
    <row r="97" spans="1:11" ht="14.4" customHeight="1" x14ac:dyDescent="0.3">
      <c r="A97" s="696" t="s">
        <v>503</v>
      </c>
      <c r="B97" s="697" t="s">
        <v>504</v>
      </c>
      <c r="C97" s="698" t="s">
        <v>516</v>
      </c>
      <c r="D97" s="699" t="s">
        <v>517</v>
      </c>
      <c r="E97" s="698" t="s">
        <v>1639</v>
      </c>
      <c r="F97" s="699" t="s">
        <v>1640</v>
      </c>
      <c r="G97" s="698" t="s">
        <v>1643</v>
      </c>
      <c r="H97" s="698" t="s">
        <v>1644</v>
      </c>
      <c r="I97" s="701">
        <v>2.3399999141693115</v>
      </c>
      <c r="J97" s="701">
        <v>100</v>
      </c>
      <c r="K97" s="702">
        <v>234</v>
      </c>
    </row>
    <row r="98" spans="1:11" ht="14.4" customHeight="1" x14ac:dyDescent="0.3">
      <c r="A98" s="696" t="s">
        <v>503</v>
      </c>
      <c r="B98" s="697" t="s">
        <v>504</v>
      </c>
      <c r="C98" s="698" t="s">
        <v>516</v>
      </c>
      <c r="D98" s="699" t="s">
        <v>517</v>
      </c>
      <c r="E98" s="698" t="s">
        <v>1639</v>
      </c>
      <c r="F98" s="699" t="s">
        <v>1640</v>
      </c>
      <c r="G98" s="698" t="s">
        <v>1645</v>
      </c>
      <c r="H98" s="698" t="s">
        <v>1646</v>
      </c>
      <c r="I98" s="701">
        <v>121</v>
      </c>
      <c r="J98" s="701">
        <v>30</v>
      </c>
      <c r="K98" s="702">
        <v>3630</v>
      </c>
    </row>
    <row r="99" spans="1:11" ht="14.4" customHeight="1" x14ac:dyDescent="0.3">
      <c r="A99" s="696" t="s">
        <v>503</v>
      </c>
      <c r="B99" s="697" t="s">
        <v>504</v>
      </c>
      <c r="C99" s="698" t="s">
        <v>516</v>
      </c>
      <c r="D99" s="699" t="s">
        <v>517</v>
      </c>
      <c r="E99" s="698" t="s">
        <v>1639</v>
      </c>
      <c r="F99" s="699" t="s">
        <v>1640</v>
      </c>
      <c r="G99" s="698" t="s">
        <v>1647</v>
      </c>
      <c r="H99" s="698" t="s">
        <v>1648</v>
      </c>
      <c r="I99" s="701">
        <v>47.189998626708984</v>
      </c>
      <c r="J99" s="701">
        <v>100</v>
      </c>
      <c r="K99" s="702">
        <v>4718.9999389648438</v>
      </c>
    </row>
    <row r="100" spans="1:11" ht="14.4" customHeight="1" x14ac:dyDescent="0.3">
      <c r="A100" s="696" t="s">
        <v>503</v>
      </c>
      <c r="B100" s="697" t="s">
        <v>504</v>
      </c>
      <c r="C100" s="698" t="s">
        <v>516</v>
      </c>
      <c r="D100" s="699" t="s">
        <v>517</v>
      </c>
      <c r="E100" s="698" t="s">
        <v>1639</v>
      </c>
      <c r="F100" s="699" t="s">
        <v>1640</v>
      </c>
      <c r="G100" s="698" t="s">
        <v>1649</v>
      </c>
      <c r="H100" s="698" t="s">
        <v>1650</v>
      </c>
      <c r="I100" s="701">
        <v>6.2920000076293947</v>
      </c>
      <c r="J100" s="701">
        <v>260</v>
      </c>
      <c r="K100" s="702">
        <v>1635.8000183105469</v>
      </c>
    </row>
    <row r="101" spans="1:11" ht="14.4" customHeight="1" x14ac:dyDescent="0.3">
      <c r="A101" s="696" t="s">
        <v>503</v>
      </c>
      <c r="B101" s="697" t="s">
        <v>504</v>
      </c>
      <c r="C101" s="698" t="s">
        <v>516</v>
      </c>
      <c r="D101" s="699" t="s">
        <v>517</v>
      </c>
      <c r="E101" s="698" t="s">
        <v>1639</v>
      </c>
      <c r="F101" s="699" t="s">
        <v>1640</v>
      </c>
      <c r="G101" s="698" t="s">
        <v>1651</v>
      </c>
      <c r="H101" s="698" t="s">
        <v>1652</v>
      </c>
      <c r="I101" s="701">
        <v>2.3599998950958252</v>
      </c>
      <c r="J101" s="701">
        <v>100</v>
      </c>
      <c r="K101" s="702">
        <v>236</v>
      </c>
    </row>
    <row r="102" spans="1:11" ht="14.4" customHeight="1" x14ac:dyDescent="0.3">
      <c r="A102" s="696" t="s">
        <v>503</v>
      </c>
      <c r="B102" s="697" t="s">
        <v>504</v>
      </c>
      <c r="C102" s="698" t="s">
        <v>516</v>
      </c>
      <c r="D102" s="699" t="s">
        <v>517</v>
      </c>
      <c r="E102" s="698" t="s">
        <v>1639</v>
      </c>
      <c r="F102" s="699" t="s">
        <v>1640</v>
      </c>
      <c r="G102" s="698" t="s">
        <v>1653</v>
      </c>
      <c r="H102" s="698" t="s">
        <v>1654</v>
      </c>
      <c r="I102" s="701">
        <v>2.3599998950958252</v>
      </c>
      <c r="J102" s="701">
        <v>750</v>
      </c>
      <c r="K102" s="702">
        <v>1770</v>
      </c>
    </row>
    <row r="103" spans="1:11" ht="14.4" customHeight="1" x14ac:dyDescent="0.3">
      <c r="A103" s="696" t="s">
        <v>503</v>
      </c>
      <c r="B103" s="697" t="s">
        <v>504</v>
      </c>
      <c r="C103" s="698" t="s">
        <v>516</v>
      </c>
      <c r="D103" s="699" t="s">
        <v>517</v>
      </c>
      <c r="E103" s="698" t="s">
        <v>1639</v>
      </c>
      <c r="F103" s="699" t="s">
        <v>1640</v>
      </c>
      <c r="G103" s="698" t="s">
        <v>1655</v>
      </c>
      <c r="H103" s="698" t="s">
        <v>1656</v>
      </c>
      <c r="I103" s="701">
        <v>2.3599998950958252</v>
      </c>
      <c r="J103" s="701">
        <v>1350</v>
      </c>
      <c r="K103" s="702">
        <v>3186</v>
      </c>
    </row>
    <row r="104" spans="1:11" ht="14.4" customHeight="1" x14ac:dyDescent="0.3">
      <c r="A104" s="696" t="s">
        <v>503</v>
      </c>
      <c r="B104" s="697" t="s">
        <v>504</v>
      </c>
      <c r="C104" s="698" t="s">
        <v>516</v>
      </c>
      <c r="D104" s="699" t="s">
        <v>517</v>
      </c>
      <c r="E104" s="698" t="s">
        <v>1639</v>
      </c>
      <c r="F104" s="699" t="s">
        <v>1640</v>
      </c>
      <c r="G104" s="698" t="s">
        <v>1657</v>
      </c>
      <c r="H104" s="698" t="s">
        <v>1658</v>
      </c>
      <c r="I104" s="701">
        <v>2.3599998950958252</v>
      </c>
      <c r="J104" s="701">
        <v>560</v>
      </c>
      <c r="K104" s="702">
        <v>1321.6000061035156</v>
      </c>
    </row>
    <row r="105" spans="1:11" ht="14.4" customHeight="1" x14ac:dyDescent="0.3">
      <c r="A105" s="696" t="s">
        <v>503</v>
      </c>
      <c r="B105" s="697" t="s">
        <v>504</v>
      </c>
      <c r="C105" s="698" t="s">
        <v>516</v>
      </c>
      <c r="D105" s="699" t="s">
        <v>517</v>
      </c>
      <c r="E105" s="698" t="s">
        <v>1639</v>
      </c>
      <c r="F105" s="699" t="s">
        <v>1640</v>
      </c>
      <c r="G105" s="698" t="s">
        <v>1659</v>
      </c>
      <c r="H105" s="698" t="s">
        <v>1660</v>
      </c>
      <c r="I105" s="701">
        <v>2.9000000953674316</v>
      </c>
      <c r="J105" s="701">
        <v>100</v>
      </c>
      <c r="K105" s="702">
        <v>290</v>
      </c>
    </row>
    <row r="106" spans="1:11" ht="14.4" customHeight="1" x14ac:dyDescent="0.3">
      <c r="A106" s="696" t="s">
        <v>503</v>
      </c>
      <c r="B106" s="697" t="s">
        <v>504</v>
      </c>
      <c r="C106" s="698" t="s">
        <v>516</v>
      </c>
      <c r="D106" s="699" t="s">
        <v>517</v>
      </c>
      <c r="E106" s="698" t="s">
        <v>1639</v>
      </c>
      <c r="F106" s="699" t="s">
        <v>1640</v>
      </c>
      <c r="G106" s="698" t="s">
        <v>1661</v>
      </c>
      <c r="H106" s="698" t="s">
        <v>1662</v>
      </c>
      <c r="I106" s="701">
        <v>2.9000000953674316</v>
      </c>
      <c r="J106" s="701">
        <v>100</v>
      </c>
      <c r="K106" s="702">
        <v>290</v>
      </c>
    </row>
    <row r="107" spans="1:11" ht="14.4" customHeight="1" x14ac:dyDescent="0.3">
      <c r="A107" s="696" t="s">
        <v>503</v>
      </c>
      <c r="B107" s="697" t="s">
        <v>504</v>
      </c>
      <c r="C107" s="698" t="s">
        <v>516</v>
      </c>
      <c r="D107" s="699" t="s">
        <v>517</v>
      </c>
      <c r="E107" s="698" t="s">
        <v>1639</v>
      </c>
      <c r="F107" s="699" t="s">
        <v>1640</v>
      </c>
      <c r="G107" s="698" t="s">
        <v>1663</v>
      </c>
      <c r="H107" s="698" t="s">
        <v>1664</v>
      </c>
      <c r="I107" s="701">
        <v>4.8180001258850096</v>
      </c>
      <c r="J107" s="701">
        <v>2400</v>
      </c>
      <c r="K107" s="702">
        <v>11563.5</v>
      </c>
    </row>
    <row r="108" spans="1:11" ht="14.4" customHeight="1" x14ac:dyDescent="0.3">
      <c r="A108" s="696" t="s">
        <v>503</v>
      </c>
      <c r="B108" s="697" t="s">
        <v>504</v>
      </c>
      <c r="C108" s="698" t="s">
        <v>516</v>
      </c>
      <c r="D108" s="699" t="s">
        <v>517</v>
      </c>
      <c r="E108" s="698" t="s">
        <v>1639</v>
      </c>
      <c r="F108" s="699" t="s">
        <v>1640</v>
      </c>
      <c r="G108" s="698" t="s">
        <v>1665</v>
      </c>
      <c r="H108" s="698" t="s">
        <v>1666</v>
      </c>
      <c r="I108" s="701">
        <v>9.9999997764825821E-3</v>
      </c>
      <c r="J108" s="701">
        <v>50</v>
      </c>
      <c r="K108" s="702">
        <v>0.5</v>
      </c>
    </row>
    <row r="109" spans="1:11" ht="14.4" customHeight="1" x14ac:dyDescent="0.3">
      <c r="A109" s="696" t="s">
        <v>503</v>
      </c>
      <c r="B109" s="697" t="s">
        <v>504</v>
      </c>
      <c r="C109" s="698" t="s">
        <v>516</v>
      </c>
      <c r="D109" s="699" t="s">
        <v>517</v>
      </c>
      <c r="E109" s="698" t="s">
        <v>1639</v>
      </c>
      <c r="F109" s="699" t="s">
        <v>1640</v>
      </c>
      <c r="G109" s="698" t="s">
        <v>1667</v>
      </c>
      <c r="H109" s="698" t="s">
        <v>1668</v>
      </c>
      <c r="I109" s="701">
        <v>1.6940000534057618</v>
      </c>
      <c r="J109" s="701">
        <v>2500</v>
      </c>
      <c r="K109" s="702">
        <v>4235</v>
      </c>
    </row>
    <row r="110" spans="1:11" ht="14.4" customHeight="1" x14ac:dyDescent="0.3">
      <c r="A110" s="696" t="s">
        <v>503</v>
      </c>
      <c r="B110" s="697" t="s">
        <v>504</v>
      </c>
      <c r="C110" s="698" t="s">
        <v>516</v>
      </c>
      <c r="D110" s="699" t="s">
        <v>517</v>
      </c>
      <c r="E110" s="698" t="s">
        <v>1639</v>
      </c>
      <c r="F110" s="699" t="s">
        <v>1640</v>
      </c>
      <c r="G110" s="698" t="s">
        <v>1669</v>
      </c>
      <c r="H110" s="698" t="s">
        <v>1670</v>
      </c>
      <c r="I110" s="701">
        <v>15.925714492797852</v>
      </c>
      <c r="J110" s="701">
        <v>2350</v>
      </c>
      <c r="K110" s="702">
        <v>37423.5</v>
      </c>
    </row>
    <row r="111" spans="1:11" ht="14.4" customHeight="1" x14ac:dyDescent="0.3">
      <c r="A111" s="696" t="s">
        <v>503</v>
      </c>
      <c r="B111" s="697" t="s">
        <v>504</v>
      </c>
      <c r="C111" s="698" t="s">
        <v>516</v>
      </c>
      <c r="D111" s="699" t="s">
        <v>517</v>
      </c>
      <c r="E111" s="698" t="s">
        <v>1639</v>
      </c>
      <c r="F111" s="699" t="s">
        <v>1640</v>
      </c>
      <c r="G111" s="698" t="s">
        <v>1671</v>
      </c>
      <c r="H111" s="698" t="s">
        <v>1672</v>
      </c>
      <c r="I111" s="701">
        <v>54.459999084472656</v>
      </c>
      <c r="J111" s="701">
        <v>2</v>
      </c>
      <c r="K111" s="702">
        <v>108.91999816894531</v>
      </c>
    </row>
    <row r="112" spans="1:11" ht="14.4" customHeight="1" x14ac:dyDescent="0.3">
      <c r="A112" s="696" t="s">
        <v>503</v>
      </c>
      <c r="B112" s="697" t="s">
        <v>504</v>
      </c>
      <c r="C112" s="698" t="s">
        <v>516</v>
      </c>
      <c r="D112" s="699" t="s">
        <v>517</v>
      </c>
      <c r="E112" s="698" t="s">
        <v>1639</v>
      </c>
      <c r="F112" s="699" t="s">
        <v>1640</v>
      </c>
      <c r="G112" s="698" t="s">
        <v>1673</v>
      </c>
      <c r="H112" s="698" t="s">
        <v>1674</v>
      </c>
      <c r="I112" s="701">
        <v>5.4449999332427979</v>
      </c>
      <c r="J112" s="701">
        <v>1200</v>
      </c>
      <c r="K112" s="702">
        <v>6532</v>
      </c>
    </row>
    <row r="113" spans="1:11" ht="14.4" customHeight="1" x14ac:dyDescent="0.3">
      <c r="A113" s="696" t="s">
        <v>503</v>
      </c>
      <c r="B113" s="697" t="s">
        <v>504</v>
      </c>
      <c r="C113" s="698" t="s">
        <v>516</v>
      </c>
      <c r="D113" s="699" t="s">
        <v>517</v>
      </c>
      <c r="E113" s="698" t="s">
        <v>1639</v>
      </c>
      <c r="F113" s="699" t="s">
        <v>1640</v>
      </c>
      <c r="G113" s="698" t="s">
        <v>1675</v>
      </c>
      <c r="H113" s="698" t="s">
        <v>1676</v>
      </c>
      <c r="I113" s="701">
        <v>3.3900001049041748</v>
      </c>
      <c r="J113" s="701">
        <v>4200</v>
      </c>
      <c r="K113" s="702">
        <v>14238</v>
      </c>
    </row>
    <row r="114" spans="1:11" ht="14.4" customHeight="1" x14ac:dyDescent="0.3">
      <c r="A114" s="696" t="s">
        <v>503</v>
      </c>
      <c r="B114" s="697" t="s">
        <v>504</v>
      </c>
      <c r="C114" s="698" t="s">
        <v>516</v>
      </c>
      <c r="D114" s="699" t="s">
        <v>517</v>
      </c>
      <c r="E114" s="698" t="s">
        <v>1639</v>
      </c>
      <c r="F114" s="699" t="s">
        <v>1640</v>
      </c>
      <c r="G114" s="698" t="s">
        <v>1677</v>
      </c>
      <c r="H114" s="698" t="s">
        <v>1678</v>
      </c>
      <c r="I114" s="701">
        <v>30.729999542236328</v>
      </c>
      <c r="J114" s="701">
        <v>200</v>
      </c>
      <c r="K114" s="702">
        <v>6146.7998046875</v>
      </c>
    </row>
    <row r="115" spans="1:11" ht="14.4" customHeight="1" x14ac:dyDescent="0.3">
      <c r="A115" s="696" t="s">
        <v>503</v>
      </c>
      <c r="B115" s="697" t="s">
        <v>504</v>
      </c>
      <c r="C115" s="698" t="s">
        <v>516</v>
      </c>
      <c r="D115" s="699" t="s">
        <v>517</v>
      </c>
      <c r="E115" s="698" t="s">
        <v>1639</v>
      </c>
      <c r="F115" s="699" t="s">
        <v>1640</v>
      </c>
      <c r="G115" s="698" t="s">
        <v>1679</v>
      </c>
      <c r="H115" s="698" t="s">
        <v>1680</v>
      </c>
      <c r="I115" s="701">
        <v>16.700000762939453</v>
      </c>
      <c r="J115" s="701">
        <v>200</v>
      </c>
      <c r="K115" s="702">
        <v>3340</v>
      </c>
    </row>
    <row r="116" spans="1:11" ht="14.4" customHeight="1" x14ac:dyDescent="0.3">
      <c r="A116" s="696" t="s">
        <v>503</v>
      </c>
      <c r="B116" s="697" t="s">
        <v>504</v>
      </c>
      <c r="C116" s="698" t="s">
        <v>516</v>
      </c>
      <c r="D116" s="699" t="s">
        <v>517</v>
      </c>
      <c r="E116" s="698" t="s">
        <v>1639</v>
      </c>
      <c r="F116" s="699" t="s">
        <v>1640</v>
      </c>
      <c r="G116" s="698" t="s">
        <v>1679</v>
      </c>
      <c r="H116" s="698" t="s">
        <v>1681</v>
      </c>
      <c r="I116" s="701">
        <v>16.700000762939453</v>
      </c>
      <c r="J116" s="701">
        <v>80</v>
      </c>
      <c r="K116" s="702">
        <v>1335.7999877929688</v>
      </c>
    </row>
    <row r="117" spans="1:11" ht="14.4" customHeight="1" x14ac:dyDescent="0.3">
      <c r="A117" s="696" t="s">
        <v>503</v>
      </c>
      <c r="B117" s="697" t="s">
        <v>504</v>
      </c>
      <c r="C117" s="698" t="s">
        <v>516</v>
      </c>
      <c r="D117" s="699" t="s">
        <v>517</v>
      </c>
      <c r="E117" s="698" t="s">
        <v>1639</v>
      </c>
      <c r="F117" s="699" t="s">
        <v>1640</v>
      </c>
      <c r="G117" s="698" t="s">
        <v>1682</v>
      </c>
      <c r="H117" s="698" t="s">
        <v>1683</v>
      </c>
      <c r="I117" s="701">
        <v>15.130000114440918</v>
      </c>
      <c r="J117" s="701">
        <v>300</v>
      </c>
      <c r="K117" s="702">
        <v>4537.5</v>
      </c>
    </row>
    <row r="118" spans="1:11" ht="14.4" customHeight="1" x14ac:dyDescent="0.3">
      <c r="A118" s="696" t="s">
        <v>503</v>
      </c>
      <c r="B118" s="697" t="s">
        <v>504</v>
      </c>
      <c r="C118" s="698" t="s">
        <v>516</v>
      </c>
      <c r="D118" s="699" t="s">
        <v>517</v>
      </c>
      <c r="E118" s="698" t="s">
        <v>1639</v>
      </c>
      <c r="F118" s="699" t="s">
        <v>1640</v>
      </c>
      <c r="G118" s="698" t="s">
        <v>1684</v>
      </c>
      <c r="H118" s="698" t="s">
        <v>1685</v>
      </c>
      <c r="I118" s="701">
        <v>31.069999694824219</v>
      </c>
      <c r="J118" s="701">
        <v>125</v>
      </c>
      <c r="K118" s="702">
        <v>3884.0999755859375</v>
      </c>
    </row>
    <row r="119" spans="1:11" ht="14.4" customHeight="1" x14ac:dyDescent="0.3">
      <c r="A119" s="696" t="s">
        <v>503</v>
      </c>
      <c r="B119" s="697" t="s">
        <v>504</v>
      </c>
      <c r="C119" s="698" t="s">
        <v>516</v>
      </c>
      <c r="D119" s="699" t="s">
        <v>517</v>
      </c>
      <c r="E119" s="698" t="s">
        <v>1639</v>
      </c>
      <c r="F119" s="699" t="s">
        <v>1640</v>
      </c>
      <c r="G119" s="698" t="s">
        <v>1686</v>
      </c>
      <c r="H119" s="698" t="s">
        <v>1687</v>
      </c>
      <c r="I119" s="701">
        <v>17.909999847412109</v>
      </c>
      <c r="J119" s="701">
        <v>10</v>
      </c>
      <c r="K119" s="702">
        <v>179.10000610351563</v>
      </c>
    </row>
    <row r="120" spans="1:11" ht="14.4" customHeight="1" x14ac:dyDescent="0.3">
      <c r="A120" s="696" t="s">
        <v>503</v>
      </c>
      <c r="B120" s="697" t="s">
        <v>504</v>
      </c>
      <c r="C120" s="698" t="s">
        <v>516</v>
      </c>
      <c r="D120" s="699" t="s">
        <v>517</v>
      </c>
      <c r="E120" s="698" t="s">
        <v>1639</v>
      </c>
      <c r="F120" s="699" t="s">
        <v>1640</v>
      </c>
      <c r="G120" s="698" t="s">
        <v>1688</v>
      </c>
      <c r="H120" s="698" t="s">
        <v>1689</v>
      </c>
      <c r="I120" s="701">
        <v>17.909999847412109</v>
      </c>
      <c r="J120" s="701">
        <v>10</v>
      </c>
      <c r="K120" s="702">
        <v>179.10000610351563</v>
      </c>
    </row>
    <row r="121" spans="1:11" ht="14.4" customHeight="1" x14ac:dyDescent="0.3">
      <c r="A121" s="696" t="s">
        <v>503</v>
      </c>
      <c r="B121" s="697" t="s">
        <v>504</v>
      </c>
      <c r="C121" s="698" t="s">
        <v>516</v>
      </c>
      <c r="D121" s="699" t="s">
        <v>517</v>
      </c>
      <c r="E121" s="698" t="s">
        <v>1639</v>
      </c>
      <c r="F121" s="699" t="s">
        <v>1640</v>
      </c>
      <c r="G121" s="698" t="s">
        <v>1690</v>
      </c>
      <c r="H121" s="698" t="s">
        <v>1691</v>
      </c>
      <c r="I121" s="701">
        <v>17.909999847412109</v>
      </c>
      <c r="J121" s="701">
        <v>10</v>
      </c>
      <c r="K121" s="702">
        <v>179.08000183105469</v>
      </c>
    </row>
    <row r="122" spans="1:11" ht="14.4" customHeight="1" x14ac:dyDescent="0.3">
      <c r="A122" s="696" t="s">
        <v>503</v>
      </c>
      <c r="B122" s="697" t="s">
        <v>504</v>
      </c>
      <c r="C122" s="698" t="s">
        <v>516</v>
      </c>
      <c r="D122" s="699" t="s">
        <v>517</v>
      </c>
      <c r="E122" s="698" t="s">
        <v>1639</v>
      </c>
      <c r="F122" s="699" t="s">
        <v>1640</v>
      </c>
      <c r="G122" s="698" t="s">
        <v>1692</v>
      </c>
      <c r="H122" s="698" t="s">
        <v>1693</v>
      </c>
      <c r="I122" s="701">
        <v>484.04000854492188</v>
      </c>
      <c r="J122" s="701">
        <v>10</v>
      </c>
      <c r="K122" s="702">
        <v>4840.39990234375</v>
      </c>
    </row>
    <row r="123" spans="1:11" ht="14.4" customHeight="1" x14ac:dyDescent="0.3">
      <c r="A123" s="696" t="s">
        <v>503</v>
      </c>
      <c r="B123" s="697" t="s">
        <v>504</v>
      </c>
      <c r="C123" s="698" t="s">
        <v>516</v>
      </c>
      <c r="D123" s="699" t="s">
        <v>517</v>
      </c>
      <c r="E123" s="698" t="s">
        <v>1639</v>
      </c>
      <c r="F123" s="699" t="s">
        <v>1640</v>
      </c>
      <c r="G123" s="698" t="s">
        <v>1694</v>
      </c>
      <c r="H123" s="698" t="s">
        <v>1695</v>
      </c>
      <c r="I123" s="701">
        <v>527.969970703125</v>
      </c>
      <c r="J123" s="701">
        <v>20</v>
      </c>
      <c r="K123" s="702">
        <v>10559.38037109375</v>
      </c>
    </row>
    <row r="124" spans="1:11" ht="14.4" customHeight="1" x14ac:dyDescent="0.3">
      <c r="A124" s="696" t="s">
        <v>503</v>
      </c>
      <c r="B124" s="697" t="s">
        <v>504</v>
      </c>
      <c r="C124" s="698" t="s">
        <v>516</v>
      </c>
      <c r="D124" s="699" t="s">
        <v>517</v>
      </c>
      <c r="E124" s="698" t="s">
        <v>1639</v>
      </c>
      <c r="F124" s="699" t="s">
        <v>1640</v>
      </c>
      <c r="G124" s="698" t="s">
        <v>1696</v>
      </c>
      <c r="H124" s="698" t="s">
        <v>1697</v>
      </c>
      <c r="I124" s="701">
        <v>646.75</v>
      </c>
      <c r="J124" s="701">
        <v>2</v>
      </c>
      <c r="K124" s="702">
        <v>1293.5</v>
      </c>
    </row>
    <row r="125" spans="1:11" ht="14.4" customHeight="1" x14ac:dyDescent="0.3">
      <c r="A125" s="696" t="s">
        <v>503</v>
      </c>
      <c r="B125" s="697" t="s">
        <v>504</v>
      </c>
      <c r="C125" s="698" t="s">
        <v>516</v>
      </c>
      <c r="D125" s="699" t="s">
        <v>517</v>
      </c>
      <c r="E125" s="698" t="s">
        <v>1639</v>
      </c>
      <c r="F125" s="699" t="s">
        <v>1640</v>
      </c>
      <c r="G125" s="698" t="s">
        <v>1698</v>
      </c>
      <c r="H125" s="698" t="s">
        <v>1699</v>
      </c>
      <c r="I125" s="701">
        <v>17.979999542236328</v>
      </c>
      <c r="J125" s="701">
        <v>50</v>
      </c>
      <c r="K125" s="702">
        <v>899</v>
      </c>
    </row>
    <row r="126" spans="1:11" ht="14.4" customHeight="1" x14ac:dyDescent="0.3">
      <c r="A126" s="696" t="s">
        <v>503</v>
      </c>
      <c r="B126" s="697" t="s">
        <v>504</v>
      </c>
      <c r="C126" s="698" t="s">
        <v>516</v>
      </c>
      <c r="D126" s="699" t="s">
        <v>517</v>
      </c>
      <c r="E126" s="698" t="s">
        <v>1639</v>
      </c>
      <c r="F126" s="699" t="s">
        <v>1640</v>
      </c>
      <c r="G126" s="698" t="s">
        <v>1700</v>
      </c>
      <c r="H126" s="698" t="s">
        <v>1701</v>
      </c>
      <c r="I126" s="701">
        <v>17.979999542236328</v>
      </c>
      <c r="J126" s="701">
        <v>100</v>
      </c>
      <c r="K126" s="702">
        <v>1798</v>
      </c>
    </row>
    <row r="127" spans="1:11" ht="14.4" customHeight="1" x14ac:dyDescent="0.3">
      <c r="A127" s="696" t="s">
        <v>503</v>
      </c>
      <c r="B127" s="697" t="s">
        <v>504</v>
      </c>
      <c r="C127" s="698" t="s">
        <v>516</v>
      </c>
      <c r="D127" s="699" t="s">
        <v>517</v>
      </c>
      <c r="E127" s="698" t="s">
        <v>1639</v>
      </c>
      <c r="F127" s="699" t="s">
        <v>1640</v>
      </c>
      <c r="G127" s="698" t="s">
        <v>1702</v>
      </c>
      <c r="H127" s="698" t="s">
        <v>1703</v>
      </c>
      <c r="I127" s="701">
        <v>17.979999542236328</v>
      </c>
      <c r="J127" s="701">
        <v>100</v>
      </c>
      <c r="K127" s="702">
        <v>1798</v>
      </c>
    </row>
    <row r="128" spans="1:11" ht="14.4" customHeight="1" x14ac:dyDescent="0.3">
      <c r="A128" s="696" t="s">
        <v>503</v>
      </c>
      <c r="B128" s="697" t="s">
        <v>504</v>
      </c>
      <c r="C128" s="698" t="s">
        <v>516</v>
      </c>
      <c r="D128" s="699" t="s">
        <v>517</v>
      </c>
      <c r="E128" s="698" t="s">
        <v>1639</v>
      </c>
      <c r="F128" s="699" t="s">
        <v>1640</v>
      </c>
      <c r="G128" s="698" t="s">
        <v>1704</v>
      </c>
      <c r="H128" s="698" t="s">
        <v>1705</v>
      </c>
      <c r="I128" s="701">
        <v>1.809999942779541</v>
      </c>
      <c r="J128" s="701">
        <v>20</v>
      </c>
      <c r="K128" s="702">
        <v>36.200000762939453</v>
      </c>
    </row>
    <row r="129" spans="1:11" ht="14.4" customHeight="1" x14ac:dyDescent="0.3">
      <c r="A129" s="696" t="s">
        <v>503</v>
      </c>
      <c r="B129" s="697" t="s">
        <v>504</v>
      </c>
      <c r="C129" s="698" t="s">
        <v>516</v>
      </c>
      <c r="D129" s="699" t="s">
        <v>517</v>
      </c>
      <c r="E129" s="698" t="s">
        <v>1639</v>
      </c>
      <c r="F129" s="699" t="s">
        <v>1640</v>
      </c>
      <c r="G129" s="698" t="s">
        <v>1706</v>
      </c>
      <c r="H129" s="698" t="s">
        <v>1707</v>
      </c>
      <c r="I129" s="701">
        <v>22.989999771118164</v>
      </c>
      <c r="J129" s="701">
        <v>40</v>
      </c>
      <c r="K129" s="702">
        <v>919.5999755859375</v>
      </c>
    </row>
    <row r="130" spans="1:11" ht="14.4" customHeight="1" x14ac:dyDescent="0.3">
      <c r="A130" s="696" t="s">
        <v>503</v>
      </c>
      <c r="B130" s="697" t="s">
        <v>504</v>
      </c>
      <c r="C130" s="698" t="s">
        <v>516</v>
      </c>
      <c r="D130" s="699" t="s">
        <v>517</v>
      </c>
      <c r="E130" s="698" t="s">
        <v>1639</v>
      </c>
      <c r="F130" s="699" t="s">
        <v>1640</v>
      </c>
      <c r="G130" s="698" t="s">
        <v>1708</v>
      </c>
      <c r="H130" s="698" t="s">
        <v>1709</v>
      </c>
      <c r="I130" s="701">
        <v>4.0300002098083496</v>
      </c>
      <c r="J130" s="701">
        <v>1250</v>
      </c>
      <c r="K130" s="702">
        <v>5037.5</v>
      </c>
    </row>
    <row r="131" spans="1:11" ht="14.4" customHeight="1" x14ac:dyDescent="0.3">
      <c r="A131" s="696" t="s">
        <v>503</v>
      </c>
      <c r="B131" s="697" t="s">
        <v>504</v>
      </c>
      <c r="C131" s="698" t="s">
        <v>516</v>
      </c>
      <c r="D131" s="699" t="s">
        <v>517</v>
      </c>
      <c r="E131" s="698" t="s">
        <v>1639</v>
      </c>
      <c r="F131" s="699" t="s">
        <v>1640</v>
      </c>
      <c r="G131" s="698" t="s">
        <v>1710</v>
      </c>
      <c r="H131" s="698" t="s">
        <v>1711</v>
      </c>
      <c r="I131" s="701">
        <v>103.16999816894531</v>
      </c>
      <c r="J131" s="701">
        <v>30</v>
      </c>
      <c r="K131" s="702">
        <v>3095</v>
      </c>
    </row>
    <row r="132" spans="1:11" ht="14.4" customHeight="1" x14ac:dyDescent="0.3">
      <c r="A132" s="696" t="s">
        <v>503</v>
      </c>
      <c r="B132" s="697" t="s">
        <v>504</v>
      </c>
      <c r="C132" s="698" t="s">
        <v>516</v>
      </c>
      <c r="D132" s="699" t="s">
        <v>517</v>
      </c>
      <c r="E132" s="698" t="s">
        <v>1639</v>
      </c>
      <c r="F132" s="699" t="s">
        <v>1640</v>
      </c>
      <c r="G132" s="698" t="s">
        <v>1712</v>
      </c>
      <c r="H132" s="698" t="s">
        <v>1713</v>
      </c>
      <c r="I132" s="701">
        <v>9.0674998760223389</v>
      </c>
      <c r="J132" s="701">
        <v>1600</v>
      </c>
      <c r="K132" s="702">
        <v>14508</v>
      </c>
    </row>
    <row r="133" spans="1:11" ht="14.4" customHeight="1" x14ac:dyDescent="0.3">
      <c r="A133" s="696" t="s">
        <v>503</v>
      </c>
      <c r="B133" s="697" t="s">
        <v>504</v>
      </c>
      <c r="C133" s="698" t="s">
        <v>516</v>
      </c>
      <c r="D133" s="699" t="s">
        <v>517</v>
      </c>
      <c r="E133" s="698" t="s">
        <v>1639</v>
      </c>
      <c r="F133" s="699" t="s">
        <v>1640</v>
      </c>
      <c r="G133" s="698" t="s">
        <v>1714</v>
      </c>
      <c r="H133" s="698" t="s">
        <v>1715</v>
      </c>
      <c r="I133" s="701">
        <v>171.69000244140625</v>
      </c>
      <c r="J133" s="701">
        <v>20</v>
      </c>
      <c r="K133" s="702">
        <v>3433.719970703125</v>
      </c>
    </row>
    <row r="134" spans="1:11" ht="14.4" customHeight="1" x14ac:dyDescent="0.3">
      <c r="A134" s="696" t="s">
        <v>503</v>
      </c>
      <c r="B134" s="697" t="s">
        <v>504</v>
      </c>
      <c r="C134" s="698" t="s">
        <v>516</v>
      </c>
      <c r="D134" s="699" t="s">
        <v>517</v>
      </c>
      <c r="E134" s="698" t="s">
        <v>1639</v>
      </c>
      <c r="F134" s="699" t="s">
        <v>1640</v>
      </c>
      <c r="G134" s="698" t="s">
        <v>1716</v>
      </c>
      <c r="H134" s="698" t="s">
        <v>1717</v>
      </c>
      <c r="I134" s="701">
        <v>10.073333104451498</v>
      </c>
      <c r="J134" s="701">
        <v>120</v>
      </c>
      <c r="K134" s="702">
        <v>1208.760009765625</v>
      </c>
    </row>
    <row r="135" spans="1:11" ht="14.4" customHeight="1" x14ac:dyDescent="0.3">
      <c r="A135" s="696" t="s">
        <v>503</v>
      </c>
      <c r="B135" s="697" t="s">
        <v>504</v>
      </c>
      <c r="C135" s="698" t="s">
        <v>516</v>
      </c>
      <c r="D135" s="699" t="s">
        <v>517</v>
      </c>
      <c r="E135" s="698" t="s">
        <v>1639</v>
      </c>
      <c r="F135" s="699" t="s">
        <v>1640</v>
      </c>
      <c r="G135" s="698" t="s">
        <v>1718</v>
      </c>
      <c r="H135" s="698" t="s">
        <v>1719</v>
      </c>
      <c r="I135" s="701">
        <v>10.079999923706055</v>
      </c>
      <c r="J135" s="701">
        <v>60</v>
      </c>
      <c r="K135" s="702">
        <v>604.52001953125</v>
      </c>
    </row>
    <row r="136" spans="1:11" ht="14.4" customHeight="1" x14ac:dyDescent="0.3">
      <c r="A136" s="696" t="s">
        <v>503</v>
      </c>
      <c r="B136" s="697" t="s">
        <v>504</v>
      </c>
      <c r="C136" s="698" t="s">
        <v>516</v>
      </c>
      <c r="D136" s="699" t="s">
        <v>517</v>
      </c>
      <c r="E136" s="698" t="s">
        <v>1639</v>
      </c>
      <c r="F136" s="699" t="s">
        <v>1640</v>
      </c>
      <c r="G136" s="698" t="s">
        <v>1720</v>
      </c>
      <c r="H136" s="698" t="s">
        <v>1721</v>
      </c>
      <c r="I136" s="701">
        <v>3.869999885559082</v>
      </c>
      <c r="J136" s="701">
        <v>900</v>
      </c>
      <c r="K136" s="702">
        <v>3484.800048828125</v>
      </c>
    </row>
    <row r="137" spans="1:11" ht="14.4" customHeight="1" x14ac:dyDescent="0.3">
      <c r="A137" s="696" t="s">
        <v>503</v>
      </c>
      <c r="B137" s="697" t="s">
        <v>504</v>
      </c>
      <c r="C137" s="698" t="s">
        <v>516</v>
      </c>
      <c r="D137" s="699" t="s">
        <v>517</v>
      </c>
      <c r="E137" s="698" t="s">
        <v>1639</v>
      </c>
      <c r="F137" s="699" t="s">
        <v>1640</v>
      </c>
      <c r="G137" s="698" t="s">
        <v>1722</v>
      </c>
      <c r="H137" s="698" t="s">
        <v>1723</v>
      </c>
      <c r="I137" s="701">
        <v>4.9399998664855955</v>
      </c>
      <c r="J137" s="701">
        <v>160</v>
      </c>
      <c r="K137" s="702">
        <v>790.69998931884766</v>
      </c>
    </row>
    <row r="138" spans="1:11" ht="14.4" customHeight="1" x14ac:dyDescent="0.3">
      <c r="A138" s="696" t="s">
        <v>503</v>
      </c>
      <c r="B138" s="697" t="s">
        <v>504</v>
      </c>
      <c r="C138" s="698" t="s">
        <v>516</v>
      </c>
      <c r="D138" s="699" t="s">
        <v>517</v>
      </c>
      <c r="E138" s="698" t="s">
        <v>1639</v>
      </c>
      <c r="F138" s="699" t="s">
        <v>1640</v>
      </c>
      <c r="G138" s="698" t="s">
        <v>1724</v>
      </c>
      <c r="H138" s="698" t="s">
        <v>1725</v>
      </c>
      <c r="I138" s="701">
        <v>3.1466667652130127</v>
      </c>
      <c r="J138" s="701">
        <v>70</v>
      </c>
      <c r="K138" s="702">
        <v>220.29999923706055</v>
      </c>
    </row>
    <row r="139" spans="1:11" ht="14.4" customHeight="1" x14ac:dyDescent="0.3">
      <c r="A139" s="696" t="s">
        <v>503</v>
      </c>
      <c r="B139" s="697" t="s">
        <v>504</v>
      </c>
      <c r="C139" s="698" t="s">
        <v>516</v>
      </c>
      <c r="D139" s="699" t="s">
        <v>517</v>
      </c>
      <c r="E139" s="698" t="s">
        <v>1639</v>
      </c>
      <c r="F139" s="699" t="s">
        <v>1640</v>
      </c>
      <c r="G139" s="698" t="s">
        <v>1726</v>
      </c>
      <c r="H139" s="698" t="s">
        <v>1727</v>
      </c>
      <c r="I139" s="701">
        <v>2.4200000762939453</v>
      </c>
      <c r="J139" s="701">
        <v>240</v>
      </c>
      <c r="K139" s="702">
        <v>580.79998779296875</v>
      </c>
    </row>
    <row r="140" spans="1:11" ht="14.4" customHeight="1" x14ac:dyDescent="0.3">
      <c r="A140" s="696" t="s">
        <v>503</v>
      </c>
      <c r="B140" s="697" t="s">
        <v>504</v>
      </c>
      <c r="C140" s="698" t="s">
        <v>516</v>
      </c>
      <c r="D140" s="699" t="s">
        <v>517</v>
      </c>
      <c r="E140" s="698" t="s">
        <v>1639</v>
      </c>
      <c r="F140" s="699" t="s">
        <v>1640</v>
      </c>
      <c r="G140" s="698" t="s">
        <v>1728</v>
      </c>
      <c r="H140" s="698" t="s">
        <v>1729</v>
      </c>
      <c r="I140" s="701">
        <v>338.79998779296875</v>
      </c>
      <c r="J140" s="701">
        <v>10</v>
      </c>
      <c r="K140" s="702">
        <v>3388</v>
      </c>
    </row>
    <row r="141" spans="1:11" ht="14.4" customHeight="1" x14ac:dyDescent="0.3">
      <c r="A141" s="696" t="s">
        <v>503</v>
      </c>
      <c r="B141" s="697" t="s">
        <v>504</v>
      </c>
      <c r="C141" s="698" t="s">
        <v>516</v>
      </c>
      <c r="D141" s="699" t="s">
        <v>517</v>
      </c>
      <c r="E141" s="698" t="s">
        <v>1639</v>
      </c>
      <c r="F141" s="699" t="s">
        <v>1640</v>
      </c>
      <c r="G141" s="698" t="s">
        <v>1730</v>
      </c>
      <c r="H141" s="698" t="s">
        <v>1731</v>
      </c>
      <c r="I141" s="701">
        <v>80.57750129699707</v>
      </c>
      <c r="J141" s="701">
        <v>360</v>
      </c>
      <c r="K141" s="702">
        <v>29007.99951171875</v>
      </c>
    </row>
    <row r="142" spans="1:11" ht="14.4" customHeight="1" x14ac:dyDescent="0.3">
      <c r="A142" s="696" t="s">
        <v>503</v>
      </c>
      <c r="B142" s="697" t="s">
        <v>504</v>
      </c>
      <c r="C142" s="698" t="s">
        <v>516</v>
      </c>
      <c r="D142" s="699" t="s">
        <v>517</v>
      </c>
      <c r="E142" s="698" t="s">
        <v>1639</v>
      </c>
      <c r="F142" s="699" t="s">
        <v>1640</v>
      </c>
      <c r="G142" s="698" t="s">
        <v>1732</v>
      </c>
      <c r="H142" s="698" t="s">
        <v>1733</v>
      </c>
      <c r="I142" s="701">
        <v>39.930000305175781</v>
      </c>
      <c r="J142" s="701">
        <v>80</v>
      </c>
      <c r="K142" s="702">
        <v>3194.39990234375</v>
      </c>
    </row>
    <row r="143" spans="1:11" ht="14.4" customHeight="1" x14ac:dyDescent="0.3">
      <c r="A143" s="696" t="s">
        <v>503</v>
      </c>
      <c r="B143" s="697" t="s">
        <v>504</v>
      </c>
      <c r="C143" s="698" t="s">
        <v>516</v>
      </c>
      <c r="D143" s="699" t="s">
        <v>517</v>
      </c>
      <c r="E143" s="698" t="s">
        <v>1639</v>
      </c>
      <c r="F143" s="699" t="s">
        <v>1640</v>
      </c>
      <c r="G143" s="698" t="s">
        <v>1734</v>
      </c>
      <c r="H143" s="698" t="s">
        <v>1735</v>
      </c>
      <c r="I143" s="701">
        <v>102.84999847412109</v>
      </c>
      <c r="J143" s="701">
        <v>50</v>
      </c>
      <c r="K143" s="702">
        <v>5142.5</v>
      </c>
    </row>
    <row r="144" spans="1:11" ht="14.4" customHeight="1" x14ac:dyDescent="0.3">
      <c r="A144" s="696" t="s">
        <v>503</v>
      </c>
      <c r="B144" s="697" t="s">
        <v>504</v>
      </c>
      <c r="C144" s="698" t="s">
        <v>516</v>
      </c>
      <c r="D144" s="699" t="s">
        <v>517</v>
      </c>
      <c r="E144" s="698" t="s">
        <v>1639</v>
      </c>
      <c r="F144" s="699" t="s">
        <v>1640</v>
      </c>
      <c r="G144" s="698" t="s">
        <v>1736</v>
      </c>
      <c r="H144" s="698" t="s">
        <v>1737</v>
      </c>
      <c r="I144" s="701">
        <v>0.25249999761581421</v>
      </c>
      <c r="J144" s="701">
        <v>400</v>
      </c>
      <c r="K144" s="702">
        <v>101</v>
      </c>
    </row>
    <row r="145" spans="1:11" ht="14.4" customHeight="1" x14ac:dyDescent="0.3">
      <c r="A145" s="696" t="s">
        <v>503</v>
      </c>
      <c r="B145" s="697" t="s">
        <v>504</v>
      </c>
      <c r="C145" s="698" t="s">
        <v>516</v>
      </c>
      <c r="D145" s="699" t="s">
        <v>517</v>
      </c>
      <c r="E145" s="698" t="s">
        <v>1639</v>
      </c>
      <c r="F145" s="699" t="s">
        <v>1640</v>
      </c>
      <c r="G145" s="698" t="s">
        <v>1738</v>
      </c>
      <c r="H145" s="698" t="s">
        <v>1739</v>
      </c>
      <c r="I145" s="701">
        <v>105.02999877929688</v>
      </c>
      <c r="J145" s="701">
        <v>10</v>
      </c>
      <c r="K145" s="702">
        <v>1050.300048828125</v>
      </c>
    </row>
    <row r="146" spans="1:11" ht="14.4" customHeight="1" x14ac:dyDescent="0.3">
      <c r="A146" s="696" t="s">
        <v>503</v>
      </c>
      <c r="B146" s="697" t="s">
        <v>504</v>
      </c>
      <c r="C146" s="698" t="s">
        <v>516</v>
      </c>
      <c r="D146" s="699" t="s">
        <v>517</v>
      </c>
      <c r="E146" s="698" t="s">
        <v>1639</v>
      </c>
      <c r="F146" s="699" t="s">
        <v>1640</v>
      </c>
      <c r="G146" s="698" t="s">
        <v>1740</v>
      </c>
      <c r="H146" s="698" t="s">
        <v>1741</v>
      </c>
      <c r="I146" s="701">
        <v>154</v>
      </c>
      <c r="J146" s="701">
        <v>10</v>
      </c>
      <c r="K146" s="702">
        <v>1539.969970703125</v>
      </c>
    </row>
    <row r="147" spans="1:11" ht="14.4" customHeight="1" x14ac:dyDescent="0.3">
      <c r="A147" s="696" t="s">
        <v>503</v>
      </c>
      <c r="B147" s="697" t="s">
        <v>504</v>
      </c>
      <c r="C147" s="698" t="s">
        <v>516</v>
      </c>
      <c r="D147" s="699" t="s">
        <v>517</v>
      </c>
      <c r="E147" s="698" t="s">
        <v>1639</v>
      </c>
      <c r="F147" s="699" t="s">
        <v>1640</v>
      </c>
      <c r="G147" s="698" t="s">
        <v>1742</v>
      </c>
      <c r="H147" s="698" t="s">
        <v>1743</v>
      </c>
      <c r="I147" s="701">
        <v>145.19999694824219</v>
      </c>
      <c r="J147" s="701">
        <v>10</v>
      </c>
      <c r="K147" s="702">
        <v>1452</v>
      </c>
    </row>
    <row r="148" spans="1:11" ht="14.4" customHeight="1" x14ac:dyDescent="0.3">
      <c r="A148" s="696" t="s">
        <v>503</v>
      </c>
      <c r="B148" s="697" t="s">
        <v>504</v>
      </c>
      <c r="C148" s="698" t="s">
        <v>516</v>
      </c>
      <c r="D148" s="699" t="s">
        <v>517</v>
      </c>
      <c r="E148" s="698" t="s">
        <v>1639</v>
      </c>
      <c r="F148" s="699" t="s">
        <v>1640</v>
      </c>
      <c r="G148" s="698" t="s">
        <v>1744</v>
      </c>
      <c r="H148" s="698" t="s">
        <v>1745</v>
      </c>
      <c r="I148" s="701">
        <v>27.100000381469727</v>
      </c>
      <c r="J148" s="701">
        <v>60</v>
      </c>
      <c r="K148" s="702">
        <v>1626.2400512695313</v>
      </c>
    </row>
    <row r="149" spans="1:11" ht="14.4" customHeight="1" x14ac:dyDescent="0.3">
      <c r="A149" s="696" t="s">
        <v>503</v>
      </c>
      <c r="B149" s="697" t="s">
        <v>504</v>
      </c>
      <c r="C149" s="698" t="s">
        <v>516</v>
      </c>
      <c r="D149" s="699" t="s">
        <v>517</v>
      </c>
      <c r="E149" s="698" t="s">
        <v>1639</v>
      </c>
      <c r="F149" s="699" t="s">
        <v>1640</v>
      </c>
      <c r="G149" s="698" t="s">
        <v>1746</v>
      </c>
      <c r="H149" s="698" t="s">
        <v>1747</v>
      </c>
      <c r="I149" s="701">
        <v>302.60000610351563</v>
      </c>
      <c r="J149" s="701">
        <v>5</v>
      </c>
      <c r="K149" s="702">
        <v>1513</v>
      </c>
    </row>
    <row r="150" spans="1:11" ht="14.4" customHeight="1" x14ac:dyDescent="0.3">
      <c r="A150" s="696" t="s">
        <v>503</v>
      </c>
      <c r="B150" s="697" t="s">
        <v>504</v>
      </c>
      <c r="C150" s="698" t="s">
        <v>516</v>
      </c>
      <c r="D150" s="699" t="s">
        <v>517</v>
      </c>
      <c r="E150" s="698" t="s">
        <v>1639</v>
      </c>
      <c r="F150" s="699" t="s">
        <v>1640</v>
      </c>
      <c r="G150" s="698" t="s">
        <v>1748</v>
      </c>
      <c r="H150" s="698" t="s">
        <v>1749</v>
      </c>
      <c r="I150" s="701">
        <v>25.290000915527344</v>
      </c>
      <c r="J150" s="701">
        <v>250</v>
      </c>
      <c r="K150" s="702">
        <v>6322.249755859375</v>
      </c>
    </row>
    <row r="151" spans="1:11" ht="14.4" customHeight="1" x14ac:dyDescent="0.3">
      <c r="A151" s="696" t="s">
        <v>503</v>
      </c>
      <c r="B151" s="697" t="s">
        <v>504</v>
      </c>
      <c r="C151" s="698" t="s">
        <v>516</v>
      </c>
      <c r="D151" s="699" t="s">
        <v>517</v>
      </c>
      <c r="E151" s="698" t="s">
        <v>1639</v>
      </c>
      <c r="F151" s="699" t="s">
        <v>1640</v>
      </c>
      <c r="G151" s="698" t="s">
        <v>1750</v>
      </c>
      <c r="H151" s="698" t="s">
        <v>1751</v>
      </c>
      <c r="I151" s="701">
        <v>33.520000457763672</v>
      </c>
      <c r="J151" s="701">
        <v>10</v>
      </c>
      <c r="K151" s="702">
        <v>335.17001342773438</v>
      </c>
    </row>
    <row r="152" spans="1:11" ht="14.4" customHeight="1" x14ac:dyDescent="0.3">
      <c r="A152" s="696" t="s">
        <v>503</v>
      </c>
      <c r="B152" s="697" t="s">
        <v>504</v>
      </c>
      <c r="C152" s="698" t="s">
        <v>516</v>
      </c>
      <c r="D152" s="699" t="s">
        <v>517</v>
      </c>
      <c r="E152" s="698" t="s">
        <v>1639</v>
      </c>
      <c r="F152" s="699" t="s">
        <v>1640</v>
      </c>
      <c r="G152" s="698" t="s">
        <v>1752</v>
      </c>
      <c r="H152" s="698" t="s">
        <v>1753</v>
      </c>
      <c r="I152" s="701">
        <v>39.834286825997488</v>
      </c>
      <c r="J152" s="701">
        <v>720</v>
      </c>
      <c r="K152" s="702">
        <v>28680.799926757813</v>
      </c>
    </row>
    <row r="153" spans="1:11" ht="14.4" customHeight="1" x14ac:dyDescent="0.3">
      <c r="A153" s="696" t="s">
        <v>503</v>
      </c>
      <c r="B153" s="697" t="s">
        <v>504</v>
      </c>
      <c r="C153" s="698" t="s">
        <v>516</v>
      </c>
      <c r="D153" s="699" t="s">
        <v>517</v>
      </c>
      <c r="E153" s="698" t="s">
        <v>1639</v>
      </c>
      <c r="F153" s="699" t="s">
        <v>1640</v>
      </c>
      <c r="G153" s="698" t="s">
        <v>1754</v>
      </c>
      <c r="H153" s="698" t="s">
        <v>1755</v>
      </c>
      <c r="I153" s="701">
        <v>58.916665395100914</v>
      </c>
      <c r="J153" s="701">
        <v>150</v>
      </c>
      <c r="K153" s="702">
        <v>8837.239990234375</v>
      </c>
    </row>
    <row r="154" spans="1:11" ht="14.4" customHeight="1" x14ac:dyDescent="0.3">
      <c r="A154" s="696" t="s">
        <v>503</v>
      </c>
      <c r="B154" s="697" t="s">
        <v>504</v>
      </c>
      <c r="C154" s="698" t="s">
        <v>516</v>
      </c>
      <c r="D154" s="699" t="s">
        <v>517</v>
      </c>
      <c r="E154" s="698" t="s">
        <v>1639</v>
      </c>
      <c r="F154" s="699" t="s">
        <v>1640</v>
      </c>
      <c r="G154" s="698" t="s">
        <v>1756</v>
      </c>
      <c r="H154" s="698" t="s">
        <v>1757</v>
      </c>
      <c r="I154" s="701">
        <v>1672.219970703125</v>
      </c>
      <c r="J154" s="701">
        <v>1</v>
      </c>
      <c r="K154" s="702">
        <v>1672.219970703125</v>
      </c>
    </row>
    <row r="155" spans="1:11" ht="14.4" customHeight="1" x14ac:dyDescent="0.3">
      <c r="A155" s="696" t="s">
        <v>503</v>
      </c>
      <c r="B155" s="697" t="s">
        <v>504</v>
      </c>
      <c r="C155" s="698" t="s">
        <v>516</v>
      </c>
      <c r="D155" s="699" t="s">
        <v>517</v>
      </c>
      <c r="E155" s="698" t="s">
        <v>1639</v>
      </c>
      <c r="F155" s="699" t="s">
        <v>1640</v>
      </c>
      <c r="G155" s="698" t="s">
        <v>1758</v>
      </c>
      <c r="H155" s="698" t="s">
        <v>1759</v>
      </c>
      <c r="I155" s="701">
        <v>25.532000732421874</v>
      </c>
      <c r="J155" s="701">
        <v>180</v>
      </c>
      <c r="K155" s="702">
        <v>4595.800048828125</v>
      </c>
    </row>
    <row r="156" spans="1:11" ht="14.4" customHeight="1" x14ac:dyDescent="0.3">
      <c r="A156" s="696" t="s">
        <v>503</v>
      </c>
      <c r="B156" s="697" t="s">
        <v>504</v>
      </c>
      <c r="C156" s="698" t="s">
        <v>516</v>
      </c>
      <c r="D156" s="699" t="s">
        <v>517</v>
      </c>
      <c r="E156" s="698" t="s">
        <v>1639</v>
      </c>
      <c r="F156" s="699" t="s">
        <v>1640</v>
      </c>
      <c r="G156" s="698" t="s">
        <v>1760</v>
      </c>
      <c r="H156" s="698" t="s">
        <v>1761</v>
      </c>
      <c r="I156" s="701">
        <v>311.69000244140625</v>
      </c>
      <c r="J156" s="701">
        <v>7</v>
      </c>
      <c r="K156" s="702">
        <v>2181.8299560546875</v>
      </c>
    </row>
    <row r="157" spans="1:11" ht="14.4" customHeight="1" x14ac:dyDescent="0.3">
      <c r="A157" s="696" t="s">
        <v>503</v>
      </c>
      <c r="B157" s="697" t="s">
        <v>504</v>
      </c>
      <c r="C157" s="698" t="s">
        <v>516</v>
      </c>
      <c r="D157" s="699" t="s">
        <v>517</v>
      </c>
      <c r="E157" s="698" t="s">
        <v>1639</v>
      </c>
      <c r="F157" s="699" t="s">
        <v>1640</v>
      </c>
      <c r="G157" s="698" t="s">
        <v>1762</v>
      </c>
      <c r="H157" s="698" t="s">
        <v>1763</v>
      </c>
      <c r="I157" s="701">
        <v>184.58999633789063</v>
      </c>
      <c r="J157" s="701">
        <v>5</v>
      </c>
      <c r="K157" s="702">
        <v>922.95001220703125</v>
      </c>
    </row>
    <row r="158" spans="1:11" ht="14.4" customHeight="1" x14ac:dyDescent="0.3">
      <c r="A158" s="696" t="s">
        <v>503</v>
      </c>
      <c r="B158" s="697" t="s">
        <v>504</v>
      </c>
      <c r="C158" s="698" t="s">
        <v>516</v>
      </c>
      <c r="D158" s="699" t="s">
        <v>517</v>
      </c>
      <c r="E158" s="698" t="s">
        <v>1639</v>
      </c>
      <c r="F158" s="699" t="s">
        <v>1640</v>
      </c>
      <c r="G158" s="698" t="s">
        <v>1764</v>
      </c>
      <c r="H158" s="698" t="s">
        <v>1765</v>
      </c>
      <c r="I158" s="701">
        <v>214.02000427246094</v>
      </c>
      <c r="J158" s="701">
        <v>5</v>
      </c>
      <c r="K158" s="702">
        <v>1070.0999755859375</v>
      </c>
    </row>
    <row r="159" spans="1:11" ht="14.4" customHeight="1" x14ac:dyDescent="0.3">
      <c r="A159" s="696" t="s">
        <v>503</v>
      </c>
      <c r="B159" s="697" t="s">
        <v>504</v>
      </c>
      <c r="C159" s="698" t="s">
        <v>516</v>
      </c>
      <c r="D159" s="699" t="s">
        <v>517</v>
      </c>
      <c r="E159" s="698" t="s">
        <v>1639</v>
      </c>
      <c r="F159" s="699" t="s">
        <v>1640</v>
      </c>
      <c r="G159" s="698" t="s">
        <v>1766</v>
      </c>
      <c r="H159" s="698" t="s">
        <v>1767</v>
      </c>
      <c r="I159" s="701">
        <v>451.73333740234375</v>
      </c>
      <c r="J159" s="701">
        <v>10</v>
      </c>
      <c r="K159" s="702">
        <v>4525.3999633789063</v>
      </c>
    </row>
    <row r="160" spans="1:11" ht="14.4" customHeight="1" x14ac:dyDescent="0.3">
      <c r="A160" s="696" t="s">
        <v>503</v>
      </c>
      <c r="B160" s="697" t="s">
        <v>504</v>
      </c>
      <c r="C160" s="698" t="s">
        <v>516</v>
      </c>
      <c r="D160" s="699" t="s">
        <v>517</v>
      </c>
      <c r="E160" s="698" t="s">
        <v>1639</v>
      </c>
      <c r="F160" s="699" t="s">
        <v>1640</v>
      </c>
      <c r="G160" s="698" t="s">
        <v>1768</v>
      </c>
      <c r="H160" s="698" t="s">
        <v>1769</v>
      </c>
      <c r="I160" s="701">
        <v>34.990001678466797</v>
      </c>
      <c r="J160" s="701">
        <v>40</v>
      </c>
      <c r="K160" s="702">
        <v>1399.5199584960938</v>
      </c>
    </row>
    <row r="161" spans="1:11" ht="14.4" customHeight="1" x14ac:dyDescent="0.3">
      <c r="A161" s="696" t="s">
        <v>503</v>
      </c>
      <c r="B161" s="697" t="s">
        <v>504</v>
      </c>
      <c r="C161" s="698" t="s">
        <v>516</v>
      </c>
      <c r="D161" s="699" t="s">
        <v>517</v>
      </c>
      <c r="E161" s="698" t="s">
        <v>1639</v>
      </c>
      <c r="F161" s="699" t="s">
        <v>1640</v>
      </c>
      <c r="G161" s="698" t="s">
        <v>1770</v>
      </c>
      <c r="H161" s="698" t="s">
        <v>1771</v>
      </c>
      <c r="I161" s="701">
        <v>4.940000057220459</v>
      </c>
      <c r="J161" s="701">
        <v>200</v>
      </c>
      <c r="K161" s="702">
        <v>988.17001342773438</v>
      </c>
    </row>
    <row r="162" spans="1:11" ht="14.4" customHeight="1" x14ac:dyDescent="0.3">
      <c r="A162" s="696" t="s">
        <v>503</v>
      </c>
      <c r="B162" s="697" t="s">
        <v>504</v>
      </c>
      <c r="C162" s="698" t="s">
        <v>516</v>
      </c>
      <c r="D162" s="699" t="s">
        <v>517</v>
      </c>
      <c r="E162" s="698" t="s">
        <v>1639</v>
      </c>
      <c r="F162" s="699" t="s">
        <v>1640</v>
      </c>
      <c r="G162" s="698" t="s">
        <v>1772</v>
      </c>
      <c r="H162" s="698" t="s">
        <v>1773</v>
      </c>
      <c r="I162" s="701">
        <v>96.310002644856766</v>
      </c>
      <c r="J162" s="701">
        <v>84</v>
      </c>
      <c r="K162" s="702">
        <v>8090.2099609375</v>
      </c>
    </row>
    <row r="163" spans="1:11" ht="14.4" customHeight="1" x14ac:dyDescent="0.3">
      <c r="A163" s="696" t="s">
        <v>503</v>
      </c>
      <c r="B163" s="697" t="s">
        <v>504</v>
      </c>
      <c r="C163" s="698" t="s">
        <v>516</v>
      </c>
      <c r="D163" s="699" t="s">
        <v>517</v>
      </c>
      <c r="E163" s="698" t="s">
        <v>1639</v>
      </c>
      <c r="F163" s="699" t="s">
        <v>1640</v>
      </c>
      <c r="G163" s="698" t="s">
        <v>1774</v>
      </c>
      <c r="H163" s="698" t="s">
        <v>1775</v>
      </c>
      <c r="I163" s="701">
        <v>179.69000244140625</v>
      </c>
      <c r="J163" s="701">
        <v>30</v>
      </c>
      <c r="K163" s="702">
        <v>5390.5499267578125</v>
      </c>
    </row>
    <row r="164" spans="1:11" ht="14.4" customHeight="1" x14ac:dyDescent="0.3">
      <c r="A164" s="696" t="s">
        <v>503</v>
      </c>
      <c r="B164" s="697" t="s">
        <v>504</v>
      </c>
      <c r="C164" s="698" t="s">
        <v>516</v>
      </c>
      <c r="D164" s="699" t="s">
        <v>517</v>
      </c>
      <c r="E164" s="698" t="s">
        <v>1639</v>
      </c>
      <c r="F164" s="699" t="s">
        <v>1640</v>
      </c>
      <c r="G164" s="698" t="s">
        <v>1776</v>
      </c>
      <c r="H164" s="698" t="s">
        <v>1777</v>
      </c>
      <c r="I164" s="701">
        <v>3533.320068359375</v>
      </c>
      <c r="J164" s="701">
        <v>2</v>
      </c>
      <c r="K164" s="702">
        <v>7066.64013671875</v>
      </c>
    </row>
    <row r="165" spans="1:11" ht="14.4" customHeight="1" x14ac:dyDescent="0.3">
      <c r="A165" s="696" t="s">
        <v>503</v>
      </c>
      <c r="B165" s="697" t="s">
        <v>504</v>
      </c>
      <c r="C165" s="698" t="s">
        <v>516</v>
      </c>
      <c r="D165" s="699" t="s">
        <v>517</v>
      </c>
      <c r="E165" s="698" t="s">
        <v>1639</v>
      </c>
      <c r="F165" s="699" t="s">
        <v>1640</v>
      </c>
      <c r="G165" s="698" t="s">
        <v>1778</v>
      </c>
      <c r="H165" s="698" t="s">
        <v>1779</v>
      </c>
      <c r="I165" s="701">
        <v>148.24000549316406</v>
      </c>
      <c r="J165" s="701">
        <v>3</v>
      </c>
      <c r="K165" s="702">
        <v>444.72000122070313</v>
      </c>
    </row>
    <row r="166" spans="1:11" ht="14.4" customHeight="1" x14ac:dyDescent="0.3">
      <c r="A166" s="696" t="s">
        <v>503</v>
      </c>
      <c r="B166" s="697" t="s">
        <v>504</v>
      </c>
      <c r="C166" s="698" t="s">
        <v>516</v>
      </c>
      <c r="D166" s="699" t="s">
        <v>517</v>
      </c>
      <c r="E166" s="698" t="s">
        <v>1639</v>
      </c>
      <c r="F166" s="699" t="s">
        <v>1640</v>
      </c>
      <c r="G166" s="698" t="s">
        <v>1780</v>
      </c>
      <c r="H166" s="698" t="s">
        <v>1781</v>
      </c>
      <c r="I166" s="701">
        <v>139.35500335693359</v>
      </c>
      <c r="J166" s="701">
        <v>35</v>
      </c>
      <c r="K166" s="702">
        <v>4877.420166015625</v>
      </c>
    </row>
    <row r="167" spans="1:11" ht="14.4" customHeight="1" x14ac:dyDescent="0.3">
      <c r="A167" s="696" t="s">
        <v>503</v>
      </c>
      <c r="B167" s="697" t="s">
        <v>504</v>
      </c>
      <c r="C167" s="698" t="s">
        <v>516</v>
      </c>
      <c r="D167" s="699" t="s">
        <v>517</v>
      </c>
      <c r="E167" s="698" t="s">
        <v>1639</v>
      </c>
      <c r="F167" s="699" t="s">
        <v>1640</v>
      </c>
      <c r="G167" s="698" t="s">
        <v>1782</v>
      </c>
      <c r="H167" s="698" t="s">
        <v>1783</v>
      </c>
      <c r="I167" s="701">
        <v>153.11000061035156</v>
      </c>
      <c r="J167" s="701">
        <v>25</v>
      </c>
      <c r="K167" s="702">
        <v>3827.8199462890625</v>
      </c>
    </row>
    <row r="168" spans="1:11" ht="14.4" customHeight="1" x14ac:dyDescent="0.3">
      <c r="A168" s="696" t="s">
        <v>503</v>
      </c>
      <c r="B168" s="697" t="s">
        <v>504</v>
      </c>
      <c r="C168" s="698" t="s">
        <v>516</v>
      </c>
      <c r="D168" s="699" t="s">
        <v>517</v>
      </c>
      <c r="E168" s="698" t="s">
        <v>1639</v>
      </c>
      <c r="F168" s="699" t="s">
        <v>1640</v>
      </c>
      <c r="G168" s="698" t="s">
        <v>1784</v>
      </c>
      <c r="H168" s="698" t="s">
        <v>1785</v>
      </c>
      <c r="I168" s="701">
        <v>153.1199951171875</v>
      </c>
      <c r="J168" s="701">
        <v>15</v>
      </c>
      <c r="K168" s="702">
        <v>2296.800048828125</v>
      </c>
    </row>
    <row r="169" spans="1:11" ht="14.4" customHeight="1" x14ac:dyDescent="0.3">
      <c r="A169" s="696" t="s">
        <v>503</v>
      </c>
      <c r="B169" s="697" t="s">
        <v>504</v>
      </c>
      <c r="C169" s="698" t="s">
        <v>516</v>
      </c>
      <c r="D169" s="699" t="s">
        <v>517</v>
      </c>
      <c r="E169" s="698" t="s">
        <v>1639</v>
      </c>
      <c r="F169" s="699" t="s">
        <v>1640</v>
      </c>
      <c r="G169" s="698" t="s">
        <v>1786</v>
      </c>
      <c r="H169" s="698" t="s">
        <v>1787</v>
      </c>
      <c r="I169" s="701">
        <v>25.010000228881836</v>
      </c>
      <c r="J169" s="701">
        <v>3</v>
      </c>
      <c r="K169" s="702">
        <v>75.029998779296875</v>
      </c>
    </row>
    <row r="170" spans="1:11" ht="14.4" customHeight="1" x14ac:dyDescent="0.3">
      <c r="A170" s="696" t="s">
        <v>503</v>
      </c>
      <c r="B170" s="697" t="s">
        <v>504</v>
      </c>
      <c r="C170" s="698" t="s">
        <v>516</v>
      </c>
      <c r="D170" s="699" t="s">
        <v>517</v>
      </c>
      <c r="E170" s="698" t="s">
        <v>1639</v>
      </c>
      <c r="F170" s="699" t="s">
        <v>1640</v>
      </c>
      <c r="G170" s="698" t="s">
        <v>1788</v>
      </c>
      <c r="H170" s="698" t="s">
        <v>1789</v>
      </c>
      <c r="I170" s="701">
        <v>9.1999998092651367</v>
      </c>
      <c r="J170" s="701">
        <v>2000</v>
      </c>
      <c r="K170" s="702">
        <v>18400</v>
      </c>
    </row>
    <row r="171" spans="1:11" ht="14.4" customHeight="1" x14ac:dyDescent="0.3">
      <c r="A171" s="696" t="s">
        <v>503</v>
      </c>
      <c r="B171" s="697" t="s">
        <v>504</v>
      </c>
      <c r="C171" s="698" t="s">
        <v>516</v>
      </c>
      <c r="D171" s="699" t="s">
        <v>517</v>
      </c>
      <c r="E171" s="698" t="s">
        <v>1639</v>
      </c>
      <c r="F171" s="699" t="s">
        <v>1640</v>
      </c>
      <c r="G171" s="698" t="s">
        <v>1790</v>
      </c>
      <c r="H171" s="698" t="s">
        <v>1791</v>
      </c>
      <c r="I171" s="701">
        <v>58.369998931884766</v>
      </c>
      <c r="J171" s="701">
        <v>250</v>
      </c>
      <c r="K171" s="702">
        <v>14592.5</v>
      </c>
    </row>
    <row r="172" spans="1:11" ht="14.4" customHeight="1" x14ac:dyDescent="0.3">
      <c r="A172" s="696" t="s">
        <v>503</v>
      </c>
      <c r="B172" s="697" t="s">
        <v>504</v>
      </c>
      <c r="C172" s="698" t="s">
        <v>516</v>
      </c>
      <c r="D172" s="699" t="s">
        <v>517</v>
      </c>
      <c r="E172" s="698" t="s">
        <v>1639</v>
      </c>
      <c r="F172" s="699" t="s">
        <v>1640</v>
      </c>
      <c r="G172" s="698" t="s">
        <v>1792</v>
      </c>
      <c r="H172" s="698" t="s">
        <v>1793</v>
      </c>
      <c r="I172" s="701">
        <v>110.91999816894531</v>
      </c>
      <c r="J172" s="701">
        <v>840</v>
      </c>
      <c r="K172" s="702">
        <v>93173.392578125</v>
      </c>
    </row>
    <row r="173" spans="1:11" ht="14.4" customHeight="1" x14ac:dyDescent="0.3">
      <c r="A173" s="696" t="s">
        <v>503</v>
      </c>
      <c r="B173" s="697" t="s">
        <v>504</v>
      </c>
      <c r="C173" s="698" t="s">
        <v>516</v>
      </c>
      <c r="D173" s="699" t="s">
        <v>517</v>
      </c>
      <c r="E173" s="698" t="s">
        <v>1639</v>
      </c>
      <c r="F173" s="699" t="s">
        <v>1640</v>
      </c>
      <c r="G173" s="698" t="s">
        <v>1794</v>
      </c>
      <c r="H173" s="698" t="s">
        <v>1795</v>
      </c>
      <c r="I173" s="701">
        <v>58.080001831054688</v>
      </c>
      <c r="J173" s="701">
        <v>305</v>
      </c>
      <c r="K173" s="702">
        <v>17714.400207519531</v>
      </c>
    </row>
    <row r="174" spans="1:11" ht="14.4" customHeight="1" x14ac:dyDescent="0.3">
      <c r="A174" s="696" t="s">
        <v>503</v>
      </c>
      <c r="B174" s="697" t="s">
        <v>504</v>
      </c>
      <c r="C174" s="698" t="s">
        <v>516</v>
      </c>
      <c r="D174" s="699" t="s">
        <v>517</v>
      </c>
      <c r="E174" s="698" t="s">
        <v>1639</v>
      </c>
      <c r="F174" s="699" t="s">
        <v>1640</v>
      </c>
      <c r="G174" s="698" t="s">
        <v>1796</v>
      </c>
      <c r="H174" s="698" t="s">
        <v>1797</v>
      </c>
      <c r="I174" s="701">
        <v>6.2950000762939453</v>
      </c>
      <c r="J174" s="701">
        <v>30</v>
      </c>
      <c r="K174" s="702">
        <v>188.85000228881836</v>
      </c>
    </row>
    <row r="175" spans="1:11" ht="14.4" customHeight="1" x14ac:dyDescent="0.3">
      <c r="A175" s="696" t="s">
        <v>503</v>
      </c>
      <c r="B175" s="697" t="s">
        <v>504</v>
      </c>
      <c r="C175" s="698" t="s">
        <v>516</v>
      </c>
      <c r="D175" s="699" t="s">
        <v>517</v>
      </c>
      <c r="E175" s="698" t="s">
        <v>1639</v>
      </c>
      <c r="F175" s="699" t="s">
        <v>1640</v>
      </c>
      <c r="G175" s="698" t="s">
        <v>1798</v>
      </c>
      <c r="H175" s="698" t="s">
        <v>1799</v>
      </c>
      <c r="I175" s="701">
        <v>6.2925000190734863</v>
      </c>
      <c r="J175" s="701">
        <v>25</v>
      </c>
      <c r="K175" s="702">
        <v>157.30000305175781</v>
      </c>
    </row>
    <row r="176" spans="1:11" ht="14.4" customHeight="1" x14ac:dyDescent="0.3">
      <c r="A176" s="696" t="s">
        <v>503</v>
      </c>
      <c r="B176" s="697" t="s">
        <v>504</v>
      </c>
      <c r="C176" s="698" t="s">
        <v>516</v>
      </c>
      <c r="D176" s="699" t="s">
        <v>517</v>
      </c>
      <c r="E176" s="698" t="s">
        <v>1639</v>
      </c>
      <c r="F176" s="699" t="s">
        <v>1640</v>
      </c>
      <c r="G176" s="698" t="s">
        <v>1800</v>
      </c>
      <c r="H176" s="698" t="s">
        <v>1801</v>
      </c>
      <c r="I176" s="701">
        <v>305.40000915527344</v>
      </c>
      <c r="J176" s="701">
        <v>22</v>
      </c>
      <c r="K176" s="702">
        <v>6884.4000244140625</v>
      </c>
    </row>
    <row r="177" spans="1:11" ht="14.4" customHeight="1" x14ac:dyDescent="0.3">
      <c r="A177" s="696" t="s">
        <v>503</v>
      </c>
      <c r="B177" s="697" t="s">
        <v>504</v>
      </c>
      <c r="C177" s="698" t="s">
        <v>516</v>
      </c>
      <c r="D177" s="699" t="s">
        <v>517</v>
      </c>
      <c r="E177" s="698" t="s">
        <v>1639</v>
      </c>
      <c r="F177" s="699" t="s">
        <v>1640</v>
      </c>
      <c r="G177" s="698" t="s">
        <v>1802</v>
      </c>
      <c r="H177" s="698" t="s">
        <v>1803</v>
      </c>
      <c r="I177" s="701">
        <v>6.1700000762939453</v>
      </c>
      <c r="J177" s="701">
        <v>1500</v>
      </c>
      <c r="K177" s="702">
        <v>9255</v>
      </c>
    </row>
    <row r="178" spans="1:11" ht="14.4" customHeight="1" x14ac:dyDescent="0.3">
      <c r="A178" s="696" t="s">
        <v>503</v>
      </c>
      <c r="B178" s="697" t="s">
        <v>504</v>
      </c>
      <c r="C178" s="698" t="s">
        <v>516</v>
      </c>
      <c r="D178" s="699" t="s">
        <v>517</v>
      </c>
      <c r="E178" s="698" t="s">
        <v>1639</v>
      </c>
      <c r="F178" s="699" t="s">
        <v>1640</v>
      </c>
      <c r="G178" s="698" t="s">
        <v>1804</v>
      </c>
      <c r="H178" s="698" t="s">
        <v>1805</v>
      </c>
      <c r="I178" s="701">
        <v>20.690000534057617</v>
      </c>
      <c r="J178" s="701">
        <v>100</v>
      </c>
      <c r="K178" s="702">
        <v>2069.10009765625</v>
      </c>
    </row>
    <row r="179" spans="1:11" ht="14.4" customHeight="1" x14ac:dyDescent="0.3">
      <c r="A179" s="696" t="s">
        <v>503</v>
      </c>
      <c r="B179" s="697" t="s">
        <v>504</v>
      </c>
      <c r="C179" s="698" t="s">
        <v>516</v>
      </c>
      <c r="D179" s="699" t="s">
        <v>517</v>
      </c>
      <c r="E179" s="698" t="s">
        <v>1639</v>
      </c>
      <c r="F179" s="699" t="s">
        <v>1640</v>
      </c>
      <c r="G179" s="698" t="s">
        <v>1806</v>
      </c>
      <c r="H179" s="698" t="s">
        <v>1807</v>
      </c>
      <c r="I179" s="701">
        <v>82.199996948242188</v>
      </c>
      <c r="J179" s="701">
        <v>10</v>
      </c>
      <c r="K179" s="702">
        <v>821.989990234375</v>
      </c>
    </row>
    <row r="180" spans="1:11" ht="14.4" customHeight="1" x14ac:dyDescent="0.3">
      <c r="A180" s="696" t="s">
        <v>503</v>
      </c>
      <c r="B180" s="697" t="s">
        <v>504</v>
      </c>
      <c r="C180" s="698" t="s">
        <v>516</v>
      </c>
      <c r="D180" s="699" t="s">
        <v>517</v>
      </c>
      <c r="E180" s="698" t="s">
        <v>1639</v>
      </c>
      <c r="F180" s="699" t="s">
        <v>1640</v>
      </c>
      <c r="G180" s="698" t="s">
        <v>1808</v>
      </c>
      <c r="H180" s="698" t="s">
        <v>1809</v>
      </c>
      <c r="I180" s="701">
        <v>82.199996948242188</v>
      </c>
      <c r="J180" s="701">
        <v>20</v>
      </c>
      <c r="K180" s="702">
        <v>1643.97998046875</v>
      </c>
    </row>
    <row r="181" spans="1:11" ht="14.4" customHeight="1" x14ac:dyDescent="0.3">
      <c r="A181" s="696" t="s">
        <v>503</v>
      </c>
      <c r="B181" s="697" t="s">
        <v>504</v>
      </c>
      <c r="C181" s="698" t="s">
        <v>516</v>
      </c>
      <c r="D181" s="699" t="s">
        <v>517</v>
      </c>
      <c r="E181" s="698" t="s">
        <v>1639</v>
      </c>
      <c r="F181" s="699" t="s">
        <v>1640</v>
      </c>
      <c r="G181" s="698" t="s">
        <v>1810</v>
      </c>
      <c r="H181" s="698" t="s">
        <v>1811</v>
      </c>
      <c r="I181" s="701">
        <v>60.900001525878906</v>
      </c>
      <c r="J181" s="701">
        <v>10</v>
      </c>
      <c r="K181" s="702">
        <v>609.02001953125</v>
      </c>
    </row>
    <row r="182" spans="1:11" ht="14.4" customHeight="1" x14ac:dyDescent="0.3">
      <c r="A182" s="696" t="s">
        <v>503</v>
      </c>
      <c r="B182" s="697" t="s">
        <v>504</v>
      </c>
      <c r="C182" s="698" t="s">
        <v>516</v>
      </c>
      <c r="D182" s="699" t="s">
        <v>517</v>
      </c>
      <c r="E182" s="698" t="s">
        <v>1639</v>
      </c>
      <c r="F182" s="699" t="s">
        <v>1640</v>
      </c>
      <c r="G182" s="698" t="s">
        <v>1812</v>
      </c>
      <c r="H182" s="698" t="s">
        <v>1813</v>
      </c>
      <c r="I182" s="701">
        <v>5082</v>
      </c>
      <c r="J182" s="701">
        <v>14</v>
      </c>
      <c r="K182" s="702">
        <v>71148</v>
      </c>
    </row>
    <row r="183" spans="1:11" ht="14.4" customHeight="1" x14ac:dyDescent="0.3">
      <c r="A183" s="696" t="s">
        <v>503</v>
      </c>
      <c r="B183" s="697" t="s">
        <v>504</v>
      </c>
      <c r="C183" s="698" t="s">
        <v>516</v>
      </c>
      <c r="D183" s="699" t="s">
        <v>517</v>
      </c>
      <c r="E183" s="698" t="s">
        <v>1639</v>
      </c>
      <c r="F183" s="699" t="s">
        <v>1640</v>
      </c>
      <c r="G183" s="698" t="s">
        <v>1814</v>
      </c>
      <c r="H183" s="698" t="s">
        <v>1815</v>
      </c>
      <c r="I183" s="701">
        <v>204.40333048502603</v>
      </c>
      <c r="J183" s="701">
        <v>210</v>
      </c>
      <c r="K183" s="702">
        <v>42924.599609375</v>
      </c>
    </row>
    <row r="184" spans="1:11" ht="14.4" customHeight="1" x14ac:dyDescent="0.3">
      <c r="A184" s="696" t="s">
        <v>503</v>
      </c>
      <c r="B184" s="697" t="s">
        <v>504</v>
      </c>
      <c r="C184" s="698" t="s">
        <v>516</v>
      </c>
      <c r="D184" s="699" t="s">
        <v>517</v>
      </c>
      <c r="E184" s="698" t="s">
        <v>1639</v>
      </c>
      <c r="F184" s="699" t="s">
        <v>1640</v>
      </c>
      <c r="G184" s="698" t="s">
        <v>1816</v>
      </c>
      <c r="H184" s="698" t="s">
        <v>1817</v>
      </c>
      <c r="I184" s="701">
        <v>2420</v>
      </c>
      <c r="J184" s="701">
        <v>1</v>
      </c>
      <c r="K184" s="702">
        <v>2420</v>
      </c>
    </row>
    <row r="185" spans="1:11" ht="14.4" customHeight="1" x14ac:dyDescent="0.3">
      <c r="A185" s="696" t="s">
        <v>503</v>
      </c>
      <c r="B185" s="697" t="s">
        <v>504</v>
      </c>
      <c r="C185" s="698" t="s">
        <v>516</v>
      </c>
      <c r="D185" s="699" t="s">
        <v>517</v>
      </c>
      <c r="E185" s="698" t="s">
        <v>1639</v>
      </c>
      <c r="F185" s="699" t="s">
        <v>1640</v>
      </c>
      <c r="G185" s="698" t="s">
        <v>1818</v>
      </c>
      <c r="H185" s="698" t="s">
        <v>1819</v>
      </c>
      <c r="I185" s="701">
        <v>34.5</v>
      </c>
      <c r="J185" s="701">
        <v>114</v>
      </c>
      <c r="K185" s="702">
        <v>3933</v>
      </c>
    </row>
    <row r="186" spans="1:11" ht="14.4" customHeight="1" x14ac:dyDescent="0.3">
      <c r="A186" s="696" t="s">
        <v>503</v>
      </c>
      <c r="B186" s="697" t="s">
        <v>504</v>
      </c>
      <c r="C186" s="698" t="s">
        <v>516</v>
      </c>
      <c r="D186" s="699" t="s">
        <v>517</v>
      </c>
      <c r="E186" s="698" t="s">
        <v>1639</v>
      </c>
      <c r="F186" s="699" t="s">
        <v>1640</v>
      </c>
      <c r="G186" s="698" t="s">
        <v>1820</v>
      </c>
      <c r="H186" s="698" t="s">
        <v>1821</v>
      </c>
      <c r="I186" s="701">
        <v>10.569999694824219</v>
      </c>
      <c r="J186" s="701">
        <v>11</v>
      </c>
      <c r="K186" s="702">
        <v>116.26999664306641</v>
      </c>
    </row>
    <row r="187" spans="1:11" ht="14.4" customHeight="1" x14ac:dyDescent="0.3">
      <c r="A187" s="696" t="s">
        <v>503</v>
      </c>
      <c r="B187" s="697" t="s">
        <v>504</v>
      </c>
      <c r="C187" s="698" t="s">
        <v>516</v>
      </c>
      <c r="D187" s="699" t="s">
        <v>517</v>
      </c>
      <c r="E187" s="698" t="s">
        <v>1639</v>
      </c>
      <c r="F187" s="699" t="s">
        <v>1640</v>
      </c>
      <c r="G187" s="698" t="s">
        <v>1822</v>
      </c>
      <c r="H187" s="698" t="s">
        <v>1823</v>
      </c>
      <c r="I187" s="701">
        <v>123.18000030517578</v>
      </c>
      <c r="J187" s="701">
        <v>100</v>
      </c>
      <c r="K187" s="702">
        <v>12317.7998046875</v>
      </c>
    </row>
    <row r="188" spans="1:11" ht="14.4" customHeight="1" x14ac:dyDescent="0.3">
      <c r="A188" s="696" t="s">
        <v>503</v>
      </c>
      <c r="B188" s="697" t="s">
        <v>504</v>
      </c>
      <c r="C188" s="698" t="s">
        <v>516</v>
      </c>
      <c r="D188" s="699" t="s">
        <v>517</v>
      </c>
      <c r="E188" s="698" t="s">
        <v>1639</v>
      </c>
      <c r="F188" s="699" t="s">
        <v>1640</v>
      </c>
      <c r="G188" s="698" t="s">
        <v>1824</v>
      </c>
      <c r="H188" s="698" t="s">
        <v>1825</v>
      </c>
      <c r="I188" s="701">
        <v>16.457499504089355</v>
      </c>
      <c r="J188" s="701">
        <v>250</v>
      </c>
      <c r="K188" s="702">
        <v>4114</v>
      </c>
    </row>
    <row r="189" spans="1:11" ht="14.4" customHeight="1" x14ac:dyDescent="0.3">
      <c r="A189" s="696" t="s">
        <v>503</v>
      </c>
      <c r="B189" s="697" t="s">
        <v>504</v>
      </c>
      <c r="C189" s="698" t="s">
        <v>516</v>
      </c>
      <c r="D189" s="699" t="s">
        <v>517</v>
      </c>
      <c r="E189" s="698" t="s">
        <v>1639</v>
      </c>
      <c r="F189" s="699" t="s">
        <v>1640</v>
      </c>
      <c r="G189" s="698" t="s">
        <v>1826</v>
      </c>
      <c r="H189" s="698" t="s">
        <v>1827</v>
      </c>
      <c r="I189" s="701">
        <v>3872</v>
      </c>
      <c r="J189" s="701">
        <v>2</v>
      </c>
      <c r="K189" s="702">
        <v>7744</v>
      </c>
    </row>
    <row r="190" spans="1:11" ht="14.4" customHeight="1" x14ac:dyDescent="0.3">
      <c r="A190" s="696" t="s">
        <v>503</v>
      </c>
      <c r="B190" s="697" t="s">
        <v>504</v>
      </c>
      <c r="C190" s="698" t="s">
        <v>516</v>
      </c>
      <c r="D190" s="699" t="s">
        <v>517</v>
      </c>
      <c r="E190" s="698" t="s">
        <v>1639</v>
      </c>
      <c r="F190" s="699" t="s">
        <v>1640</v>
      </c>
      <c r="G190" s="698" t="s">
        <v>1828</v>
      </c>
      <c r="H190" s="698" t="s">
        <v>1829</v>
      </c>
      <c r="I190" s="701">
        <v>23.350000381469727</v>
      </c>
      <c r="J190" s="701">
        <v>100</v>
      </c>
      <c r="K190" s="702">
        <v>2335.300048828125</v>
      </c>
    </row>
    <row r="191" spans="1:11" ht="14.4" customHeight="1" x14ac:dyDescent="0.3">
      <c r="A191" s="696" t="s">
        <v>503</v>
      </c>
      <c r="B191" s="697" t="s">
        <v>504</v>
      </c>
      <c r="C191" s="698" t="s">
        <v>516</v>
      </c>
      <c r="D191" s="699" t="s">
        <v>517</v>
      </c>
      <c r="E191" s="698" t="s">
        <v>1639</v>
      </c>
      <c r="F191" s="699" t="s">
        <v>1640</v>
      </c>
      <c r="G191" s="698" t="s">
        <v>1830</v>
      </c>
      <c r="H191" s="698" t="s">
        <v>1831</v>
      </c>
      <c r="I191" s="701">
        <v>197.57000732421875</v>
      </c>
      <c r="J191" s="701">
        <v>66</v>
      </c>
      <c r="K191" s="702">
        <v>13039.620483398438</v>
      </c>
    </row>
    <row r="192" spans="1:11" ht="14.4" customHeight="1" x14ac:dyDescent="0.3">
      <c r="A192" s="696" t="s">
        <v>503</v>
      </c>
      <c r="B192" s="697" t="s">
        <v>504</v>
      </c>
      <c r="C192" s="698" t="s">
        <v>516</v>
      </c>
      <c r="D192" s="699" t="s">
        <v>517</v>
      </c>
      <c r="E192" s="698" t="s">
        <v>1639</v>
      </c>
      <c r="F192" s="699" t="s">
        <v>1640</v>
      </c>
      <c r="G192" s="698" t="s">
        <v>1832</v>
      </c>
      <c r="H192" s="698" t="s">
        <v>1833</v>
      </c>
      <c r="I192" s="701">
        <v>121</v>
      </c>
      <c r="J192" s="701">
        <v>1</v>
      </c>
      <c r="K192" s="702">
        <v>121</v>
      </c>
    </row>
    <row r="193" spans="1:11" ht="14.4" customHeight="1" x14ac:dyDescent="0.3">
      <c r="A193" s="696" t="s">
        <v>503</v>
      </c>
      <c r="B193" s="697" t="s">
        <v>504</v>
      </c>
      <c r="C193" s="698" t="s">
        <v>516</v>
      </c>
      <c r="D193" s="699" t="s">
        <v>517</v>
      </c>
      <c r="E193" s="698" t="s">
        <v>1639</v>
      </c>
      <c r="F193" s="699" t="s">
        <v>1640</v>
      </c>
      <c r="G193" s="698" t="s">
        <v>1834</v>
      </c>
      <c r="H193" s="698" t="s">
        <v>1835</v>
      </c>
      <c r="I193" s="701">
        <v>1.0900000333786011</v>
      </c>
      <c r="J193" s="701">
        <v>11000</v>
      </c>
      <c r="K193" s="702">
        <v>11990</v>
      </c>
    </row>
    <row r="194" spans="1:11" ht="14.4" customHeight="1" x14ac:dyDescent="0.3">
      <c r="A194" s="696" t="s">
        <v>503</v>
      </c>
      <c r="B194" s="697" t="s">
        <v>504</v>
      </c>
      <c r="C194" s="698" t="s">
        <v>516</v>
      </c>
      <c r="D194" s="699" t="s">
        <v>517</v>
      </c>
      <c r="E194" s="698" t="s">
        <v>1639</v>
      </c>
      <c r="F194" s="699" t="s">
        <v>1640</v>
      </c>
      <c r="G194" s="698" t="s">
        <v>1836</v>
      </c>
      <c r="H194" s="698" t="s">
        <v>1837</v>
      </c>
      <c r="I194" s="701">
        <v>0.47599999308586122</v>
      </c>
      <c r="J194" s="701">
        <v>9500</v>
      </c>
      <c r="K194" s="702">
        <v>4509.9999694824219</v>
      </c>
    </row>
    <row r="195" spans="1:11" ht="14.4" customHeight="1" x14ac:dyDescent="0.3">
      <c r="A195" s="696" t="s">
        <v>503</v>
      </c>
      <c r="B195" s="697" t="s">
        <v>504</v>
      </c>
      <c r="C195" s="698" t="s">
        <v>516</v>
      </c>
      <c r="D195" s="699" t="s">
        <v>517</v>
      </c>
      <c r="E195" s="698" t="s">
        <v>1639</v>
      </c>
      <c r="F195" s="699" t="s">
        <v>1640</v>
      </c>
      <c r="G195" s="698" t="s">
        <v>1838</v>
      </c>
      <c r="H195" s="698" t="s">
        <v>1839</v>
      </c>
      <c r="I195" s="701">
        <v>1.671999955177307</v>
      </c>
      <c r="J195" s="701">
        <v>10900</v>
      </c>
      <c r="K195" s="702">
        <v>18211</v>
      </c>
    </row>
    <row r="196" spans="1:11" ht="14.4" customHeight="1" x14ac:dyDescent="0.3">
      <c r="A196" s="696" t="s">
        <v>503</v>
      </c>
      <c r="B196" s="697" t="s">
        <v>504</v>
      </c>
      <c r="C196" s="698" t="s">
        <v>516</v>
      </c>
      <c r="D196" s="699" t="s">
        <v>517</v>
      </c>
      <c r="E196" s="698" t="s">
        <v>1639</v>
      </c>
      <c r="F196" s="699" t="s">
        <v>1640</v>
      </c>
      <c r="G196" s="698" t="s">
        <v>1840</v>
      </c>
      <c r="H196" s="698" t="s">
        <v>1841</v>
      </c>
      <c r="I196" s="701">
        <v>0.67000001668930054</v>
      </c>
      <c r="J196" s="701">
        <v>6000</v>
      </c>
      <c r="K196" s="702">
        <v>4020</v>
      </c>
    </row>
    <row r="197" spans="1:11" ht="14.4" customHeight="1" x14ac:dyDescent="0.3">
      <c r="A197" s="696" t="s">
        <v>503</v>
      </c>
      <c r="B197" s="697" t="s">
        <v>504</v>
      </c>
      <c r="C197" s="698" t="s">
        <v>516</v>
      </c>
      <c r="D197" s="699" t="s">
        <v>517</v>
      </c>
      <c r="E197" s="698" t="s">
        <v>1639</v>
      </c>
      <c r="F197" s="699" t="s">
        <v>1640</v>
      </c>
      <c r="G197" s="698" t="s">
        <v>1842</v>
      </c>
      <c r="H197" s="698" t="s">
        <v>1843</v>
      </c>
      <c r="I197" s="701">
        <v>1.5</v>
      </c>
      <c r="J197" s="701">
        <v>1700</v>
      </c>
      <c r="K197" s="702">
        <v>2550</v>
      </c>
    </row>
    <row r="198" spans="1:11" ht="14.4" customHeight="1" x14ac:dyDescent="0.3">
      <c r="A198" s="696" t="s">
        <v>503</v>
      </c>
      <c r="B198" s="697" t="s">
        <v>504</v>
      </c>
      <c r="C198" s="698" t="s">
        <v>516</v>
      </c>
      <c r="D198" s="699" t="s">
        <v>517</v>
      </c>
      <c r="E198" s="698" t="s">
        <v>1639</v>
      </c>
      <c r="F198" s="699" t="s">
        <v>1640</v>
      </c>
      <c r="G198" s="698" t="s">
        <v>1844</v>
      </c>
      <c r="H198" s="698" t="s">
        <v>1845</v>
      </c>
      <c r="I198" s="701">
        <v>5.2019998550415041</v>
      </c>
      <c r="J198" s="701">
        <v>5845</v>
      </c>
      <c r="K198" s="702">
        <v>30409.670166015625</v>
      </c>
    </row>
    <row r="199" spans="1:11" ht="14.4" customHeight="1" x14ac:dyDescent="0.3">
      <c r="A199" s="696" t="s">
        <v>503</v>
      </c>
      <c r="B199" s="697" t="s">
        <v>504</v>
      </c>
      <c r="C199" s="698" t="s">
        <v>516</v>
      </c>
      <c r="D199" s="699" t="s">
        <v>517</v>
      </c>
      <c r="E199" s="698" t="s">
        <v>1639</v>
      </c>
      <c r="F199" s="699" t="s">
        <v>1640</v>
      </c>
      <c r="G199" s="698" t="s">
        <v>1846</v>
      </c>
      <c r="H199" s="698" t="s">
        <v>1847</v>
      </c>
      <c r="I199" s="701">
        <v>8.8340000152587894</v>
      </c>
      <c r="J199" s="701">
        <v>2100</v>
      </c>
      <c r="K199" s="702">
        <v>18553</v>
      </c>
    </row>
    <row r="200" spans="1:11" ht="14.4" customHeight="1" x14ac:dyDescent="0.3">
      <c r="A200" s="696" t="s">
        <v>503</v>
      </c>
      <c r="B200" s="697" t="s">
        <v>504</v>
      </c>
      <c r="C200" s="698" t="s">
        <v>516</v>
      </c>
      <c r="D200" s="699" t="s">
        <v>517</v>
      </c>
      <c r="E200" s="698" t="s">
        <v>1639</v>
      </c>
      <c r="F200" s="699" t="s">
        <v>1640</v>
      </c>
      <c r="G200" s="698" t="s">
        <v>1848</v>
      </c>
      <c r="H200" s="698" t="s">
        <v>1849</v>
      </c>
      <c r="I200" s="701">
        <v>30.129999160766602</v>
      </c>
      <c r="J200" s="701">
        <v>100</v>
      </c>
      <c r="K200" s="702">
        <v>3013.02001953125</v>
      </c>
    </row>
    <row r="201" spans="1:11" ht="14.4" customHeight="1" x14ac:dyDescent="0.3">
      <c r="A201" s="696" t="s">
        <v>503</v>
      </c>
      <c r="B201" s="697" t="s">
        <v>504</v>
      </c>
      <c r="C201" s="698" t="s">
        <v>516</v>
      </c>
      <c r="D201" s="699" t="s">
        <v>517</v>
      </c>
      <c r="E201" s="698" t="s">
        <v>1639</v>
      </c>
      <c r="F201" s="699" t="s">
        <v>1640</v>
      </c>
      <c r="G201" s="698" t="s">
        <v>1850</v>
      </c>
      <c r="H201" s="698" t="s">
        <v>1851</v>
      </c>
      <c r="I201" s="701">
        <v>9.4399995803833008</v>
      </c>
      <c r="J201" s="701">
        <v>200</v>
      </c>
      <c r="K201" s="702">
        <v>1888</v>
      </c>
    </row>
    <row r="202" spans="1:11" ht="14.4" customHeight="1" x14ac:dyDescent="0.3">
      <c r="A202" s="696" t="s">
        <v>503</v>
      </c>
      <c r="B202" s="697" t="s">
        <v>504</v>
      </c>
      <c r="C202" s="698" t="s">
        <v>516</v>
      </c>
      <c r="D202" s="699" t="s">
        <v>517</v>
      </c>
      <c r="E202" s="698" t="s">
        <v>1639</v>
      </c>
      <c r="F202" s="699" t="s">
        <v>1640</v>
      </c>
      <c r="G202" s="698" t="s">
        <v>1852</v>
      </c>
      <c r="H202" s="698" t="s">
        <v>1853</v>
      </c>
      <c r="I202" s="701">
        <v>1.5499999523162842</v>
      </c>
      <c r="J202" s="701">
        <v>1200</v>
      </c>
      <c r="K202" s="702">
        <v>1860</v>
      </c>
    </row>
    <row r="203" spans="1:11" ht="14.4" customHeight="1" x14ac:dyDescent="0.3">
      <c r="A203" s="696" t="s">
        <v>503</v>
      </c>
      <c r="B203" s="697" t="s">
        <v>504</v>
      </c>
      <c r="C203" s="698" t="s">
        <v>516</v>
      </c>
      <c r="D203" s="699" t="s">
        <v>517</v>
      </c>
      <c r="E203" s="698" t="s">
        <v>1639</v>
      </c>
      <c r="F203" s="699" t="s">
        <v>1640</v>
      </c>
      <c r="G203" s="698" t="s">
        <v>1854</v>
      </c>
      <c r="H203" s="698" t="s">
        <v>1855</v>
      </c>
      <c r="I203" s="701">
        <v>6.2300000190734863</v>
      </c>
      <c r="J203" s="701">
        <v>975</v>
      </c>
      <c r="K203" s="702">
        <v>6074.25</v>
      </c>
    </row>
    <row r="204" spans="1:11" ht="14.4" customHeight="1" x14ac:dyDescent="0.3">
      <c r="A204" s="696" t="s">
        <v>503</v>
      </c>
      <c r="B204" s="697" t="s">
        <v>504</v>
      </c>
      <c r="C204" s="698" t="s">
        <v>516</v>
      </c>
      <c r="D204" s="699" t="s">
        <v>517</v>
      </c>
      <c r="E204" s="698" t="s">
        <v>1639</v>
      </c>
      <c r="F204" s="699" t="s">
        <v>1640</v>
      </c>
      <c r="G204" s="698" t="s">
        <v>1856</v>
      </c>
      <c r="H204" s="698" t="s">
        <v>1857</v>
      </c>
      <c r="I204" s="701">
        <v>1140.4300537109375</v>
      </c>
      <c r="J204" s="701">
        <v>10</v>
      </c>
      <c r="K204" s="702">
        <v>11404.259765625</v>
      </c>
    </row>
    <row r="205" spans="1:11" ht="14.4" customHeight="1" x14ac:dyDescent="0.3">
      <c r="A205" s="696" t="s">
        <v>503</v>
      </c>
      <c r="B205" s="697" t="s">
        <v>504</v>
      </c>
      <c r="C205" s="698" t="s">
        <v>516</v>
      </c>
      <c r="D205" s="699" t="s">
        <v>517</v>
      </c>
      <c r="E205" s="698" t="s">
        <v>1639</v>
      </c>
      <c r="F205" s="699" t="s">
        <v>1640</v>
      </c>
      <c r="G205" s="698" t="s">
        <v>1858</v>
      </c>
      <c r="H205" s="698" t="s">
        <v>1859</v>
      </c>
      <c r="I205" s="701">
        <v>1652.8599853515625</v>
      </c>
      <c r="J205" s="701">
        <v>5</v>
      </c>
      <c r="K205" s="702">
        <v>8264.2998046875</v>
      </c>
    </row>
    <row r="206" spans="1:11" ht="14.4" customHeight="1" x14ac:dyDescent="0.3">
      <c r="A206" s="696" t="s">
        <v>503</v>
      </c>
      <c r="B206" s="697" t="s">
        <v>504</v>
      </c>
      <c r="C206" s="698" t="s">
        <v>516</v>
      </c>
      <c r="D206" s="699" t="s">
        <v>517</v>
      </c>
      <c r="E206" s="698" t="s">
        <v>1639</v>
      </c>
      <c r="F206" s="699" t="s">
        <v>1640</v>
      </c>
      <c r="G206" s="698" t="s">
        <v>1860</v>
      </c>
      <c r="H206" s="698" t="s">
        <v>1861</v>
      </c>
      <c r="I206" s="701">
        <v>2226.39990234375</v>
      </c>
      <c r="J206" s="701">
        <v>8</v>
      </c>
      <c r="K206" s="702">
        <v>17811.19921875</v>
      </c>
    </row>
    <row r="207" spans="1:11" ht="14.4" customHeight="1" x14ac:dyDescent="0.3">
      <c r="A207" s="696" t="s">
        <v>503</v>
      </c>
      <c r="B207" s="697" t="s">
        <v>504</v>
      </c>
      <c r="C207" s="698" t="s">
        <v>516</v>
      </c>
      <c r="D207" s="699" t="s">
        <v>517</v>
      </c>
      <c r="E207" s="698" t="s">
        <v>1639</v>
      </c>
      <c r="F207" s="699" t="s">
        <v>1640</v>
      </c>
      <c r="G207" s="698" t="s">
        <v>1862</v>
      </c>
      <c r="H207" s="698" t="s">
        <v>1863</v>
      </c>
      <c r="I207" s="701">
        <v>2323.2099609375</v>
      </c>
      <c r="J207" s="701">
        <v>15</v>
      </c>
      <c r="K207" s="702">
        <v>34848.23046875</v>
      </c>
    </row>
    <row r="208" spans="1:11" ht="14.4" customHeight="1" x14ac:dyDescent="0.3">
      <c r="A208" s="696" t="s">
        <v>503</v>
      </c>
      <c r="B208" s="697" t="s">
        <v>504</v>
      </c>
      <c r="C208" s="698" t="s">
        <v>516</v>
      </c>
      <c r="D208" s="699" t="s">
        <v>517</v>
      </c>
      <c r="E208" s="698" t="s">
        <v>1639</v>
      </c>
      <c r="F208" s="699" t="s">
        <v>1640</v>
      </c>
      <c r="G208" s="698" t="s">
        <v>1864</v>
      </c>
      <c r="H208" s="698" t="s">
        <v>1865</v>
      </c>
      <c r="I208" s="701">
        <v>229.89999389648438</v>
      </c>
      <c r="J208" s="701">
        <v>160</v>
      </c>
      <c r="K208" s="702">
        <v>36784</v>
      </c>
    </row>
    <row r="209" spans="1:11" ht="14.4" customHeight="1" x14ac:dyDescent="0.3">
      <c r="A209" s="696" t="s">
        <v>503</v>
      </c>
      <c r="B209" s="697" t="s">
        <v>504</v>
      </c>
      <c r="C209" s="698" t="s">
        <v>516</v>
      </c>
      <c r="D209" s="699" t="s">
        <v>517</v>
      </c>
      <c r="E209" s="698" t="s">
        <v>1639</v>
      </c>
      <c r="F209" s="699" t="s">
        <v>1640</v>
      </c>
      <c r="G209" s="698" t="s">
        <v>1866</v>
      </c>
      <c r="H209" s="698" t="s">
        <v>1867</v>
      </c>
      <c r="I209" s="701">
        <v>205.69999694824219</v>
      </c>
      <c r="J209" s="701">
        <v>80</v>
      </c>
      <c r="K209" s="702">
        <v>16456</v>
      </c>
    </row>
    <row r="210" spans="1:11" ht="14.4" customHeight="1" x14ac:dyDescent="0.3">
      <c r="A210" s="696" t="s">
        <v>503</v>
      </c>
      <c r="B210" s="697" t="s">
        <v>504</v>
      </c>
      <c r="C210" s="698" t="s">
        <v>516</v>
      </c>
      <c r="D210" s="699" t="s">
        <v>517</v>
      </c>
      <c r="E210" s="698" t="s">
        <v>1639</v>
      </c>
      <c r="F210" s="699" t="s">
        <v>1640</v>
      </c>
      <c r="G210" s="698" t="s">
        <v>1868</v>
      </c>
      <c r="H210" s="698" t="s">
        <v>1869</v>
      </c>
      <c r="I210" s="701">
        <v>471.89999389648438</v>
      </c>
      <c r="J210" s="701">
        <v>6</v>
      </c>
      <c r="K210" s="702">
        <v>2831.39990234375</v>
      </c>
    </row>
    <row r="211" spans="1:11" ht="14.4" customHeight="1" x14ac:dyDescent="0.3">
      <c r="A211" s="696" t="s">
        <v>503</v>
      </c>
      <c r="B211" s="697" t="s">
        <v>504</v>
      </c>
      <c r="C211" s="698" t="s">
        <v>516</v>
      </c>
      <c r="D211" s="699" t="s">
        <v>517</v>
      </c>
      <c r="E211" s="698" t="s">
        <v>1639</v>
      </c>
      <c r="F211" s="699" t="s">
        <v>1640</v>
      </c>
      <c r="G211" s="698" t="s">
        <v>1870</v>
      </c>
      <c r="H211" s="698" t="s">
        <v>1871</v>
      </c>
      <c r="I211" s="701">
        <v>168.19000244140625</v>
      </c>
      <c r="J211" s="701">
        <v>10</v>
      </c>
      <c r="K211" s="702">
        <v>1681.9000244140625</v>
      </c>
    </row>
    <row r="212" spans="1:11" ht="14.4" customHeight="1" x14ac:dyDescent="0.3">
      <c r="A212" s="696" t="s">
        <v>503</v>
      </c>
      <c r="B212" s="697" t="s">
        <v>504</v>
      </c>
      <c r="C212" s="698" t="s">
        <v>516</v>
      </c>
      <c r="D212" s="699" t="s">
        <v>517</v>
      </c>
      <c r="E212" s="698" t="s">
        <v>1639</v>
      </c>
      <c r="F212" s="699" t="s">
        <v>1640</v>
      </c>
      <c r="G212" s="698" t="s">
        <v>1872</v>
      </c>
      <c r="H212" s="698" t="s">
        <v>1873</v>
      </c>
      <c r="I212" s="701">
        <v>168.19000244140625</v>
      </c>
      <c r="J212" s="701">
        <v>10</v>
      </c>
      <c r="K212" s="702">
        <v>1681.9000244140625</v>
      </c>
    </row>
    <row r="213" spans="1:11" ht="14.4" customHeight="1" x14ac:dyDescent="0.3">
      <c r="A213" s="696" t="s">
        <v>503</v>
      </c>
      <c r="B213" s="697" t="s">
        <v>504</v>
      </c>
      <c r="C213" s="698" t="s">
        <v>516</v>
      </c>
      <c r="D213" s="699" t="s">
        <v>517</v>
      </c>
      <c r="E213" s="698" t="s">
        <v>1639</v>
      </c>
      <c r="F213" s="699" t="s">
        <v>1640</v>
      </c>
      <c r="G213" s="698" t="s">
        <v>1874</v>
      </c>
      <c r="H213" s="698" t="s">
        <v>1875</v>
      </c>
      <c r="I213" s="701">
        <v>82.160003662109375</v>
      </c>
      <c r="J213" s="701">
        <v>40</v>
      </c>
      <c r="K213" s="702">
        <v>3286.360107421875</v>
      </c>
    </row>
    <row r="214" spans="1:11" ht="14.4" customHeight="1" x14ac:dyDescent="0.3">
      <c r="A214" s="696" t="s">
        <v>503</v>
      </c>
      <c r="B214" s="697" t="s">
        <v>504</v>
      </c>
      <c r="C214" s="698" t="s">
        <v>516</v>
      </c>
      <c r="D214" s="699" t="s">
        <v>517</v>
      </c>
      <c r="E214" s="698" t="s">
        <v>1639</v>
      </c>
      <c r="F214" s="699" t="s">
        <v>1640</v>
      </c>
      <c r="G214" s="698" t="s">
        <v>1876</v>
      </c>
      <c r="H214" s="698" t="s">
        <v>1877</v>
      </c>
      <c r="I214" s="701">
        <v>2.8499999046325684</v>
      </c>
      <c r="J214" s="701">
        <v>600</v>
      </c>
      <c r="K214" s="702">
        <v>1711.2000732421875</v>
      </c>
    </row>
    <row r="215" spans="1:11" ht="14.4" customHeight="1" x14ac:dyDescent="0.3">
      <c r="A215" s="696" t="s">
        <v>503</v>
      </c>
      <c r="B215" s="697" t="s">
        <v>504</v>
      </c>
      <c r="C215" s="698" t="s">
        <v>516</v>
      </c>
      <c r="D215" s="699" t="s">
        <v>517</v>
      </c>
      <c r="E215" s="698" t="s">
        <v>1639</v>
      </c>
      <c r="F215" s="699" t="s">
        <v>1640</v>
      </c>
      <c r="G215" s="698" t="s">
        <v>1878</v>
      </c>
      <c r="H215" s="698" t="s">
        <v>1879</v>
      </c>
      <c r="I215" s="701">
        <v>1.0299999713897705</v>
      </c>
      <c r="J215" s="701">
        <v>900</v>
      </c>
      <c r="K215" s="702">
        <v>927</v>
      </c>
    </row>
    <row r="216" spans="1:11" ht="14.4" customHeight="1" x14ac:dyDescent="0.3">
      <c r="A216" s="696" t="s">
        <v>503</v>
      </c>
      <c r="B216" s="697" t="s">
        <v>504</v>
      </c>
      <c r="C216" s="698" t="s">
        <v>516</v>
      </c>
      <c r="D216" s="699" t="s">
        <v>517</v>
      </c>
      <c r="E216" s="698" t="s">
        <v>1639</v>
      </c>
      <c r="F216" s="699" t="s">
        <v>1640</v>
      </c>
      <c r="G216" s="698" t="s">
        <v>1880</v>
      </c>
      <c r="H216" s="698" t="s">
        <v>1881</v>
      </c>
      <c r="I216" s="701">
        <v>3.1380001068115235</v>
      </c>
      <c r="J216" s="701">
        <v>750</v>
      </c>
      <c r="K216" s="702">
        <v>2354</v>
      </c>
    </row>
    <row r="217" spans="1:11" ht="14.4" customHeight="1" x14ac:dyDescent="0.3">
      <c r="A217" s="696" t="s">
        <v>503</v>
      </c>
      <c r="B217" s="697" t="s">
        <v>504</v>
      </c>
      <c r="C217" s="698" t="s">
        <v>516</v>
      </c>
      <c r="D217" s="699" t="s">
        <v>517</v>
      </c>
      <c r="E217" s="698" t="s">
        <v>1639</v>
      </c>
      <c r="F217" s="699" t="s">
        <v>1640</v>
      </c>
      <c r="G217" s="698" t="s">
        <v>1882</v>
      </c>
      <c r="H217" s="698" t="s">
        <v>1883</v>
      </c>
      <c r="I217" s="701">
        <v>592.9000244140625</v>
      </c>
      <c r="J217" s="701">
        <v>40</v>
      </c>
      <c r="K217" s="702">
        <v>23716</v>
      </c>
    </row>
    <row r="218" spans="1:11" ht="14.4" customHeight="1" x14ac:dyDescent="0.3">
      <c r="A218" s="696" t="s">
        <v>503</v>
      </c>
      <c r="B218" s="697" t="s">
        <v>504</v>
      </c>
      <c r="C218" s="698" t="s">
        <v>516</v>
      </c>
      <c r="D218" s="699" t="s">
        <v>517</v>
      </c>
      <c r="E218" s="698" t="s">
        <v>1639</v>
      </c>
      <c r="F218" s="699" t="s">
        <v>1640</v>
      </c>
      <c r="G218" s="698" t="s">
        <v>1884</v>
      </c>
      <c r="H218" s="698" t="s">
        <v>1885</v>
      </c>
      <c r="I218" s="701">
        <v>0.4699999988079071</v>
      </c>
      <c r="J218" s="701">
        <v>600</v>
      </c>
      <c r="K218" s="702">
        <v>282</v>
      </c>
    </row>
    <row r="219" spans="1:11" ht="14.4" customHeight="1" x14ac:dyDescent="0.3">
      <c r="A219" s="696" t="s">
        <v>503</v>
      </c>
      <c r="B219" s="697" t="s">
        <v>504</v>
      </c>
      <c r="C219" s="698" t="s">
        <v>516</v>
      </c>
      <c r="D219" s="699" t="s">
        <v>517</v>
      </c>
      <c r="E219" s="698" t="s">
        <v>1639</v>
      </c>
      <c r="F219" s="699" t="s">
        <v>1640</v>
      </c>
      <c r="G219" s="698" t="s">
        <v>1886</v>
      </c>
      <c r="H219" s="698" t="s">
        <v>1887</v>
      </c>
      <c r="I219" s="701">
        <v>0.47199999690055849</v>
      </c>
      <c r="J219" s="701">
        <v>1500</v>
      </c>
      <c r="K219" s="702">
        <v>708</v>
      </c>
    </row>
    <row r="220" spans="1:11" ht="14.4" customHeight="1" x14ac:dyDescent="0.3">
      <c r="A220" s="696" t="s">
        <v>503</v>
      </c>
      <c r="B220" s="697" t="s">
        <v>504</v>
      </c>
      <c r="C220" s="698" t="s">
        <v>516</v>
      </c>
      <c r="D220" s="699" t="s">
        <v>517</v>
      </c>
      <c r="E220" s="698" t="s">
        <v>1639</v>
      </c>
      <c r="F220" s="699" t="s">
        <v>1640</v>
      </c>
      <c r="G220" s="698" t="s">
        <v>1888</v>
      </c>
      <c r="H220" s="698" t="s">
        <v>1889</v>
      </c>
      <c r="I220" s="701">
        <v>3.75</v>
      </c>
      <c r="J220" s="701">
        <v>30</v>
      </c>
      <c r="K220" s="702">
        <v>112.5</v>
      </c>
    </row>
    <row r="221" spans="1:11" ht="14.4" customHeight="1" x14ac:dyDescent="0.3">
      <c r="A221" s="696" t="s">
        <v>503</v>
      </c>
      <c r="B221" s="697" t="s">
        <v>504</v>
      </c>
      <c r="C221" s="698" t="s">
        <v>516</v>
      </c>
      <c r="D221" s="699" t="s">
        <v>517</v>
      </c>
      <c r="E221" s="698" t="s">
        <v>1639</v>
      </c>
      <c r="F221" s="699" t="s">
        <v>1640</v>
      </c>
      <c r="G221" s="698" t="s">
        <v>1890</v>
      </c>
      <c r="H221" s="698" t="s">
        <v>1891</v>
      </c>
      <c r="I221" s="701">
        <v>1.9860000133514404</v>
      </c>
      <c r="J221" s="701">
        <v>1600</v>
      </c>
      <c r="K221" s="702">
        <v>3179.5</v>
      </c>
    </row>
    <row r="222" spans="1:11" ht="14.4" customHeight="1" x14ac:dyDescent="0.3">
      <c r="A222" s="696" t="s">
        <v>503</v>
      </c>
      <c r="B222" s="697" t="s">
        <v>504</v>
      </c>
      <c r="C222" s="698" t="s">
        <v>516</v>
      </c>
      <c r="D222" s="699" t="s">
        <v>517</v>
      </c>
      <c r="E222" s="698" t="s">
        <v>1639</v>
      </c>
      <c r="F222" s="699" t="s">
        <v>1640</v>
      </c>
      <c r="G222" s="698" t="s">
        <v>1892</v>
      </c>
      <c r="H222" s="698" t="s">
        <v>1893</v>
      </c>
      <c r="I222" s="701">
        <v>1.8999999761581421</v>
      </c>
      <c r="J222" s="701">
        <v>100</v>
      </c>
      <c r="K222" s="702">
        <v>190</v>
      </c>
    </row>
    <row r="223" spans="1:11" ht="14.4" customHeight="1" x14ac:dyDescent="0.3">
      <c r="A223" s="696" t="s">
        <v>503</v>
      </c>
      <c r="B223" s="697" t="s">
        <v>504</v>
      </c>
      <c r="C223" s="698" t="s">
        <v>516</v>
      </c>
      <c r="D223" s="699" t="s">
        <v>517</v>
      </c>
      <c r="E223" s="698" t="s">
        <v>1639</v>
      </c>
      <c r="F223" s="699" t="s">
        <v>1640</v>
      </c>
      <c r="G223" s="698" t="s">
        <v>1894</v>
      </c>
      <c r="H223" s="698" t="s">
        <v>1895</v>
      </c>
      <c r="I223" s="701">
        <v>3.0766665935516357</v>
      </c>
      <c r="J223" s="701">
        <v>1000</v>
      </c>
      <c r="K223" s="702">
        <v>3077</v>
      </c>
    </row>
    <row r="224" spans="1:11" ht="14.4" customHeight="1" x14ac:dyDescent="0.3">
      <c r="A224" s="696" t="s">
        <v>503</v>
      </c>
      <c r="B224" s="697" t="s">
        <v>504</v>
      </c>
      <c r="C224" s="698" t="s">
        <v>516</v>
      </c>
      <c r="D224" s="699" t="s">
        <v>517</v>
      </c>
      <c r="E224" s="698" t="s">
        <v>1639</v>
      </c>
      <c r="F224" s="699" t="s">
        <v>1640</v>
      </c>
      <c r="G224" s="698" t="s">
        <v>1896</v>
      </c>
      <c r="H224" s="698" t="s">
        <v>1897</v>
      </c>
      <c r="I224" s="701">
        <v>1.9249999523162842</v>
      </c>
      <c r="J224" s="701">
        <v>250</v>
      </c>
      <c r="K224" s="702">
        <v>481</v>
      </c>
    </row>
    <row r="225" spans="1:11" ht="14.4" customHeight="1" x14ac:dyDescent="0.3">
      <c r="A225" s="696" t="s">
        <v>503</v>
      </c>
      <c r="B225" s="697" t="s">
        <v>504</v>
      </c>
      <c r="C225" s="698" t="s">
        <v>516</v>
      </c>
      <c r="D225" s="699" t="s">
        <v>517</v>
      </c>
      <c r="E225" s="698" t="s">
        <v>1639</v>
      </c>
      <c r="F225" s="699" t="s">
        <v>1640</v>
      </c>
      <c r="G225" s="698" t="s">
        <v>1898</v>
      </c>
      <c r="H225" s="698" t="s">
        <v>1899</v>
      </c>
      <c r="I225" s="701">
        <v>3.0949999094009399</v>
      </c>
      <c r="J225" s="701">
        <v>500</v>
      </c>
      <c r="K225" s="702">
        <v>1549</v>
      </c>
    </row>
    <row r="226" spans="1:11" ht="14.4" customHeight="1" x14ac:dyDescent="0.3">
      <c r="A226" s="696" t="s">
        <v>503</v>
      </c>
      <c r="B226" s="697" t="s">
        <v>504</v>
      </c>
      <c r="C226" s="698" t="s">
        <v>516</v>
      </c>
      <c r="D226" s="699" t="s">
        <v>517</v>
      </c>
      <c r="E226" s="698" t="s">
        <v>1639</v>
      </c>
      <c r="F226" s="699" t="s">
        <v>1640</v>
      </c>
      <c r="G226" s="698" t="s">
        <v>1900</v>
      </c>
      <c r="H226" s="698" t="s">
        <v>1901</v>
      </c>
      <c r="I226" s="701">
        <v>2.1633334159851074</v>
      </c>
      <c r="J226" s="701">
        <v>850</v>
      </c>
      <c r="K226" s="702">
        <v>1836.5</v>
      </c>
    </row>
    <row r="227" spans="1:11" ht="14.4" customHeight="1" x14ac:dyDescent="0.3">
      <c r="A227" s="696" t="s">
        <v>503</v>
      </c>
      <c r="B227" s="697" t="s">
        <v>504</v>
      </c>
      <c r="C227" s="698" t="s">
        <v>516</v>
      </c>
      <c r="D227" s="699" t="s">
        <v>517</v>
      </c>
      <c r="E227" s="698" t="s">
        <v>1639</v>
      </c>
      <c r="F227" s="699" t="s">
        <v>1640</v>
      </c>
      <c r="G227" s="698" t="s">
        <v>1902</v>
      </c>
      <c r="H227" s="698" t="s">
        <v>1903</v>
      </c>
      <c r="I227" s="701">
        <v>21.239999771118164</v>
      </c>
      <c r="J227" s="701">
        <v>150</v>
      </c>
      <c r="K227" s="702">
        <v>3186</v>
      </c>
    </row>
    <row r="228" spans="1:11" ht="14.4" customHeight="1" x14ac:dyDescent="0.3">
      <c r="A228" s="696" t="s">
        <v>503</v>
      </c>
      <c r="B228" s="697" t="s">
        <v>504</v>
      </c>
      <c r="C228" s="698" t="s">
        <v>516</v>
      </c>
      <c r="D228" s="699" t="s">
        <v>517</v>
      </c>
      <c r="E228" s="698" t="s">
        <v>1639</v>
      </c>
      <c r="F228" s="699" t="s">
        <v>1640</v>
      </c>
      <c r="G228" s="698" t="s">
        <v>1904</v>
      </c>
      <c r="H228" s="698" t="s">
        <v>1905</v>
      </c>
      <c r="I228" s="701">
        <v>5.3424999713897705</v>
      </c>
      <c r="J228" s="701">
        <v>200</v>
      </c>
      <c r="K228" s="702">
        <v>1068.5</v>
      </c>
    </row>
    <row r="229" spans="1:11" ht="14.4" customHeight="1" x14ac:dyDescent="0.3">
      <c r="A229" s="696" t="s">
        <v>503</v>
      </c>
      <c r="B229" s="697" t="s">
        <v>504</v>
      </c>
      <c r="C229" s="698" t="s">
        <v>516</v>
      </c>
      <c r="D229" s="699" t="s">
        <v>517</v>
      </c>
      <c r="E229" s="698" t="s">
        <v>1639</v>
      </c>
      <c r="F229" s="699" t="s">
        <v>1640</v>
      </c>
      <c r="G229" s="698" t="s">
        <v>1906</v>
      </c>
      <c r="H229" s="698" t="s">
        <v>1907</v>
      </c>
      <c r="I229" s="701">
        <v>21.234999656677246</v>
      </c>
      <c r="J229" s="701">
        <v>100</v>
      </c>
      <c r="K229" s="702">
        <v>2123.5</v>
      </c>
    </row>
    <row r="230" spans="1:11" ht="14.4" customHeight="1" x14ac:dyDescent="0.3">
      <c r="A230" s="696" t="s">
        <v>503</v>
      </c>
      <c r="B230" s="697" t="s">
        <v>504</v>
      </c>
      <c r="C230" s="698" t="s">
        <v>516</v>
      </c>
      <c r="D230" s="699" t="s">
        <v>517</v>
      </c>
      <c r="E230" s="698" t="s">
        <v>1639</v>
      </c>
      <c r="F230" s="699" t="s">
        <v>1640</v>
      </c>
      <c r="G230" s="698" t="s">
        <v>1908</v>
      </c>
      <c r="H230" s="698" t="s">
        <v>1909</v>
      </c>
      <c r="I230" s="701">
        <v>2</v>
      </c>
      <c r="J230" s="701">
        <v>225</v>
      </c>
      <c r="K230" s="702">
        <v>450</v>
      </c>
    </row>
    <row r="231" spans="1:11" ht="14.4" customHeight="1" x14ac:dyDescent="0.3">
      <c r="A231" s="696" t="s">
        <v>503</v>
      </c>
      <c r="B231" s="697" t="s">
        <v>504</v>
      </c>
      <c r="C231" s="698" t="s">
        <v>516</v>
      </c>
      <c r="D231" s="699" t="s">
        <v>517</v>
      </c>
      <c r="E231" s="698" t="s">
        <v>1639</v>
      </c>
      <c r="F231" s="699" t="s">
        <v>1640</v>
      </c>
      <c r="G231" s="698" t="s">
        <v>1910</v>
      </c>
      <c r="H231" s="698" t="s">
        <v>1911</v>
      </c>
      <c r="I231" s="701">
        <v>2.5299999713897705</v>
      </c>
      <c r="J231" s="701">
        <v>50</v>
      </c>
      <c r="K231" s="702">
        <v>126.5</v>
      </c>
    </row>
    <row r="232" spans="1:11" ht="14.4" customHeight="1" x14ac:dyDescent="0.3">
      <c r="A232" s="696" t="s">
        <v>503</v>
      </c>
      <c r="B232" s="697" t="s">
        <v>504</v>
      </c>
      <c r="C232" s="698" t="s">
        <v>516</v>
      </c>
      <c r="D232" s="699" t="s">
        <v>517</v>
      </c>
      <c r="E232" s="698" t="s">
        <v>1912</v>
      </c>
      <c r="F232" s="699" t="s">
        <v>1913</v>
      </c>
      <c r="G232" s="698" t="s">
        <v>1914</v>
      </c>
      <c r="H232" s="698" t="s">
        <v>1915</v>
      </c>
      <c r="I232" s="701">
        <v>150</v>
      </c>
      <c r="J232" s="701">
        <v>280</v>
      </c>
      <c r="K232" s="702">
        <v>42001.04052734375</v>
      </c>
    </row>
    <row r="233" spans="1:11" ht="14.4" customHeight="1" x14ac:dyDescent="0.3">
      <c r="A233" s="696" t="s">
        <v>503</v>
      </c>
      <c r="B233" s="697" t="s">
        <v>504</v>
      </c>
      <c r="C233" s="698" t="s">
        <v>516</v>
      </c>
      <c r="D233" s="699" t="s">
        <v>517</v>
      </c>
      <c r="E233" s="698" t="s">
        <v>1912</v>
      </c>
      <c r="F233" s="699" t="s">
        <v>1913</v>
      </c>
      <c r="G233" s="698" t="s">
        <v>1914</v>
      </c>
      <c r="H233" s="698" t="s">
        <v>1916</v>
      </c>
      <c r="I233" s="701">
        <v>150</v>
      </c>
      <c r="J233" s="701">
        <v>200</v>
      </c>
      <c r="K233" s="702">
        <v>30000.740234375</v>
      </c>
    </row>
    <row r="234" spans="1:11" ht="14.4" customHeight="1" x14ac:dyDescent="0.3">
      <c r="A234" s="696" t="s">
        <v>503</v>
      </c>
      <c r="B234" s="697" t="s">
        <v>504</v>
      </c>
      <c r="C234" s="698" t="s">
        <v>516</v>
      </c>
      <c r="D234" s="699" t="s">
        <v>517</v>
      </c>
      <c r="E234" s="698" t="s">
        <v>1912</v>
      </c>
      <c r="F234" s="699" t="s">
        <v>1913</v>
      </c>
      <c r="G234" s="698" t="s">
        <v>1917</v>
      </c>
      <c r="H234" s="698" t="s">
        <v>1918</v>
      </c>
      <c r="I234" s="701">
        <v>10.164999961853027</v>
      </c>
      <c r="J234" s="701">
        <v>3200</v>
      </c>
      <c r="K234" s="702">
        <v>32529</v>
      </c>
    </row>
    <row r="235" spans="1:11" ht="14.4" customHeight="1" x14ac:dyDescent="0.3">
      <c r="A235" s="696" t="s">
        <v>503</v>
      </c>
      <c r="B235" s="697" t="s">
        <v>504</v>
      </c>
      <c r="C235" s="698" t="s">
        <v>516</v>
      </c>
      <c r="D235" s="699" t="s">
        <v>517</v>
      </c>
      <c r="E235" s="698" t="s">
        <v>1912</v>
      </c>
      <c r="F235" s="699" t="s">
        <v>1913</v>
      </c>
      <c r="G235" s="698" t="s">
        <v>1919</v>
      </c>
      <c r="H235" s="698" t="s">
        <v>1920</v>
      </c>
      <c r="I235" s="701">
        <v>181.5</v>
      </c>
      <c r="J235" s="701">
        <v>90</v>
      </c>
      <c r="K235" s="702">
        <v>16335</v>
      </c>
    </row>
    <row r="236" spans="1:11" ht="14.4" customHeight="1" x14ac:dyDescent="0.3">
      <c r="A236" s="696" t="s">
        <v>503</v>
      </c>
      <c r="B236" s="697" t="s">
        <v>504</v>
      </c>
      <c r="C236" s="698" t="s">
        <v>516</v>
      </c>
      <c r="D236" s="699" t="s">
        <v>517</v>
      </c>
      <c r="E236" s="698" t="s">
        <v>1912</v>
      </c>
      <c r="F236" s="699" t="s">
        <v>1913</v>
      </c>
      <c r="G236" s="698" t="s">
        <v>1921</v>
      </c>
      <c r="H236" s="698" t="s">
        <v>1922</v>
      </c>
      <c r="I236" s="701">
        <v>162.6199951171875</v>
      </c>
      <c r="J236" s="701">
        <v>60</v>
      </c>
      <c r="K236" s="702">
        <v>9757</v>
      </c>
    </row>
    <row r="237" spans="1:11" ht="14.4" customHeight="1" x14ac:dyDescent="0.3">
      <c r="A237" s="696" t="s">
        <v>503</v>
      </c>
      <c r="B237" s="697" t="s">
        <v>504</v>
      </c>
      <c r="C237" s="698" t="s">
        <v>516</v>
      </c>
      <c r="D237" s="699" t="s">
        <v>517</v>
      </c>
      <c r="E237" s="698" t="s">
        <v>1923</v>
      </c>
      <c r="F237" s="699" t="s">
        <v>1924</v>
      </c>
      <c r="G237" s="698" t="s">
        <v>1925</v>
      </c>
      <c r="H237" s="698" t="s">
        <v>1926</v>
      </c>
      <c r="I237" s="701">
        <v>35.310001373291016</v>
      </c>
      <c r="J237" s="701">
        <v>36</v>
      </c>
      <c r="K237" s="702">
        <v>1270.97998046875</v>
      </c>
    </row>
    <row r="238" spans="1:11" ht="14.4" customHeight="1" x14ac:dyDescent="0.3">
      <c r="A238" s="696" t="s">
        <v>503</v>
      </c>
      <c r="B238" s="697" t="s">
        <v>504</v>
      </c>
      <c r="C238" s="698" t="s">
        <v>516</v>
      </c>
      <c r="D238" s="699" t="s">
        <v>517</v>
      </c>
      <c r="E238" s="698" t="s">
        <v>1923</v>
      </c>
      <c r="F238" s="699" t="s">
        <v>1924</v>
      </c>
      <c r="G238" s="698" t="s">
        <v>1927</v>
      </c>
      <c r="H238" s="698" t="s">
        <v>1928</v>
      </c>
      <c r="I238" s="701">
        <v>28.649999618530273</v>
      </c>
      <c r="J238" s="701">
        <v>36</v>
      </c>
      <c r="K238" s="702">
        <v>1031.550048828125</v>
      </c>
    </row>
    <row r="239" spans="1:11" ht="14.4" customHeight="1" x14ac:dyDescent="0.3">
      <c r="A239" s="696" t="s">
        <v>503</v>
      </c>
      <c r="B239" s="697" t="s">
        <v>504</v>
      </c>
      <c r="C239" s="698" t="s">
        <v>516</v>
      </c>
      <c r="D239" s="699" t="s">
        <v>517</v>
      </c>
      <c r="E239" s="698" t="s">
        <v>1923</v>
      </c>
      <c r="F239" s="699" t="s">
        <v>1924</v>
      </c>
      <c r="G239" s="698" t="s">
        <v>1929</v>
      </c>
      <c r="H239" s="698" t="s">
        <v>1930</v>
      </c>
      <c r="I239" s="701">
        <v>42.169998168945313</v>
      </c>
      <c r="J239" s="701">
        <v>36</v>
      </c>
      <c r="K239" s="702">
        <v>1517.97998046875</v>
      </c>
    </row>
    <row r="240" spans="1:11" ht="14.4" customHeight="1" x14ac:dyDescent="0.3">
      <c r="A240" s="696" t="s">
        <v>503</v>
      </c>
      <c r="B240" s="697" t="s">
        <v>504</v>
      </c>
      <c r="C240" s="698" t="s">
        <v>516</v>
      </c>
      <c r="D240" s="699" t="s">
        <v>517</v>
      </c>
      <c r="E240" s="698" t="s">
        <v>1923</v>
      </c>
      <c r="F240" s="699" t="s">
        <v>1924</v>
      </c>
      <c r="G240" s="698" t="s">
        <v>1931</v>
      </c>
      <c r="H240" s="698" t="s">
        <v>1932</v>
      </c>
      <c r="I240" s="701">
        <v>33.599998474121094</v>
      </c>
      <c r="J240" s="701">
        <v>72</v>
      </c>
      <c r="K240" s="702">
        <v>2419.3798828125</v>
      </c>
    </row>
    <row r="241" spans="1:11" ht="14.4" customHeight="1" x14ac:dyDescent="0.3">
      <c r="A241" s="696" t="s">
        <v>503</v>
      </c>
      <c r="B241" s="697" t="s">
        <v>504</v>
      </c>
      <c r="C241" s="698" t="s">
        <v>516</v>
      </c>
      <c r="D241" s="699" t="s">
        <v>517</v>
      </c>
      <c r="E241" s="698" t="s">
        <v>1923</v>
      </c>
      <c r="F241" s="699" t="s">
        <v>1924</v>
      </c>
      <c r="G241" s="698" t="s">
        <v>1933</v>
      </c>
      <c r="H241" s="698" t="s">
        <v>1934</v>
      </c>
      <c r="I241" s="701">
        <v>45.029998779296875</v>
      </c>
      <c r="J241" s="701">
        <v>72</v>
      </c>
      <c r="K241" s="702">
        <v>3241.860107421875</v>
      </c>
    </row>
    <row r="242" spans="1:11" ht="14.4" customHeight="1" x14ac:dyDescent="0.3">
      <c r="A242" s="696" t="s">
        <v>503</v>
      </c>
      <c r="B242" s="697" t="s">
        <v>504</v>
      </c>
      <c r="C242" s="698" t="s">
        <v>516</v>
      </c>
      <c r="D242" s="699" t="s">
        <v>517</v>
      </c>
      <c r="E242" s="698" t="s">
        <v>1923</v>
      </c>
      <c r="F242" s="699" t="s">
        <v>1924</v>
      </c>
      <c r="G242" s="698" t="s">
        <v>1935</v>
      </c>
      <c r="H242" s="698" t="s">
        <v>1936</v>
      </c>
      <c r="I242" s="701">
        <v>41.810001373291016</v>
      </c>
      <c r="J242" s="701">
        <v>36</v>
      </c>
      <c r="K242" s="702">
        <v>1505.1199951171875</v>
      </c>
    </row>
    <row r="243" spans="1:11" ht="14.4" customHeight="1" x14ac:dyDescent="0.3">
      <c r="A243" s="696" t="s">
        <v>503</v>
      </c>
      <c r="B243" s="697" t="s">
        <v>504</v>
      </c>
      <c r="C243" s="698" t="s">
        <v>516</v>
      </c>
      <c r="D243" s="699" t="s">
        <v>517</v>
      </c>
      <c r="E243" s="698" t="s">
        <v>1923</v>
      </c>
      <c r="F243" s="699" t="s">
        <v>1924</v>
      </c>
      <c r="G243" s="698" t="s">
        <v>1937</v>
      </c>
      <c r="H243" s="698" t="s">
        <v>1938</v>
      </c>
      <c r="I243" s="701">
        <v>26.899999618530273</v>
      </c>
      <c r="J243" s="701">
        <v>20</v>
      </c>
      <c r="K243" s="702">
        <v>538.03997802734375</v>
      </c>
    </row>
    <row r="244" spans="1:11" ht="14.4" customHeight="1" x14ac:dyDescent="0.3">
      <c r="A244" s="696" t="s">
        <v>503</v>
      </c>
      <c r="B244" s="697" t="s">
        <v>504</v>
      </c>
      <c r="C244" s="698" t="s">
        <v>516</v>
      </c>
      <c r="D244" s="699" t="s">
        <v>517</v>
      </c>
      <c r="E244" s="698" t="s">
        <v>1939</v>
      </c>
      <c r="F244" s="699" t="s">
        <v>1940</v>
      </c>
      <c r="G244" s="698" t="s">
        <v>1941</v>
      </c>
      <c r="H244" s="698" t="s">
        <v>1942</v>
      </c>
      <c r="I244" s="701">
        <v>0.30666667222976685</v>
      </c>
      <c r="J244" s="701">
        <v>700</v>
      </c>
      <c r="K244" s="702">
        <v>215</v>
      </c>
    </row>
    <row r="245" spans="1:11" ht="14.4" customHeight="1" x14ac:dyDescent="0.3">
      <c r="A245" s="696" t="s">
        <v>503</v>
      </c>
      <c r="B245" s="697" t="s">
        <v>504</v>
      </c>
      <c r="C245" s="698" t="s">
        <v>516</v>
      </c>
      <c r="D245" s="699" t="s">
        <v>517</v>
      </c>
      <c r="E245" s="698" t="s">
        <v>1939</v>
      </c>
      <c r="F245" s="699" t="s">
        <v>1940</v>
      </c>
      <c r="G245" s="698" t="s">
        <v>1943</v>
      </c>
      <c r="H245" s="698" t="s">
        <v>1944</v>
      </c>
      <c r="I245" s="701">
        <v>0.30833333730697632</v>
      </c>
      <c r="J245" s="701">
        <v>2900</v>
      </c>
      <c r="K245" s="702">
        <v>891</v>
      </c>
    </row>
    <row r="246" spans="1:11" ht="14.4" customHeight="1" x14ac:dyDescent="0.3">
      <c r="A246" s="696" t="s">
        <v>503</v>
      </c>
      <c r="B246" s="697" t="s">
        <v>504</v>
      </c>
      <c r="C246" s="698" t="s">
        <v>516</v>
      </c>
      <c r="D246" s="699" t="s">
        <v>517</v>
      </c>
      <c r="E246" s="698" t="s">
        <v>1939</v>
      </c>
      <c r="F246" s="699" t="s">
        <v>1940</v>
      </c>
      <c r="G246" s="698" t="s">
        <v>1945</v>
      </c>
      <c r="H246" s="698" t="s">
        <v>1946</v>
      </c>
      <c r="I246" s="701">
        <v>0.30600000619888307</v>
      </c>
      <c r="J246" s="701">
        <v>1500</v>
      </c>
      <c r="K246" s="702">
        <v>459.6899995803833</v>
      </c>
    </row>
    <row r="247" spans="1:11" ht="14.4" customHeight="1" x14ac:dyDescent="0.3">
      <c r="A247" s="696" t="s">
        <v>503</v>
      </c>
      <c r="B247" s="697" t="s">
        <v>504</v>
      </c>
      <c r="C247" s="698" t="s">
        <v>516</v>
      </c>
      <c r="D247" s="699" t="s">
        <v>517</v>
      </c>
      <c r="E247" s="698" t="s">
        <v>1939</v>
      </c>
      <c r="F247" s="699" t="s">
        <v>1940</v>
      </c>
      <c r="G247" s="698" t="s">
        <v>1947</v>
      </c>
      <c r="H247" s="698" t="s">
        <v>1948</v>
      </c>
      <c r="I247" s="701">
        <v>0.67000001668930054</v>
      </c>
      <c r="J247" s="701">
        <v>100</v>
      </c>
      <c r="K247" s="702">
        <v>67</v>
      </c>
    </row>
    <row r="248" spans="1:11" ht="14.4" customHeight="1" x14ac:dyDescent="0.3">
      <c r="A248" s="696" t="s">
        <v>503</v>
      </c>
      <c r="B248" s="697" t="s">
        <v>504</v>
      </c>
      <c r="C248" s="698" t="s">
        <v>516</v>
      </c>
      <c r="D248" s="699" t="s">
        <v>517</v>
      </c>
      <c r="E248" s="698" t="s">
        <v>1939</v>
      </c>
      <c r="F248" s="699" t="s">
        <v>1940</v>
      </c>
      <c r="G248" s="698" t="s">
        <v>1949</v>
      </c>
      <c r="H248" s="698" t="s">
        <v>1950</v>
      </c>
      <c r="I248" s="701">
        <v>0.54200001955032351</v>
      </c>
      <c r="J248" s="701">
        <v>12000</v>
      </c>
      <c r="K248" s="702">
        <v>6510</v>
      </c>
    </row>
    <row r="249" spans="1:11" ht="14.4" customHeight="1" x14ac:dyDescent="0.3">
      <c r="A249" s="696" t="s">
        <v>503</v>
      </c>
      <c r="B249" s="697" t="s">
        <v>504</v>
      </c>
      <c r="C249" s="698" t="s">
        <v>516</v>
      </c>
      <c r="D249" s="699" t="s">
        <v>517</v>
      </c>
      <c r="E249" s="698" t="s">
        <v>1951</v>
      </c>
      <c r="F249" s="699" t="s">
        <v>1952</v>
      </c>
      <c r="G249" s="698" t="s">
        <v>1953</v>
      </c>
      <c r="H249" s="698" t="s">
        <v>1954</v>
      </c>
      <c r="I249" s="701">
        <v>24.200000762939453</v>
      </c>
      <c r="J249" s="701">
        <v>150</v>
      </c>
      <c r="K249" s="702">
        <v>3630</v>
      </c>
    </row>
    <row r="250" spans="1:11" ht="14.4" customHeight="1" x14ac:dyDescent="0.3">
      <c r="A250" s="696" t="s">
        <v>503</v>
      </c>
      <c r="B250" s="697" t="s">
        <v>504</v>
      </c>
      <c r="C250" s="698" t="s">
        <v>516</v>
      </c>
      <c r="D250" s="699" t="s">
        <v>517</v>
      </c>
      <c r="E250" s="698" t="s">
        <v>1951</v>
      </c>
      <c r="F250" s="699" t="s">
        <v>1952</v>
      </c>
      <c r="G250" s="698" t="s">
        <v>1955</v>
      </c>
      <c r="H250" s="698" t="s">
        <v>1956</v>
      </c>
      <c r="I250" s="701">
        <v>15.729999542236328</v>
      </c>
      <c r="J250" s="701">
        <v>150</v>
      </c>
      <c r="K250" s="702">
        <v>2359.5</v>
      </c>
    </row>
    <row r="251" spans="1:11" ht="14.4" customHeight="1" x14ac:dyDescent="0.3">
      <c r="A251" s="696" t="s">
        <v>503</v>
      </c>
      <c r="B251" s="697" t="s">
        <v>504</v>
      </c>
      <c r="C251" s="698" t="s">
        <v>516</v>
      </c>
      <c r="D251" s="699" t="s">
        <v>517</v>
      </c>
      <c r="E251" s="698" t="s">
        <v>1951</v>
      </c>
      <c r="F251" s="699" t="s">
        <v>1952</v>
      </c>
      <c r="G251" s="698" t="s">
        <v>1957</v>
      </c>
      <c r="H251" s="698" t="s">
        <v>1958</v>
      </c>
      <c r="I251" s="701">
        <v>15.729999542236328</v>
      </c>
      <c r="J251" s="701">
        <v>100</v>
      </c>
      <c r="K251" s="702">
        <v>1573</v>
      </c>
    </row>
    <row r="252" spans="1:11" ht="14.4" customHeight="1" x14ac:dyDescent="0.3">
      <c r="A252" s="696" t="s">
        <v>503</v>
      </c>
      <c r="B252" s="697" t="s">
        <v>504</v>
      </c>
      <c r="C252" s="698" t="s">
        <v>516</v>
      </c>
      <c r="D252" s="699" t="s">
        <v>517</v>
      </c>
      <c r="E252" s="698" t="s">
        <v>1951</v>
      </c>
      <c r="F252" s="699" t="s">
        <v>1952</v>
      </c>
      <c r="G252" s="698" t="s">
        <v>1959</v>
      </c>
      <c r="H252" s="698" t="s">
        <v>1960</v>
      </c>
      <c r="I252" s="701">
        <v>15.729999542236328</v>
      </c>
      <c r="J252" s="701">
        <v>100</v>
      </c>
      <c r="K252" s="702">
        <v>1573</v>
      </c>
    </row>
    <row r="253" spans="1:11" ht="14.4" customHeight="1" x14ac:dyDescent="0.3">
      <c r="A253" s="696" t="s">
        <v>503</v>
      </c>
      <c r="B253" s="697" t="s">
        <v>504</v>
      </c>
      <c r="C253" s="698" t="s">
        <v>516</v>
      </c>
      <c r="D253" s="699" t="s">
        <v>517</v>
      </c>
      <c r="E253" s="698" t="s">
        <v>1951</v>
      </c>
      <c r="F253" s="699" t="s">
        <v>1952</v>
      </c>
      <c r="G253" s="698" t="s">
        <v>1961</v>
      </c>
      <c r="H253" s="698" t="s">
        <v>1962</v>
      </c>
      <c r="I253" s="701">
        <v>15.550000190734863</v>
      </c>
      <c r="J253" s="701">
        <v>50</v>
      </c>
      <c r="K253" s="702">
        <v>777.5</v>
      </c>
    </row>
    <row r="254" spans="1:11" ht="14.4" customHeight="1" x14ac:dyDescent="0.3">
      <c r="A254" s="696" t="s">
        <v>503</v>
      </c>
      <c r="B254" s="697" t="s">
        <v>504</v>
      </c>
      <c r="C254" s="698" t="s">
        <v>516</v>
      </c>
      <c r="D254" s="699" t="s">
        <v>517</v>
      </c>
      <c r="E254" s="698" t="s">
        <v>1951</v>
      </c>
      <c r="F254" s="699" t="s">
        <v>1952</v>
      </c>
      <c r="G254" s="698" t="s">
        <v>1963</v>
      </c>
      <c r="H254" s="698" t="s">
        <v>1964</v>
      </c>
      <c r="I254" s="701">
        <v>15.729999542236328</v>
      </c>
      <c r="J254" s="701">
        <v>50</v>
      </c>
      <c r="K254" s="702">
        <v>786.5</v>
      </c>
    </row>
    <row r="255" spans="1:11" ht="14.4" customHeight="1" x14ac:dyDescent="0.3">
      <c r="A255" s="696" t="s">
        <v>503</v>
      </c>
      <c r="B255" s="697" t="s">
        <v>504</v>
      </c>
      <c r="C255" s="698" t="s">
        <v>516</v>
      </c>
      <c r="D255" s="699" t="s">
        <v>517</v>
      </c>
      <c r="E255" s="698" t="s">
        <v>1951</v>
      </c>
      <c r="F255" s="699" t="s">
        <v>1952</v>
      </c>
      <c r="G255" s="698" t="s">
        <v>1965</v>
      </c>
      <c r="H255" s="698" t="s">
        <v>1966</v>
      </c>
      <c r="I255" s="701">
        <v>0.62999999523162842</v>
      </c>
      <c r="J255" s="701">
        <v>22000</v>
      </c>
      <c r="K255" s="702">
        <v>13860</v>
      </c>
    </row>
    <row r="256" spans="1:11" ht="14.4" customHeight="1" x14ac:dyDescent="0.3">
      <c r="A256" s="696" t="s">
        <v>503</v>
      </c>
      <c r="B256" s="697" t="s">
        <v>504</v>
      </c>
      <c r="C256" s="698" t="s">
        <v>516</v>
      </c>
      <c r="D256" s="699" t="s">
        <v>517</v>
      </c>
      <c r="E256" s="698" t="s">
        <v>1951</v>
      </c>
      <c r="F256" s="699" t="s">
        <v>1952</v>
      </c>
      <c r="G256" s="698" t="s">
        <v>1967</v>
      </c>
      <c r="H256" s="698" t="s">
        <v>1968</v>
      </c>
      <c r="I256" s="701">
        <v>0.62666666507720947</v>
      </c>
      <c r="J256" s="701">
        <v>50000</v>
      </c>
      <c r="K256" s="702">
        <v>31300</v>
      </c>
    </row>
    <row r="257" spans="1:11" ht="14.4" customHeight="1" x14ac:dyDescent="0.3">
      <c r="A257" s="696" t="s">
        <v>503</v>
      </c>
      <c r="B257" s="697" t="s">
        <v>504</v>
      </c>
      <c r="C257" s="698" t="s">
        <v>516</v>
      </c>
      <c r="D257" s="699" t="s">
        <v>517</v>
      </c>
      <c r="E257" s="698" t="s">
        <v>1951</v>
      </c>
      <c r="F257" s="699" t="s">
        <v>1952</v>
      </c>
      <c r="G257" s="698" t="s">
        <v>1969</v>
      </c>
      <c r="H257" s="698" t="s">
        <v>1970</v>
      </c>
      <c r="I257" s="701">
        <v>0.62999999523162842</v>
      </c>
      <c r="J257" s="701">
        <v>24000</v>
      </c>
      <c r="K257" s="702">
        <v>15120</v>
      </c>
    </row>
    <row r="258" spans="1:11" ht="14.4" customHeight="1" x14ac:dyDescent="0.3">
      <c r="A258" s="696" t="s">
        <v>503</v>
      </c>
      <c r="B258" s="697" t="s">
        <v>504</v>
      </c>
      <c r="C258" s="698" t="s">
        <v>516</v>
      </c>
      <c r="D258" s="699" t="s">
        <v>517</v>
      </c>
      <c r="E258" s="698" t="s">
        <v>1951</v>
      </c>
      <c r="F258" s="699" t="s">
        <v>1952</v>
      </c>
      <c r="G258" s="698" t="s">
        <v>1971</v>
      </c>
      <c r="H258" s="698" t="s">
        <v>1972</v>
      </c>
      <c r="I258" s="701">
        <v>0.61749999225139618</v>
      </c>
      <c r="J258" s="701">
        <v>4930</v>
      </c>
      <c r="K258" s="702">
        <v>3097.739990234375</v>
      </c>
    </row>
    <row r="259" spans="1:11" ht="14.4" customHeight="1" x14ac:dyDescent="0.3">
      <c r="A259" s="696" t="s">
        <v>503</v>
      </c>
      <c r="B259" s="697" t="s">
        <v>504</v>
      </c>
      <c r="C259" s="698" t="s">
        <v>516</v>
      </c>
      <c r="D259" s="699" t="s">
        <v>517</v>
      </c>
      <c r="E259" s="698" t="s">
        <v>1973</v>
      </c>
      <c r="F259" s="699" t="s">
        <v>1974</v>
      </c>
      <c r="G259" s="698" t="s">
        <v>1975</v>
      </c>
      <c r="H259" s="698" t="s">
        <v>1976</v>
      </c>
      <c r="I259" s="701">
        <v>319.91000366210938</v>
      </c>
      <c r="J259" s="701">
        <v>60</v>
      </c>
      <c r="K259" s="702">
        <v>19194.830078125</v>
      </c>
    </row>
    <row r="260" spans="1:11" ht="14.4" customHeight="1" x14ac:dyDescent="0.3">
      <c r="A260" s="696" t="s">
        <v>503</v>
      </c>
      <c r="B260" s="697" t="s">
        <v>504</v>
      </c>
      <c r="C260" s="698" t="s">
        <v>516</v>
      </c>
      <c r="D260" s="699" t="s">
        <v>517</v>
      </c>
      <c r="E260" s="698" t="s">
        <v>1973</v>
      </c>
      <c r="F260" s="699" t="s">
        <v>1974</v>
      </c>
      <c r="G260" s="698" t="s">
        <v>1977</v>
      </c>
      <c r="H260" s="698" t="s">
        <v>1978</v>
      </c>
      <c r="I260" s="701">
        <v>442.3900146484375</v>
      </c>
      <c r="J260" s="701">
        <v>10</v>
      </c>
      <c r="K260" s="702">
        <v>4423.8798828125</v>
      </c>
    </row>
    <row r="261" spans="1:11" ht="14.4" customHeight="1" x14ac:dyDescent="0.3">
      <c r="A261" s="696" t="s">
        <v>503</v>
      </c>
      <c r="B261" s="697" t="s">
        <v>504</v>
      </c>
      <c r="C261" s="698" t="s">
        <v>516</v>
      </c>
      <c r="D261" s="699" t="s">
        <v>517</v>
      </c>
      <c r="E261" s="698" t="s">
        <v>1973</v>
      </c>
      <c r="F261" s="699" t="s">
        <v>1974</v>
      </c>
      <c r="G261" s="698" t="s">
        <v>1979</v>
      </c>
      <c r="H261" s="698" t="s">
        <v>1980</v>
      </c>
      <c r="I261" s="701">
        <v>568.78997802734375</v>
      </c>
      <c r="J261" s="701">
        <v>40</v>
      </c>
      <c r="K261" s="702">
        <v>22751.400390625</v>
      </c>
    </row>
    <row r="262" spans="1:11" ht="14.4" customHeight="1" x14ac:dyDescent="0.3">
      <c r="A262" s="696" t="s">
        <v>503</v>
      </c>
      <c r="B262" s="697" t="s">
        <v>504</v>
      </c>
      <c r="C262" s="698" t="s">
        <v>516</v>
      </c>
      <c r="D262" s="699" t="s">
        <v>517</v>
      </c>
      <c r="E262" s="698" t="s">
        <v>1973</v>
      </c>
      <c r="F262" s="699" t="s">
        <v>1974</v>
      </c>
      <c r="G262" s="698" t="s">
        <v>1981</v>
      </c>
      <c r="H262" s="698" t="s">
        <v>1982</v>
      </c>
      <c r="I262" s="701">
        <v>928.20001220703125</v>
      </c>
      <c r="J262" s="701">
        <v>10</v>
      </c>
      <c r="K262" s="702">
        <v>9282.0302734375</v>
      </c>
    </row>
    <row r="263" spans="1:11" ht="14.4" customHeight="1" x14ac:dyDescent="0.3">
      <c r="A263" s="696" t="s">
        <v>503</v>
      </c>
      <c r="B263" s="697" t="s">
        <v>504</v>
      </c>
      <c r="C263" s="698" t="s">
        <v>516</v>
      </c>
      <c r="D263" s="699" t="s">
        <v>517</v>
      </c>
      <c r="E263" s="698" t="s">
        <v>1983</v>
      </c>
      <c r="F263" s="699" t="s">
        <v>1984</v>
      </c>
      <c r="G263" s="698" t="s">
        <v>1985</v>
      </c>
      <c r="H263" s="698" t="s">
        <v>1986</v>
      </c>
      <c r="I263" s="701">
        <v>16.616666158040363</v>
      </c>
      <c r="J263" s="701">
        <v>120</v>
      </c>
      <c r="K263" s="702">
        <v>1891.2000122070313</v>
      </c>
    </row>
    <row r="264" spans="1:11" ht="14.4" customHeight="1" x14ac:dyDescent="0.3">
      <c r="A264" s="696" t="s">
        <v>503</v>
      </c>
      <c r="B264" s="697" t="s">
        <v>504</v>
      </c>
      <c r="C264" s="698" t="s">
        <v>516</v>
      </c>
      <c r="D264" s="699" t="s">
        <v>517</v>
      </c>
      <c r="E264" s="698" t="s">
        <v>1983</v>
      </c>
      <c r="F264" s="699" t="s">
        <v>1984</v>
      </c>
      <c r="G264" s="698" t="s">
        <v>1987</v>
      </c>
      <c r="H264" s="698" t="s">
        <v>1988</v>
      </c>
      <c r="I264" s="701">
        <v>36.860000610351563</v>
      </c>
      <c r="J264" s="701">
        <v>5</v>
      </c>
      <c r="K264" s="702">
        <v>184.27999877929688</v>
      </c>
    </row>
    <row r="265" spans="1:11" ht="14.4" customHeight="1" x14ac:dyDescent="0.3">
      <c r="A265" s="696" t="s">
        <v>503</v>
      </c>
      <c r="B265" s="697" t="s">
        <v>504</v>
      </c>
      <c r="C265" s="698" t="s">
        <v>516</v>
      </c>
      <c r="D265" s="699" t="s">
        <v>517</v>
      </c>
      <c r="E265" s="698" t="s">
        <v>1983</v>
      </c>
      <c r="F265" s="699" t="s">
        <v>1984</v>
      </c>
      <c r="G265" s="698" t="s">
        <v>1989</v>
      </c>
      <c r="H265" s="698" t="s">
        <v>1990</v>
      </c>
      <c r="I265" s="701">
        <v>36.830001831054688</v>
      </c>
      <c r="J265" s="701">
        <v>5</v>
      </c>
      <c r="K265" s="702">
        <v>184.16000366210938</v>
      </c>
    </row>
    <row r="266" spans="1:11" ht="14.4" customHeight="1" x14ac:dyDescent="0.3">
      <c r="A266" s="696" t="s">
        <v>503</v>
      </c>
      <c r="B266" s="697" t="s">
        <v>504</v>
      </c>
      <c r="C266" s="698" t="s">
        <v>516</v>
      </c>
      <c r="D266" s="699" t="s">
        <v>517</v>
      </c>
      <c r="E266" s="698" t="s">
        <v>1983</v>
      </c>
      <c r="F266" s="699" t="s">
        <v>1984</v>
      </c>
      <c r="G266" s="698" t="s">
        <v>1991</v>
      </c>
      <c r="H266" s="698" t="s">
        <v>1992</v>
      </c>
      <c r="I266" s="701">
        <v>36.830001831054688</v>
      </c>
      <c r="J266" s="701">
        <v>5</v>
      </c>
      <c r="K266" s="702">
        <v>184.16000366210938</v>
      </c>
    </row>
    <row r="267" spans="1:11" ht="14.4" customHeight="1" x14ac:dyDescent="0.3">
      <c r="A267" s="696" t="s">
        <v>503</v>
      </c>
      <c r="B267" s="697" t="s">
        <v>504</v>
      </c>
      <c r="C267" s="698" t="s">
        <v>516</v>
      </c>
      <c r="D267" s="699" t="s">
        <v>517</v>
      </c>
      <c r="E267" s="698" t="s">
        <v>1983</v>
      </c>
      <c r="F267" s="699" t="s">
        <v>1984</v>
      </c>
      <c r="G267" s="698" t="s">
        <v>1993</v>
      </c>
      <c r="H267" s="698" t="s">
        <v>1994</v>
      </c>
      <c r="I267" s="701">
        <v>19.963999176025389</v>
      </c>
      <c r="J267" s="701">
        <v>390</v>
      </c>
      <c r="K267" s="702">
        <v>7786.25</v>
      </c>
    </row>
    <row r="268" spans="1:11" ht="14.4" customHeight="1" x14ac:dyDescent="0.3">
      <c r="A268" s="696" t="s">
        <v>503</v>
      </c>
      <c r="B268" s="697" t="s">
        <v>504</v>
      </c>
      <c r="C268" s="698" t="s">
        <v>516</v>
      </c>
      <c r="D268" s="699" t="s">
        <v>517</v>
      </c>
      <c r="E268" s="698" t="s">
        <v>1983</v>
      </c>
      <c r="F268" s="699" t="s">
        <v>1984</v>
      </c>
      <c r="G268" s="698" t="s">
        <v>1995</v>
      </c>
      <c r="H268" s="698" t="s">
        <v>1996</v>
      </c>
      <c r="I268" s="701">
        <v>154.8800048828125</v>
      </c>
      <c r="J268" s="701">
        <v>20</v>
      </c>
      <c r="K268" s="702">
        <v>3097.60009765625</v>
      </c>
    </row>
    <row r="269" spans="1:11" ht="14.4" customHeight="1" x14ac:dyDescent="0.3">
      <c r="A269" s="696" t="s">
        <v>503</v>
      </c>
      <c r="B269" s="697" t="s">
        <v>504</v>
      </c>
      <c r="C269" s="698" t="s">
        <v>516</v>
      </c>
      <c r="D269" s="699" t="s">
        <v>517</v>
      </c>
      <c r="E269" s="698" t="s">
        <v>1983</v>
      </c>
      <c r="F269" s="699" t="s">
        <v>1984</v>
      </c>
      <c r="G269" s="698" t="s">
        <v>1997</v>
      </c>
      <c r="H269" s="698" t="s">
        <v>1998</v>
      </c>
      <c r="I269" s="701">
        <v>21.72499942779541</v>
      </c>
      <c r="J269" s="701">
        <v>60</v>
      </c>
      <c r="K269" s="702">
        <v>1303.52001953125</v>
      </c>
    </row>
    <row r="270" spans="1:11" ht="14.4" customHeight="1" x14ac:dyDescent="0.3">
      <c r="A270" s="696" t="s">
        <v>503</v>
      </c>
      <c r="B270" s="697" t="s">
        <v>504</v>
      </c>
      <c r="C270" s="698" t="s">
        <v>516</v>
      </c>
      <c r="D270" s="699" t="s">
        <v>517</v>
      </c>
      <c r="E270" s="698" t="s">
        <v>1983</v>
      </c>
      <c r="F270" s="699" t="s">
        <v>1984</v>
      </c>
      <c r="G270" s="698" t="s">
        <v>1999</v>
      </c>
      <c r="H270" s="698" t="s">
        <v>2000</v>
      </c>
      <c r="I270" s="701">
        <v>50.599998474121094</v>
      </c>
      <c r="J270" s="701">
        <v>150</v>
      </c>
      <c r="K270" s="702">
        <v>7590.330322265625</v>
      </c>
    </row>
    <row r="271" spans="1:11" ht="14.4" customHeight="1" x14ac:dyDescent="0.3">
      <c r="A271" s="696" t="s">
        <v>503</v>
      </c>
      <c r="B271" s="697" t="s">
        <v>504</v>
      </c>
      <c r="C271" s="698" t="s">
        <v>516</v>
      </c>
      <c r="D271" s="699" t="s">
        <v>517</v>
      </c>
      <c r="E271" s="698" t="s">
        <v>1983</v>
      </c>
      <c r="F271" s="699" t="s">
        <v>1984</v>
      </c>
      <c r="G271" s="698" t="s">
        <v>2001</v>
      </c>
      <c r="H271" s="698" t="s">
        <v>2002</v>
      </c>
      <c r="I271" s="701">
        <v>1045.43994140625</v>
      </c>
      <c r="J271" s="701">
        <v>5</v>
      </c>
      <c r="K271" s="702">
        <v>5227.2001953125</v>
      </c>
    </row>
    <row r="272" spans="1:11" ht="14.4" customHeight="1" x14ac:dyDescent="0.3">
      <c r="A272" s="696" t="s">
        <v>503</v>
      </c>
      <c r="B272" s="697" t="s">
        <v>504</v>
      </c>
      <c r="C272" s="698" t="s">
        <v>516</v>
      </c>
      <c r="D272" s="699" t="s">
        <v>517</v>
      </c>
      <c r="E272" s="698" t="s">
        <v>1983</v>
      </c>
      <c r="F272" s="699" t="s">
        <v>1984</v>
      </c>
      <c r="G272" s="698" t="s">
        <v>2003</v>
      </c>
      <c r="H272" s="698" t="s">
        <v>2004</v>
      </c>
      <c r="I272" s="701">
        <v>273.45999145507813</v>
      </c>
      <c r="J272" s="701">
        <v>50</v>
      </c>
      <c r="K272" s="702">
        <v>13673.00048828125</v>
      </c>
    </row>
    <row r="273" spans="1:11" ht="14.4" customHeight="1" thickBot="1" x14ac:dyDescent="0.35">
      <c r="A273" s="703" t="s">
        <v>503</v>
      </c>
      <c r="B273" s="704" t="s">
        <v>504</v>
      </c>
      <c r="C273" s="705" t="s">
        <v>516</v>
      </c>
      <c r="D273" s="706" t="s">
        <v>517</v>
      </c>
      <c r="E273" s="705" t="s">
        <v>1983</v>
      </c>
      <c r="F273" s="706" t="s">
        <v>1984</v>
      </c>
      <c r="G273" s="705" t="s">
        <v>2005</v>
      </c>
      <c r="H273" s="705" t="s">
        <v>2006</v>
      </c>
      <c r="I273" s="708">
        <v>511.82998657226563</v>
      </c>
      <c r="J273" s="708">
        <v>80</v>
      </c>
      <c r="K273" s="709">
        <v>40946.3984375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53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65" t="s">
        <v>209</v>
      </c>
      <c r="B3" s="566"/>
      <c r="C3" s="567" t="s">
        <v>198</v>
      </c>
      <c r="D3" s="568"/>
      <c r="E3" s="568"/>
      <c r="F3" s="569"/>
      <c r="G3" s="570" t="s">
        <v>199</v>
      </c>
      <c r="H3" s="571"/>
      <c r="I3" s="571"/>
      <c r="J3" s="572"/>
      <c r="K3" s="573" t="s">
        <v>208</v>
      </c>
      <c r="L3" s="574"/>
      <c r="M3" s="574"/>
      <c r="N3" s="574"/>
      <c r="O3" s="575"/>
      <c r="P3" s="571" t="s">
        <v>268</v>
      </c>
      <c r="Q3" s="571"/>
      <c r="R3" s="571"/>
      <c r="S3" s="572"/>
    </row>
    <row r="4" spans="1:19" ht="15" thickBot="1" x14ac:dyDescent="0.35">
      <c r="A4" s="545">
        <v>2019</v>
      </c>
      <c r="B4" s="546"/>
      <c r="C4" s="547" t="s">
        <v>267</v>
      </c>
      <c r="D4" s="549" t="s">
        <v>117</v>
      </c>
      <c r="E4" s="549" t="s">
        <v>82</v>
      </c>
      <c r="F4" s="551" t="s">
        <v>55</v>
      </c>
      <c r="G4" s="539" t="s">
        <v>200</v>
      </c>
      <c r="H4" s="541" t="s">
        <v>204</v>
      </c>
      <c r="I4" s="541" t="s">
        <v>266</v>
      </c>
      <c r="J4" s="543" t="s">
        <v>201</v>
      </c>
      <c r="K4" s="562" t="s">
        <v>265</v>
      </c>
      <c r="L4" s="563"/>
      <c r="M4" s="563"/>
      <c r="N4" s="564"/>
      <c r="O4" s="551" t="s">
        <v>264</v>
      </c>
      <c r="P4" s="554" t="s">
        <v>263</v>
      </c>
      <c r="Q4" s="554" t="s">
        <v>211</v>
      </c>
      <c r="R4" s="556" t="s">
        <v>82</v>
      </c>
      <c r="S4" s="558" t="s">
        <v>210</v>
      </c>
    </row>
    <row r="5" spans="1:19" s="464" customFormat="1" ht="19.2" customHeight="1" x14ac:dyDescent="0.3">
      <c r="A5" s="560" t="s">
        <v>262</v>
      </c>
      <c r="B5" s="561"/>
      <c r="C5" s="548"/>
      <c r="D5" s="550"/>
      <c r="E5" s="550"/>
      <c r="F5" s="552"/>
      <c r="G5" s="540"/>
      <c r="H5" s="542"/>
      <c r="I5" s="542"/>
      <c r="J5" s="544"/>
      <c r="K5" s="467" t="s">
        <v>202</v>
      </c>
      <c r="L5" s="466" t="s">
        <v>203</v>
      </c>
      <c r="M5" s="466" t="s">
        <v>261</v>
      </c>
      <c r="N5" s="465" t="s">
        <v>3</v>
      </c>
      <c r="O5" s="552"/>
      <c r="P5" s="555"/>
      <c r="Q5" s="555"/>
      <c r="R5" s="557"/>
      <c r="S5" s="559"/>
    </row>
    <row r="6" spans="1:19" ht="15" thickBot="1" x14ac:dyDescent="0.35">
      <c r="A6" s="537" t="s">
        <v>197</v>
      </c>
      <c r="B6" s="538"/>
      <c r="C6" s="463">
        <f ca="1">SUM(Tabulka[01 uv_sk])/2</f>
        <v>62.95</v>
      </c>
      <c r="D6" s="461"/>
      <c r="E6" s="461"/>
      <c r="F6" s="460"/>
      <c r="G6" s="462">
        <f ca="1">SUM(Tabulka[05 h_vram])/2</f>
        <v>35371.089999999997</v>
      </c>
      <c r="H6" s="461">
        <f ca="1">SUM(Tabulka[06 h_naduv])/2</f>
        <v>2156.75</v>
      </c>
      <c r="I6" s="461">
        <f ca="1">SUM(Tabulka[07 h_nadzk])/2</f>
        <v>641.81000000000006</v>
      </c>
      <c r="J6" s="460">
        <f ca="1">SUM(Tabulka[08 h_oon])/2</f>
        <v>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67730</v>
      </c>
      <c r="N6" s="461">
        <f ca="1">SUM(Tabulka[12 m_oc])/2</f>
        <v>67730</v>
      </c>
      <c r="O6" s="460">
        <f ca="1">SUM(Tabulka[13 m_sk])/2</f>
        <v>13922606</v>
      </c>
      <c r="P6" s="459">
        <f ca="1">SUM(Tabulka[14_vzsk])/2</f>
        <v>30500</v>
      </c>
      <c r="Q6" s="459">
        <f ca="1">SUM(Tabulka[15_vzpl])/2</f>
        <v>18533.724340175955</v>
      </c>
      <c r="R6" s="458">
        <f ca="1">IF(Q6=0,0,P6/Q6)</f>
        <v>1.645648734177215</v>
      </c>
      <c r="S6" s="457">
        <f ca="1">Q6-P6</f>
        <v>-11966.275659824045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8.9499999999999993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5196.25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3138438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8533.7243401759533</v>
      </c>
      <c r="R8" s="441">
        <f ca="1">IF(Tabulka[[#This Row],[15_vzpl]]=0,"",Tabulka[[#This Row],[14_vzsk]]/Tabulka[[#This Row],[15_vzpl]])</f>
        <v>0</v>
      </c>
      <c r="S8" s="440">
        <f ca="1">IF(Tabulka[[#This Row],[15_vzpl]]-Tabulka[[#This Row],[14_vzsk]]=0,"",Tabulka[[#This Row],[15_vzpl]]-Tabulka[[#This Row],[14_vzsk]])</f>
        <v>8533.7243401759533</v>
      </c>
    </row>
    <row r="9" spans="1:19" x14ac:dyDescent="0.3">
      <c r="A9" s="439">
        <v>99</v>
      </c>
      <c r="B9" s="438" t="s">
        <v>2015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8533.7243401759533</v>
      </c>
      <c r="R9" s="441">
        <f ca="1">IF(Tabulka[[#This Row],[15_vzpl]]=0,"",Tabulka[[#This Row],[14_vzsk]]/Tabulka[[#This Row],[15_vzpl]])</f>
        <v>0</v>
      </c>
      <c r="S9" s="440">
        <f ca="1">IF(Tabulka[[#This Row],[15_vzpl]]-Tabulka[[#This Row],[14_vzsk]]=0,"",Tabulka[[#This Row],[15_vzpl]]-Tabulka[[#This Row],[14_vzsk]])</f>
        <v>8533.7243401759533</v>
      </c>
    </row>
    <row r="10" spans="1:19" x14ac:dyDescent="0.3">
      <c r="A10" s="439">
        <v>101</v>
      </c>
      <c r="B10" s="438" t="s">
        <v>2016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8.9499999999999993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5196.25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3138438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 t="s">
        <v>2008</v>
      </c>
      <c r="B11" s="438"/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29526.84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1804.75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615.80999999999995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67730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67730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10656905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30500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1" s="441">
        <f ca="1">IF(Tabulka[[#This Row],[15_vzpl]]=0,"",Tabulka[[#This Row],[14_vzsk]]/Tabulka[[#This Row],[15_vzpl]])</f>
        <v>3.05</v>
      </c>
      <c r="S11" s="440">
        <f ca="1">IF(Tabulka[[#This Row],[15_vzpl]]-Tabulka[[#This Row],[14_vzsk]]=0,"",Tabulka[[#This Row],[15_vzpl]]-Tabulka[[#This Row],[14_vzsk]])</f>
        <v>-20500</v>
      </c>
    </row>
    <row r="12" spans="1:19" x14ac:dyDescent="0.3">
      <c r="A12" s="439">
        <v>303</v>
      </c>
      <c r="B12" s="438" t="s">
        <v>2017</v>
      </c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5348.25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20454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20454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1557980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30500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2" s="441">
        <f ca="1">IF(Tabulka[[#This Row],[15_vzpl]]=0,"",Tabulka[[#This Row],[14_vzsk]]/Tabulka[[#This Row],[15_vzpl]])</f>
        <v>3.05</v>
      </c>
      <c r="S12" s="440">
        <f ca="1">IF(Tabulka[[#This Row],[15_vzpl]]-Tabulka[[#This Row],[14_vzsk]]=0,"",Tabulka[[#This Row],[15_vzpl]]-Tabulka[[#This Row],[14_vzsk]])</f>
        <v>-20500</v>
      </c>
    </row>
    <row r="13" spans="1:19" x14ac:dyDescent="0.3">
      <c r="A13" s="439">
        <v>304</v>
      </c>
      <c r="B13" s="438" t="s">
        <v>2018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13920.41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817.5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376.92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38454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38454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5398984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41" t="str">
        <f ca="1">IF(Tabulka[[#This Row],[15_vzpl]]=0,"",Tabulka[[#This Row],[14_vzsk]]/Tabulka[[#This Row],[15_vzpl]])</f>
        <v/>
      </c>
      <c r="S13" s="440" t="str">
        <f ca="1">IF(Tabulka[[#This Row],[15_vzpl]]-Tabulka[[#This Row],[14_vzsk]]=0,"",Tabulka[[#This Row],[15_vzpl]]-Tabulka[[#This Row],[14_vzsk]])</f>
        <v/>
      </c>
    </row>
    <row r="14" spans="1:19" x14ac:dyDescent="0.3">
      <c r="A14" s="439">
        <v>305</v>
      </c>
      <c r="B14" s="438" t="s">
        <v>2019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6167.68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323.25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121.89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8822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8822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2658619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636</v>
      </c>
      <c r="B15" s="438" t="s">
        <v>2020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1786.5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495796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642</v>
      </c>
      <c r="B16" s="438" t="s">
        <v>2021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2304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545526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 t="s">
        <v>2009</v>
      </c>
      <c r="B17" s="438"/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127263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>
        <v>30</v>
      </c>
      <c r="B18" s="438" t="s">
        <v>2022</v>
      </c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127263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270</v>
      </c>
    </row>
    <row r="20" spans="1:19" x14ac:dyDescent="0.3">
      <c r="A20" s="206" t="s">
        <v>176</v>
      </c>
    </row>
    <row r="21" spans="1:19" x14ac:dyDescent="0.3">
      <c r="A21" s="207" t="s">
        <v>240</v>
      </c>
    </row>
    <row r="22" spans="1:19" x14ac:dyDescent="0.3">
      <c r="A22" s="431" t="s">
        <v>239</v>
      </c>
    </row>
    <row r="23" spans="1:19" x14ac:dyDescent="0.3">
      <c r="A23" s="351" t="s">
        <v>207</v>
      </c>
    </row>
    <row r="24" spans="1:19" x14ac:dyDescent="0.3">
      <c r="A24" s="353" t="s">
        <v>212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4" priority="3" operator="lessThan">
      <formula>0</formula>
    </cfRule>
  </conditionalFormatting>
  <conditionalFormatting sqref="R6:R18">
    <cfRule type="cellIs" dxfId="23" priority="4" operator="greaterThan">
      <formula>1</formula>
    </cfRule>
  </conditionalFormatting>
  <conditionalFormatting sqref="A8:S18">
    <cfRule type="expression" dxfId="22" priority="2">
      <formula>$B8=""</formula>
    </cfRule>
  </conditionalFormatting>
  <conditionalFormatting sqref="P8:S18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2014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2019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8.8000000000000007</v>
      </c>
      <c r="F4" s="468"/>
      <c r="G4" s="468"/>
      <c r="H4" s="468"/>
      <c r="I4" s="468">
        <v>1467.5</v>
      </c>
      <c r="J4" s="468">
        <v>74</v>
      </c>
      <c r="K4" s="468">
        <v>8</v>
      </c>
      <c r="L4" s="468"/>
      <c r="M4" s="468"/>
      <c r="N4" s="468"/>
      <c r="O4" s="468"/>
      <c r="P4" s="468"/>
      <c r="Q4" s="468">
        <v>769350</v>
      </c>
      <c r="R4" s="468"/>
      <c r="S4" s="468">
        <v>2133.4310850439883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2133.4310850439883</v>
      </c>
    </row>
    <row r="6" spans="1:19" x14ac:dyDescent="0.3">
      <c r="A6" s="475" t="s">
        <v>187</v>
      </c>
      <c r="B6" s="474">
        <v>3</v>
      </c>
      <c r="C6">
        <v>1</v>
      </c>
      <c r="D6">
        <v>101</v>
      </c>
      <c r="E6">
        <v>8.8000000000000007</v>
      </c>
      <c r="I6">
        <v>1467.5</v>
      </c>
      <c r="J6">
        <v>74</v>
      </c>
      <c r="K6">
        <v>8</v>
      </c>
      <c r="Q6">
        <v>769350</v>
      </c>
    </row>
    <row r="7" spans="1:19" x14ac:dyDescent="0.3">
      <c r="A7" s="473" t="s">
        <v>188</v>
      </c>
      <c r="B7" s="472">
        <v>4</v>
      </c>
      <c r="C7">
        <v>1</v>
      </c>
      <c r="D7" t="s">
        <v>2008</v>
      </c>
      <c r="E7">
        <v>53</v>
      </c>
      <c r="I7">
        <v>8091.1500000000005</v>
      </c>
      <c r="J7">
        <v>208.5</v>
      </c>
      <c r="K7">
        <v>124.05</v>
      </c>
      <c r="Q7">
        <v>2555746</v>
      </c>
      <c r="R7">
        <v>30500</v>
      </c>
      <c r="S7">
        <v>2500</v>
      </c>
    </row>
    <row r="8" spans="1:19" x14ac:dyDescent="0.3">
      <c r="A8" s="475" t="s">
        <v>189</v>
      </c>
      <c r="B8" s="474">
        <v>5</v>
      </c>
      <c r="C8">
        <v>1</v>
      </c>
      <c r="D8">
        <v>303</v>
      </c>
      <c r="E8">
        <v>9</v>
      </c>
      <c r="I8">
        <v>1528.5</v>
      </c>
      <c r="J8">
        <v>52</v>
      </c>
      <c r="K8">
        <v>39</v>
      </c>
      <c r="Q8">
        <v>380208</v>
      </c>
      <c r="R8">
        <v>30500</v>
      </c>
      <c r="S8">
        <v>2500</v>
      </c>
    </row>
    <row r="9" spans="1:19" x14ac:dyDescent="0.3">
      <c r="A9" s="473" t="s">
        <v>190</v>
      </c>
      <c r="B9" s="472">
        <v>6</v>
      </c>
      <c r="C9">
        <v>1</v>
      </c>
      <c r="D9">
        <v>304</v>
      </c>
      <c r="E9">
        <v>25</v>
      </c>
      <c r="I9">
        <v>3853.6</v>
      </c>
      <c r="J9">
        <v>100.5</v>
      </c>
      <c r="K9">
        <v>82.45</v>
      </c>
      <c r="Q9">
        <v>1316850</v>
      </c>
    </row>
    <row r="10" spans="1:19" x14ac:dyDescent="0.3">
      <c r="A10" s="475" t="s">
        <v>191</v>
      </c>
      <c r="B10" s="474">
        <v>7</v>
      </c>
      <c r="C10">
        <v>1</v>
      </c>
      <c r="D10">
        <v>305</v>
      </c>
      <c r="E10">
        <v>12</v>
      </c>
      <c r="I10">
        <v>1578.05</v>
      </c>
      <c r="J10">
        <v>33</v>
      </c>
      <c r="K10">
        <v>2.6</v>
      </c>
      <c r="Q10">
        <v>614109</v>
      </c>
    </row>
    <row r="11" spans="1:19" x14ac:dyDescent="0.3">
      <c r="A11" s="473" t="s">
        <v>192</v>
      </c>
      <c r="B11" s="472">
        <v>8</v>
      </c>
      <c r="C11">
        <v>1</v>
      </c>
      <c r="D11">
        <v>636</v>
      </c>
      <c r="E11">
        <v>3</v>
      </c>
      <c r="I11">
        <v>489</v>
      </c>
      <c r="J11">
        <v>7</v>
      </c>
      <c r="Q11">
        <v>108690</v>
      </c>
    </row>
    <row r="12" spans="1:19" x14ac:dyDescent="0.3">
      <c r="A12" s="475" t="s">
        <v>193</v>
      </c>
      <c r="B12" s="474">
        <v>9</v>
      </c>
      <c r="C12">
        <v>1</v>
      </c>
      <c r="D12">
        <v>642</v>
      </c>
      <c r="E12">
        <v>4</v>
      </c>
      <c r="I12">
        <v>642</v>
      </c>
      <c r="J12">
        <v>16</v>
      </c>
      <c r="Q12">
        <v>135889</v>
      </c>
    </row>
    <row r="13" spans="1:19" x14ac:dyDescent="0.3">
      <c r="A13" s="473" t="s">
        <v>194</v>
      </c>
      <c r="B13" s="472">
        <v>10</v>
      </c>
      <c r="C13">
        <v>1</v>
      </c>
      <c r="D13" t="s">
        <v>2009</v>
      </c>
      <c r="E13">
        <v>1</v>
      </c>
      <c r="I13">
        <v>184</v>
      </c>
      <c r="Q13">
        <v>31400</v>
      </c>
    </row>
    <row r="14" spans="1:19" x14ac:dyDescent="0.3">
      <c r="A14" s="475" t="s">
        <v>195</v>
      </c>
      <c r="B14" s="474">
        <v>11</v>
      </c>
      <c r="C14">
        <v>1</v>
      </c>
      <c r="D14">
        <v>30</v>
      </c>
      <c r="E14">
        <v>1</v>
      </c>
      <c r="I14">
        <v>184</v>
      </c>
      <c r="Q14">
        <v>31400</v>
      </c>
    </row>
    <row r="15" spans="1:19" x14ac:dyDescent="0.3">
      <c r="A15" s="473" t="s">
        <v>196</v>
      </c>
      <c r="B15" s="472">
        <v>12</v>
      </c>
      <c r="C15" t="s">
        <v>2010</v>
      </c>
      <c r="E15">
        <v>62.8</v>
      </c>
      <c r="I15">
        <v>9742.65</v>
      </c>
      <c r="J15">
        <v>282.5</v>
      </c>
      <c r="K15">
        <v>132.04999999999998</v>
      </c>
      <c r="Q15">
        <v>3356496</v>
      </c>
      <c r="R15">
        <v>30500</v>
      </c>
      <c r="S15">
        <v>4633.4310850439888</v>
      </c>
    </row>
    <row r="16" spans="1:19" x14ac:dyDescent="0.3">
      <c r="A16" s="471" t="s">
        <v>184</v>
      </c>
      <c r="B16" s="470">
        <v>2019</v>
      </c>
      <c r="C16">
        <v>2</v>
      </c>
      <c r="D16" t="s">
        <v>241</v>
      </c>
      <c r="E16">
        <v>9</v>
      </c>
      <c r="I16">
        <v>1154</v>
      </c>
      <c r="J16">
        <v>102</v>
      </c>
      <c r="K16">
        <v>17</v>
      </c>
      <c r="Q16">
        <v>763351</v>
      </c>
      <c r="S16">
        <v>2133.4310850439883</v>
      </c>
    </row>
    <row r="17" spans="3:19" x14ac:dyDescent="0.3">
      <c r="C17">
        <v>2</v>
      </c>
      <c r="D17">
        <v>99</v>
      </c>
      <c r="S17">
        <v>2133.4310850439883</v>
      </c>
    </row>
    <row r="18" spans="3:19" x14ac:dyDescent="0.3">
      <c r="C18">
        <v>2</v>
      </c>
      <c r="D18">
        <v>101</v>
      </c>
      <c r="E18">
        <v>9</v>
      </c>
      <c r="I18">
        <v>1154</v>
      </c>
      <c r="J18">
        <v>102</v>
      </c>
      <c r="K18">
        <v>17</v>
      </c>
      <c r="Q18">
        <v>763351</v>
      </c>
    </row>
    <row r="19" spans="3:19" x14ac:dyDescent="0.3">
      <c r="C19">
        <v>2</v>
      </c>
      <c r="D19" t="s">
        <v>2008</v>
      </c>
      <c r="E19">
        <v>53</v>
      </c>
      <c r="I19">
        <v>6598.62</v>
      </c>
      <c r="J19">
        <v>639.25</v>
      </c>
      <c r="K19">
        <v>186.88000000000002</v>
      </c>
      <c r="O19">
        <v>22374</v>
      </c>
      <c r="P19">
        <v>22374</v>
      </c>
      <c r="Q19">
        <v>2635869</v>
      </c>
      <c r="S19">
        <v>2500</v>
      </c>
    </row>
    <row r="20" spans="3:19" x14ac:dyDescent="0.3">
      <c r="C20">
        <v>2</v>
      </c>
      <c r="D20">
        <v>303</v>
      </c>
      <c r="E20">
        <v>9</v>
      </c>
      <c r="I20">
        <v>1216.5</v>
      </c>
      <c r="J20">
        <v>124</v>
      </c>
      <c r="K20">
        <v>25.5</v>
      </c>
      <c r="O20">
        <v>8350</v>
      </c>
      <c r="P20">
        <v>8350</v>
      </c>
      <c r="Q20">
        <v>396149</v>
      </c>
      <c r="S20">
        <v>2500</v>
      </c>
    </row>
    <row r="21" spans="3:19" x14ac:dyDescent="0.3">
      <c r="C21">
        <v>2</v>
      </c>
      <c r="D21">
        <v>304</v>
      </c>
      <c r="E21">
        <v>25</v>
      </c>
      <c r="I21">
        <v>3051.58</v>
      </c>
      <c r="J21">
        <v>282</v>
      </c>
      <c r="K21">
        <v>104.42</v>
      </c>
      <c r="O21">
        <v>13274</v>
      </c>
      <c r="P21">
        <v>13274</v>
      </c>
      <c r="Q21">
        <v>1328657</v>
      </c>
    </row>
    <row r="22" spans="3:19" x14ac:dyDescent="0.3">
      <c r="C22">
        <v>2</v>
      </c>
      <c r="D22">
        <v>305</v>
      </c>
      <c r="E22">
        <v>12</v>
      </c>
      <c r="I22">
        <v>1400.54</v>
      </c>
      <c r="J22">
        <v>129.25</v>
      </c>
      <c r="K22">
        <v>56.96</v>
      </c>
      <c r="O22">
        <v>750</v>
      </c>
      <c r="P22">
        <v>750</v>
      </c>
      <c r="Q22">
        <v>648507</v>
      </c>
    </row>
    <row r="23" spans="3:19" x14ac:dyDescent="0.3">
      <c r="C23">
        <v>2</v>
      </c>
      <c r="D23">
        <v>636</v>
      </c>
      <c r="E23">
        <v>3</v>
      </c>
      <c r="I23">
        <v>402</v>
      </c>
      <c r="J23">
        <v>53</v>
      </c>
      <c r="Q23">
        <v>122597</v>
      </c>
    </row>
    <row r="24" spans="3:19" x14ac:dyDescent="0.3">
      <c r="C24">
        <v>2</v>
      </c>
      <c r="D24">
        <v>642</v>
      </c>
      <c r="E24">
        <v>4</v>
      </c>
      <c r="I24">
        <v>528</v>
      </c>
      <c r="J24">
        <v>51</v>
      </c>
      <c r="Q24">
        <v>139959</v>
      </c>
    </row>
    <row r="25" spans="3:19" x14ac:dyDescent="0.3">
      <c r="C25">
        <v>2</v>
      </c>
      <c r="D25" t="s">
        <v>2009</v>
      </c>
      <c r="E25">
        <v>1</v>
      </c>
      <c r="I25">
        <v>120</v>
      </c>
      <c r="Q25">
        <v>31063</v>
      </c>
    </row>
    <row r="26" spans="3:19" x14ac:dyDescent="0.3">
      <c r="C26">
        <v>2</v>
      </c>
      <c r="D26">
        <v>30</v>
      </c>
      <c r="E26">
        <v>1</v>
      </c>
      <c r="I26">
        <v>120</v>
      </c>
      <c r="Q26">
        <v>31063</v>
      </c>
    </row>
    <row r="27" spans="3:19" x14ac:dyDescent="0.3">
      <c r="C27" t="s">
        <v>2011</v>
      </c>
      <c r="E27">
        <v>63</v>
      </c>
      <c r="I27">
        <v>7872.62</v>
      </c>
      <c r="J27">
        <v>741.25</v>
      </c>
      <c r="K27">
        <v>203.88000000000002</v>
      </c>
      <c r="O27">
        <v>22374</v>
      </c>
      <c r="P27">
        <v>22374</v>
      </c>
      <c r="Q27">
        <v>3430283</v>
      </c>
      <c r="S27">
        <v>4633.4310850439888</v>
      </c>
    </row>
    <row r="28" spans="3:19" x14ac:dyDescent="0.3">
      <c r="C28">
        <v>3</v>
      </c>
      <c r="D28" t="s">
        <v>241</v>
      </c>
      <c r="E28">
        <v>9</v>
      </c>
      <c r="I28">
        <v>1089.75</v>
      </c>
      <c r="J28">
        <v>111</v>
      </c>
      <c r="K28">
        <v>1</v>
      </c>
      <c r="Q28">
        <v>812297</v>
      </c>
      <c r="S28">
        <v>2133.4310850439883</v>
      </c>
    </row>
    <row r="29" spans="3:19" x14ac:dyDescent="0.3">
      <c r="C29">
        <v>3</v>
      </c>
      <c r="D29">
        <v>99</v>
      </c>
      <c r="S29">
        <v>2133.4310850439883</v>
      </c>
    </row>
    <row r="30" spans="3:19" x14ac:dyDescent="0.3">
      <c r="C30">
        <v>3</v>
      </c>
      <c r="D30">
        <v>101</v>
      </c>
      <c r="E30">
        <v>9</v>
      </c>
      <c r="I30">
        <v>1089.75</v>
      </c>
      <c r="J30">
        <v>111</v>
      </c>
      <c r="K30">
        <v>1</v>
      </c>
      <c r="Q30">
        <v>812297</v>
      </c>
    </row>
    <row r="31" spans="3:19" x14ac:dyDescent="0.3">
      <c r="C31">
        <v>3</v>
      </c>
      <c r="D31" t="s">
        <v>2008</v>
      </c>
      <c r="E31">
        <v>53</v>
      </c>
      <c r="I31">
        <v>7018.45</v>
      </c>
      <c r="J31">
        <v>567.5</v>
      </c>
      <c r="K31">
        <v>180.69</v>
      </c>
      <c r="O31">
        <v>40356</v>
      </c>
      <c r="P31">
        <v>40356</v>
      </c>
      <c r="Q31">
        <v>2674329</v>
      </c>
      <c r="S31">
        <v>2500</v>
      </c>
    </row>
    <row r="32" spans="3:19" x14ac:dyDescent="0.3">
      <c r="C32">
        <v>3</v>
      </c>
      <c r="D32">
        <v>303</v>
      </c>
      <c r="E32">
        <v>9</v>
      </c>
      <c r="I32">
        <v>1353.75</v>
      </c>
      <c r="J32">
        <v>85</v>
      </c>
      <c r="K32">
        <v>34.5</v>
      </c>
      <c r="O32">
        <v>12104</v>
      </c>
      <c r="P32">
        <v>12104</v>
      </c>
      <c r="Q32">
        <v>396901</v>
      </c>
      <c r="S32">
        <v>2500</v>
      </c>
    </row>
    <row r="33" spans="3:19" x14ac:dyDescent="0.3">
      <c r="C33">
        <v>3</v>
      </c>
      <c r="D33">
        <v>304</v>
      </c>
      <c r="E33">
        <v>25</v>
      </c>
      <c r="I33">
        <v>3223.15</v>
      </c>
      <c r="J33">
        <v>266.5</v>
      </c>
      <c r="K33">
        <v>105.36</v>
      </c>
      <c r="O33">
        <v>20180</v>
      </c>
      <c r="P33">
        <v>20180</v>
      </c>
      <c r="Q33">
        <v>1322525</v>
      </c>
    </row>
    <row r="34" spans="3:19" x14ac:dyDescent="0.3">
      <c r="C34">
        <v>3</v>
      </c>
      <c r="D34">
        <v>305</v>
      </c>
      <c r="E34">
        <v>12</v>
      </c>
      <c r="I34">
        <v>1411.05</v>
      </c>
      <c r="J34">
        <v>118</v>
      </c>
      <c r="K34">
        <v>40.83</v>
      </c>
      <c r="O34">
        <v>8072</v>
      </c>
      <c r="P34">
        <v>8072</v>
      </c>
      <c r="Q34">
        <v>691737</v>
      </c>
    </row>
    <row r="35" spans="3:19" x14ac:dyDescent="0.3">
      <c r="C35">
        <v>3</v>
      </c>
      <c r="D35">
        <v>636</v>
      </c>
      <c r="E35">
        <v>3</v>
      </c>
      <c r="I35">
        <v>436.5</v>
      </c>
      <c r="J35">
        <v>53</v>
      </c>
      <c r="Q35">
        <v>123550</v>
      </c>
    </row>
    <row r="36" spans="3:19" x14ac:dyDescent="0.3">
      <c r="C36">
        <v>3</v>
      </c>
      <c r="D36">
        <v>642</v>
      </c>
      <c r="E36">
        <v>4</v>
      </c>
      <c r="I36">
        <v>594</v>
      </c>
      <c r="J36">
        <v>45</v>
      </c>
      <c r="Q36">
        <v>139616</v>
      </c>
    </row>
    <row r="37" spans="3:19" x14ac:dyDescent="0.3">
      <c r="C37">
        <v>3</v>
      </c>
      <c r="D37" t="s">
        <v>2009</v>
      </c>
      <c r="E37">
        <v>1</v>
      </c>
      <c r="I37">
        <v>168</v>
      </c>
      <c r="Q37">
        <v>32400</v>
      </c>
    </row>
    <row r="38" spans="3:19" x14ac:dyDescent="0.3">
      <c r="C38">
        <v>3</v>
      </c>
      <c r="D38">
        <v>30</v>
      </c>
      <c r="E38">
        <v>1</v>
      </c>
      <c r="I38">
        <v>168</v>
      </c>
      <c r="Q38">
        <v>32400</v>
      </c>
    </row>
    <row r="39" spans="3:19" x14ac:dyDescent="0.3">
      <c r="C39" t="s">
        <v>2012</v>
      </c>
      <c r="E39">
        <v>63</v>
      </c>
      <c r="I39">
        <v>8276.2000000000007</v>
      </c>
      <c r="J39">
        <v>678.5</v>
      </c>
      <c r="K39">
        <v>181.69</v>
      </c>
      <c r="O39">
        <v>40356</v>
      </c>
      <c r="P39">
        <v>40356</v>
      </c>
      <c r="Q39">
        <v>3519026</v>
      </c>
      <c r="S39">
        <v>4633.4310850439888</v>
      </c>
    </row>
    <row r="40" spans="3:19" x14ac:dyDescent="0.3">
      <c r="C40">
        <v>4</v>
      </c>
      <c r="D40" t="s">
        <v>241</v>
      </c>
      <c r="E40">
        <v>9</v>
      </c>
      <c r="I40">
        <v>1485</v>
      </c>
      <c r="J40">
        <v>65</v>
      </c>
      <c r="Q40">
        <v>793440</v>
      </c>
      <c r="S40">
        <v>2133.4310850439883</v>
      </c>
    </row>
    <row r="41" spans="3:19" x14ac:dyDescent="0.3">
      <c r="C41">
        <v>4</v>
      </c>
      <c r="D41">
        <v>99</v>
      </c>
      <c r="S41">
        <v>2133.4310850439883</v>
      </c>
    </row>
    <row r="42" spans="3:19" x14ac:dyDescent="0.3">
      <c r="C42">
        <v>4</v>
      </c>
      <c r="D42">
        <v>101</v>
      </c>
      <c r="E42">
        <v>9</v>
      </c>
      <c r="I42">
        <v>1485</v>
      </c>
      <c r="J42">
        <v>65</v>
      </c>
      <c r="Q42">
        <v>793440</v>
      </c>
    </row>
    <row r="43" spans="3:19" x14ac:dyDescent="0.3">
      <c r="C43">
        <v>4</v>
      </c>
      <c r="D43" t="s">
        <v>2008</v>
      </c>
      <c r="E43">
        <v>53</v>
      </c>
      <c r="I43">
        <v>7818.62</v>
      </c>
      <c r="J43">
        <v>389.5</v>
      </c>
      <c r="K43">
        <v>124.19</v>
      </c>
      <c r="O43">
        <v>5000</v>
      </c>
      <c r="P43">
        <v>5000</v>
      </c>
      <c r="Q43">
        <v>2790961</v>
      </c>
      <c r="S43">
        <v>2500</v>
      </c>
    </row>
    <row r="44" spans="3:19" x14ac:dyDescent="0.3">
      <c r="C44">
        <v>4</v>
      </c>
      <c r="D44">
        <v>303</v>
      </c>
      <c r="E44">
        <v>9</v>
      </c>
      <c r="I44">
        <v>1249.5</v>
      </c>
      <c r="J44">
        <v>51</v>
      </c>
      <c r="K44">
        <v>18</v>
      </c>
      <c r="Q44">
        <v>384722</v>
      </c>
      <c r="S44">
        <v>2500</v>
      </c>
    </row>
    <row r="45" spans="3:19" x14ac:dyDescent="0.3">
      <c r="C45">
        <v>4</v>
      </c>
      <c r="D45">
        <v>304</v>
      </c>
      <c r="E45">
        <v>25</v>
      </c>
      <c r="I45">
        <v>3792.08</v>
      </c>
      <c r="J45">
        <v>168.5</v>
      </c>
      <c r="K45">
        <v>84.69</v>
      </c>
      <c r="O45">
        <v>5000</v>
      </c>
      <c r="P45">
        <v>5000</v>
      </c>
      <c r="Q45">
        <v>1430952</v>
      </c>
    </row>
    <row r="46" spans="3:19" x14ac:dyDescent="0.3">
      <c r="C46">
        <v>4</v>
      </c>
      <c r="D46">
        <v>305</v>
      </c>
      <c r="E46">
        <v>12</v>
      </c>
      <c r="I46">
        <v>1778.04</v>
      </c>
      <c r="J46">
        <v>43</v>
      </c>
      <c r="K46">
        <v>21.5</v>
      </c>
      <c r="Q46">
        <v>704266</v>
      </c>
    </row>
    <row r="47" spans="3:19" x14ac:dyDescent="0.3">
      <c r="C47">
        <v>4</v>
      </c>
      <c r="D47">
        <v>636</v>
      </c>
      <c r="E47">
        <v>3</v>
      </c>
      <c r="I47">
        <v>459</v>
      </c>
      <c r="J47">
        <v>77</v>
      </c>
      <c r="Q47">
        <v>140959</v>
      </c>
    </row>
    <row r="48" spans="3:19" x14ac:dyDescent="0.3">
      <c r="C48">
        <v>4</v>
      </c>
      <c r="D48">
        <v>642</v>
      </c>
      <c r="E48">
        <v>4</v>
      </c>
      <c r="I48">
        <v>540</v>
      </c>
      <c r="J48">
        <v>50</v>
      </c>
      <c r="Q48">
        <v>130062</v>
      </c>
    </row>
    <row r="49" spans="3:19" x14ac:dyDescent="0.3">
      <c r="C49">
        <v>4</v>
      </c>
      <c r="D49" t="s">
        <v>2009</v>
      </c>
      <c r="E49">
        <v>1</v>
      </c>
      <c r="I49">
        <v>176</v>
      </c>
      <c r="Q49">
        <v>32400</v>
      </c>
    </row>
    <row r="50" spans="3:19" x14ac:dyDescent="0.3">
      <c r="C50">
        <v>4</v>
      </c>
      <c r="D50">
        <v>30</v>
      </c>
      <c r="E50">
        <v>1</v>
      </c>
      <c r="I50">
        <v>176</v>
      </c>
      <c r="Q50">
        <v>32400</v>
      </c>
    </row>
    <row r="51" spans="3:19" x14ac:dyDescent="0.3">
      <c r="C51" t="s">
        <v>2013</v>
      </c>
      <c r="E51">
        <v>63</v>
      </c>
      <c r="I51">
        <v>9479.619999999999</v>
      </c>
      <c r="J51">
        <v>454.5</v>
      </c>
      <c r="K51">
        <v>124.19</v>
      </c>
      <c r="O51">
        <v>5000</v>
      </c>
      <c r="P51">
        <v>5000</v>
      </c>
      <c r="Q51">
        <v>3616801</v>
      </c>
      <c r="S51">
        <v>4633.4310850439888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15853171</v>
      </c>
      <c r="C3" s="321">
        <f t="shared" ref="C3:R3" si="0">SUBTOTAL(9,C6:C1048576)</f>
        <v>0.98213625371936808</v>
      </c>
      <c r="D3" s="321">
        <f t="shared" si="0"/>
        <v>16141519</v>
      </c>
      <c r="E3" s="321">
        <f t="shared" si="0"/>
        <v>1</v>
      </c>
      <c r="F3" s="321">
        <f t="shared" si="0"/>
        <v>14378013</v>
      </c>
      <c r="G3" s="324">
        <f>IF(D3&lt;&gt;0,F3/D3,"")</f>
        <v>0.89074720910714789</v>
      </c>
      <c r="H3" s="320">
        <f t="shared" si="0"/>
        <v>3443945.1</v>
      </c>
      <c r="I3" s="321">
        <f t="shared" si="0"/>
        <v>1.1828248903762466</v>
      </c>
      <c r="J3" s="321">
        <f t="shared" si="0"/>
        <v>2911627.18</v>
      </c>
      <c r="K3" s="321">
        <f t="shared" si="0"/>
        <v>1</v>
      </c>
      <c r="L3" s="321">
        <f t="shared" si="0"/>
        <v>2393278.5300000012</v>
      </c>
      <c r="M3" s="322">
        <f>IF(J3&lt;&gt;0,L3/J3,"")</f>
        <v>0.8219728632976977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2018</v>
      </c>
      <c r="E5" s="751"/>
      <c r="F5" s="751">
        <v>2019</v>
      </c>
      <c r="G5" s="752" t="s">
        <v>2</v>
      </c>
      <c r="H5" s="750">
        <v>2015</v>
      </c>
      <c r="I5" s="751"/>
      <c r="J5" s="751">
        <v>2018</v>
      </c>
      <c r="K5" s="751"/>
      <c r="L5" s="751">
        <v>2019</v>
      </c>
      <c r="M5" s="752" t="s">
        <v>2</v>
      </c>
      <c r="N5" s="750">
        <v>2015</v>
      </c>
      <c r="O5" s="751"/>
      <c r="P5" s="751">
        <v>2018</v>
      </c>
      <c r="Q5" s="751"/>
      <c r="R5" s="751">
        <v>2019</v>
      </c>
      <c r="S5" s="752" t="s">
        <v>2</v>
      </c>
    </row>
    <row r="6" spans="1:19" ht="14.4" customHeight="1" thickBot="1" x14ac:dyDescent="0.35">
      <c r="A6" s="755" t="s">
        <v>1437</v>
      </c>
      <c r="B6" s="753">
        <v>15853171</v>
      </c>
      <c r="C6" s="754">
        <v>0.98213625371936808</v>
      </c>
      <c r="D6" s="753">
        <v>16141519</v>
      </c>
      <c r="E6" s="754">
        <v>1</v>
      </c>
      <c r="F6" s="753">
        <v>14378013</v>
      </c>
      <c r="G6" s="369">
        <v>0.89074720910714789</v>
      </c>
      <c r="H6" s="753">
        <v>3443945.1</v>
      </c>
      <c r="I6" s="754">
        <v>1.1828248903762466</v>
      </c>
      <c r="J6" s="753">
        <v>2911627.18</v>
      </c>
      <c r="K6" s="754">
        <v>1</v>
      </c>
      <c r="L6" s="753">
        <v>2393278.5300000012</v>
      </c>
      <c r="M6" s="369">
        <v>0.8219728632976977</v>
      </c>
      <c r="N6" s="753"/>
      <c r="O6" s="754"/>
      <c r="P6" s="753"/>
      <c r="Q6" s="754"/>
      <c r="R6" s="753"/>
      <c r="S6" s="3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2651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6013.07</v>
      </c>
      <c r="G3" s="192">
        <f t="shared" si="0"/>
        <v>19297116.100000001</v>
      </c>
      <c r="H3" s="192"/>
      <c r="I3" s="192"/>
      <c r="J3" s="192">
        <f t="shared" si="0"/>
        <v>5300.2400000000007</v>
      </c>
      <c r="K3" s="192">
        <f t="shared" si="0"/>
        <v>19053146.18</v>
      </c>
      <c r="L3" s="192"/>
      <c r="M3" s="192"/>
      <c r="N3" s="192">
        <f t="shared" si="0"/>
        <v>4598.84</v>
      </c>
      <c r="O3" s="192">
        <f t="shared" si="0"/>
        <v>16771291.530000001</v>
      </c>
      <c r="P3" s="70">
        <f>IF(K3=0,0,O3/K3)</f>
        <v>0.88023738292653997</v>
      </c>
      <c r="Q3" s="193">
        <f>IF(N3=0,0,O3/N3)</f>
        <v>3646.8525823903419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2018</v>
      </c>
      <c r="K4" s="587"/>
      <c r="L4" s="194"/>
      <c r="M4" s="194"/>
      <c r="N4" s="586">
        <v>2019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503</v>
      </c>
      <c r="B6" s="690" t="s">
        <v>2023</v>
      </c>
      <c r="C6" s="690" t="s">
        <v>2024</v>
      </c>
      <c r="D6" s="690" t="s">
        <v>2025</v>
      </c>
      <c r="E6" s="690" t="s">
        <v>2026</v>
      </c>
      <c r="F6" s="694"/>
      <c r="G6" s="694"/>
      <c r="H6" s="694"/>
      <c r="I6" s="694"/>
      <c r="J6" s="694">
        <v>2</v>
      </c>
      <c r="K6" s="694">
        <v>1262</v>
      </c>
      <c r="L6" s="694">
        <v>1</v>
      </c>
      <c r="M6" s="694">
        <v>631</v>
      </c>
      <c r="N6" s="694"/>
      <c r="O6" s="694"/>
      <c r="P6" s="715"/>
      <c r="Q6" s="695"/>
    </row>
    <row r="7" spans="1:17" ht="14.4" customHeight="1" x14ac:dyDescent="0.3">
      <c r="A7" s="696" t="s">
        <v>503</v>
      </c>
      <c r="B7" s="697" t="s">
        <v>2023</v>
      </c>
      <c r="C7" s="697" t="s">
        <v>2024</v>
      </c>
      <c r="D7" s="697" t="s">
        <v>2027</v>
      </c>
      <c r="E7" s="697" t="s">
        <v>2028</v>
      </c>
      <c r="F7" s="701"/>
      <c r="G7" s="701"/>
      <c r="H7" s="701"/>
      <c r="I7" s="701"/>
      <c r="J7" s="701">
        <v>2</v>
      </c>
      <c r="K7" s="701">
        <v>78</v>
      </c>
      <c r="L7" s="701">
        <v>1</v>
      </c>
      <c r="M7" s="701">
        <v>39</v>
      </c>
      <c r="N7" s="701"/>
      <c r="O7" s="701"/>
      <c r="P7" s="723"/>
      <c r="Q7" s="702"/>
    </row>
    <row r="8" spans="1:17" ht="14.4" customHeight="1" x14ac:dyDescent="0.3">
      <c r="A8" s="696" t="s">
        <v>503</v>
      </c>
      <c r="B8" s="697" t="s">
        <v>2023</v>
      </c>
      <c r="C8" s="697" t="s">
        <v>2024</v>
      </c>
      <c r="D8" s="697" t="s">
        <v>2029</v>
      </c>
      <c r="E8" s="697" t="s">
        <v>2030</v>
      </c>
      <c r="F8" s="701"/>
      <c r="G8" s="701"/>
      <c r="H8" s="701"/>
      <c r="I8" s="701"/>
      <c r="J8" s="701">
        <v>2</v>
      </c>
      <c r="K8" s="701">
        <v>3404</v>
      </c>
      <c r="L8" s="701">
        <v>1</v>
      </c>
      <c r="M8" s="701">
        <v>1702</v>
      </c>
      <c r="N8" s="701"/>
      <c r="O8" s="701"/>
      <c r="P8" s="723"/>
      <c r="Q8" s="702"/>
    </row>
    <row r="9" spans="1:17" ht="14.4" customHeight="1" x14ac:dyDescent="0.3">
      <c r="A9" s="696" t="s">
        <v>503</v>
      </c>
      <c r="B9" s="697" t="s">
        <v>2031</v>
      </c>
      <c r="C9" s="697" t="s">
        <v>2024</v>
      </c>
      <c r="D9" s="697" t="s">
        <v>2032</v>
      </c>
      <c r="E9" s="697" t="s">
        <v>2033</v>
      </c>
      <c r="F9" s="701">
        <v>1</v>
      </c>
      <c r="G9" s="701">
        <v>2523</v>
      </c>
      <c r="H9" s="701"/>
      <c r="I9" s="701">
        <v>2523</v>
      </c>
      <c r="J9" s="701"/>
      <c r="K9" s="701"/>
      <c r="L9" s="701"/>
      <c r="M9" s="701"/>
      <c r="N9" s="701"/>
      <c r="O9" s="701"/>
      <c r="P9" s="723"/>
      <c r="Q9" s="702"/>
    </row>
    <row r="10" spans="1:17" ht="14.4" customHeight="1" x14ac:dyDescent="0.3">
      <c r="A10" s="696" t="s">
        <v>503</v>
      </c>
      <c r="B10" s="697" t="s">
        <v>2031</v>
      </c>
      <c r="C10" s="697" t="s">
        <v>2024</v>
      </c>
      <c r="D10" s="697" t="s">
        <v>2034</v>
      </c>
      <c r="E10" s="697" t="s">
        <v>2035</v>
      </c>
      <c r="F10" s="701">
        <v>1</v>
      </c>
      <c r="G10" s="701">
        <v>3616</v>
      </c>
      <c r="H10" s="701"/>
      <c r="I10" s="701">
        <v>3616</v>
      </c>
      <c r="J10" s="701"/>
      <c r="K10" s="701"/>
      <c r="L10" s="701"/>
      <c r="M10" s="701"/>
      <c r="N10" s="701"/>
      <c r="O10" s="701"/>
      <c r="P10" s="723"/>
      <c r="Q10" s="702"/>
    </row>
    <row r="11" spans="1:17" ht="14.4" customHeight="1" x14ac:dyDescent="0.3">
      <c r="A11" s="696" t="s">
        <v>503</v>
      </c>
      <c r="B11" s="697" t="s">
        <v>2031</v>
      </c>
      <c r="C11" s="697" t="s">
        <v>2024</v>
      </c>
      <c r="D11" s="697" t="s">
        <v>2036</v>
      </c>
      <c r="E11" s="697" t="s">
        <v>2037</v>
      </c>
      <c r="F11" s="701">
        <v>18</v>
      </c>
      <c r="G11" s="701">
        <v>49877</v>
      </c>
      <c r="H11" s="701">
        <v>2.2475216294160059</v>
      </c>
      <c r="I11" s="701">
        <v>2770.9444444444443</v>
      </c>
      <c r="J11" s="701">
        <v>8</v>
      </c>
      <c r="K11" s="701">
        <v>22192</v>
      </c>
      <c r="L11" s="701">
        <v>1</v>
      </c>
      <c r="M11" s="701">
        <v>2774</v>
      </c>
      <c r="N11" s="701">
        <v>2</v>
      </c>
      <c r="O11" s="701">
        <v>5572</v>
      </c>
      <c r="P11" s="723">
        <v>0.25108147080028842</v>
      </c>
      <c r="Q11" s="702">
        <v>2786</v>
      </c>
    </row>
    <row r="12" spans="1:17" ht="14.4" customHeight="1" x14ac:dyDescent="0.3">
      <c r="A12" s="696" t="s">
        <v>503</v>
      </c>
      <c r="B12" s="697" t="s">
        <v>2031</v>
      </c>
      <c r="C12" s="697" t="s">
        <v>2024</v>
      </c>
      <c r="D12" s="697" t="s">
        <v>2038</v>
      </c>
      <c r="E12" s="697" t="s">
        <v>2039</v>
      </c>
      <c r="F12" s="701">
        <v>4</v>
      </c>
      <c r="G12" s="701">
        <v>24692</v>
      </c>
      <c r="H12" s="701">
        <v>3.9954692556634304</v>
      </c>
      <c r="I12" s="701">
        <v>6173</v>
      </c>
      <c r="J12" s="701">
        <v>1</v>
      </c>
      <c r="K12" s="701">
        <v>6180</v>
      </c>
      <c r="L12" s="701">
        <v>1</v>
      </c>
      <c r="M12" s="701">
        <v>6180</v>
      </c>
      <c r="N12" s="701">
        <v>3</v>
      </c>
      <c r="O12" s="701">
        <v>18621</v>
      </c>
      <c r="P12" s="723">
        <v>3.0131067961165048</v>
      </c>
      <c r="Q12" s="702">
        <v>6207</v>
      </c>
    </row>
    <row r="13" spans="1:17" ht="14.4" customHeight="1" x14ac:dyDescent="0.3">
      <c r="A13" s="696" t="s">
        <v>503</v>
      </c>
      <c r="B13" s="697" t="s">
        <v>2031</v>
      </c>
      <c r="C13" s="697" t="s">
        <v>2024</v>
      </c>
      <c r="D13" s="697" t="s">
        <v>2040</v>
      </c>
      <c r="E13" s="697" t="s">
        <v>2041</v>
      </c>
      <c r="F13" s="701"/>
      <c r="G13" s="701"/>
      <c r="H13" s="701"/>
      <c r="I13" s="701"/>
      <c r="J13" s="701"/>
      <c r="K13" s="701"/>
      <c r="L13" s="701"/>
      <c r="M13" s="701"/>
      <c r="N13" s="701">
        <v>1</v>
      </c>
      <c r="O13" s="701">
        <v>3254</v>
      </c>
      <c r="P13" s="723"/>
      <c r="Q13" s="702">
        <v>3254</v>
      </c>
    </row>
    <row r="14" spans="1:17" ht="14.4" customHeight="1" x14ac:dyDescent="0.3">
      <c r="A14" s="696" t="s">
        <v>503</v>
      </c>
      <c r="B14" s="697" t="s">
        <v>2031</v>
      </c>
      <c r="C14" s="697" t="s">
        <v>2024</v>
      </c>
      <c r="D14" s="697" t="s">
        <v>2042</v>
      </c>
      <c r="E14" s="697" t="s">
        <v>2043</v>
      </c>
      <c r="F14" s="701">
        <v>17</v>
      </c>
      <c r="G14" s="701">
        <v>36482</v>
      </c>
      <c r="H14" s="701">
        <v>0.70742679852627499</v>
      </c>
      <c r="I14" s="701">
        <v>2146</v>
      </c>
      <c r="J14" s="701">
        <v>24</v>
      </c>
      <c r="K14" s="701">
        <v>51570</v>
      </c>
      <c r="L14" s="701">
        <v>1</v>
      </c>
      <c r="M14" s="701">
        <v>2148.75</v>
      </c>
      <c r="N14" s="701">
        <v>11</v>
      </c>
      <c r="O14" s="701">
        <v>23771</v>
      </c>
      <c r="P14" s="723">
        <v>0.46094628660073689</v>
      </c>
      <c r="Q14" s="702">
        <v>2161</v>
      </c>
    </row>
    <row r="15" spans="1:17" ht="14.4" customHeight="1" x14ac:dyDescent="0.3">
      <c r="A15" s="696" t="s">
        <v>503</v>
      </c>
      <c r="B15" s="697" t="s">
        <v>2031</v>
      </c>
      <c r="C15" s="697" t="s">
        <v>2024</v>
      </c>
      <c r="D15" s="697" t="s">
        <v>2044</v>
      </c>
      <c r="E15" s="697" t="s">
        <v>2045</v>
      </c>
      <c r="F15" s="701">
        <v>1</v>
      </c>
      <c r="G15" s="701">
        <v>1679</v>
      </c>
      <c r="H15" s="701">
        <v>0.33293674400158635</v>
      </c>
      <c r="I15" s="701">
        <v>1679</v>
      </c>
      <c r="J15" s="701">
        <v>3</v>
      </c>
      <c r="K15" s="701">
        <v>5043</v>
      </c>
      <c r="L15" s="701">
        <v>1</v>
      </c>
      <c r="M15" s="701">
        <v>1681</v>
      </c>
      <c r="N15" s="701">
        <v>1</v>
      </c>
      <c r="O15" s="701">
        <v>1688</v>
      </c>
      <c r="P15" s="723">
        <v>0.33472139599444772</v>
      </c>
      <c r="Q15" s="702">
        <v>1688</v>
      </c>
    </row>
    <row r="16" spans="1:17" ht="14.4" customHeight="1" x14ac:dyDescent="0.3">
      <c r="A16" s="696" t="s">
        <v>503</v>
      </c>
      <c r="B16" s="697" t="s">
        <v>2031</v>
      </c>
      <c r="C16" s="697" t="s">
        <v>2024</v>
      </c>
      <c r="D16" s="697" t="s">
        <v>2046</v>
      </c>
      <c r="E16" s="697" t="s">
        <v>2047</v>
      </c>
      <c r="F16" s="701">
        <v>5</v>
      </c>
      <c r="G16" s="701">
        <v>11574</v>
      </c>
      <c r="H16" s="701">
        <v>0.83218291630716135</v>
      </c>
      <c r="I16" s="701">
        <v>2314.8000000000002</v>
      </c>
      <c r="J16" s="701">
        <v>6</v>
      </c>
      <c r="K16" s="701">
        <v>13908</v>
      </c>
      <c r="L16" s="701">
        <v>1</v>
      </c>
      <c r="M16" s="701">
        <v>2318</v>
      </c>
      <c r="N16" s="701">
        <v>1</v>
      </c>
      <c r="O16" s="701">
        <v>2330</v>
      </c>
      <c r="P16" s="723">
        <v>0.16752947943629565</v>
      </c>
      <c r="Q16" s="702">
        <v>2330</v>
      </c>
    </row>
    <row r="17" spans="1:17" ht="14.4" customHeight="1" x14ac:dyDescent="0.3">
      <c r="A17" s="696" t="s">
        <v>503</v>
      </c>
      <c r="B17" s="697" t="s">
        <v>2031</v>
      </c>
      <c r="C17" s="697" t="s">
        <v>2024</v>
      </c>
      <c r="D17" s="697" t="s">
        <v>2048</v>
      </c>
      <c r="E17" s="697" t="s">
        <v>2049</v>
      </c>
      <c r="F17" s="701">
        <v>20</v>
      </c>
      <c r="G17" s="701">
        <v>55399</v>
      </c>
      <c r="H17" s="701">
        <v>1.6648335136434667</v>
      </c>
      <c r="I17" s="701">
        <v>2769.95</v>
      </c>
      <c r="J17" s="701">
        <v>12</v>
      </c>
      <c r="K17" s="701">
        <v>33276</v>
      </c>
      <c r="L17" s="701">
        <v>1</v>
      </c>
      <c r="M17" s="701">
        <v>2773</v>
      </c>
      <c r="N17" s="701">
        <v>9</v>
      </c>
      <c r="O17" s="701">
        <v>25065</v>
      </c>
      <c r="P17" s="723">
        <v>0.75324558240173101</v>
      </c>
      <c r="Q17" s="702">
        <v>2785</v>
      </c>
    </row>
    <row r="18" spans="1:17" ht="14.4" customHeight="1" x14ac:dyDescent="0.3">
      <c r="A18" s="696" t="s">
        <v>503</v>
      </c>
      <c r="B18" s="697" t="s">
        <v>2031</v>
      </c>
      <c r="C18" s="697" t="s">
        <v>2024</v>
      </c>
      <c r="D18" s="697" t="s">
        <v>2050</v>
      </c>
      <c r="E18" s="697" t="s">
        <v>2051</v>
      </c>
      <c r="F18" s="701">
        <v>2</v>
      </c>
      <c r="G18" s="701">
        <v>10296</v>
      </c>
      <c r="H18" s="701">
        <v>2</v>
      </c>
      <c r="I18" s="701">
        <v>5148</v>
      </c>
      <c r="J18" s="701">
        <v>1</v>
      </c>
      <c r="K18" s="701">
        <v>5148</v>
      </c>
      <c r="L18" s="701">
        <v>1</v>
      </c>
      <c r="M18" s="701">
        <v>5148</v>
      </c>
      <c r="N18" s="701">
        <v>5</v>
      </c>
      <c r="O18" s="701">
        <v>25740</v>
      </c>
      <c r="P18" s="723">
        <v>5</v>
      </c>
      <c r="Q18" s="702">
        <v>5148</v>
      </c>
    </row>
    <row r="19" spans="1:17" ht="14.4" customHeight="1" x14ac:dyDescent="0.3">
      <c r="A19" s="696" t="s">
        <v>503</v>
      </c>
      <c r="B19" s="697" t="s">
        <v>2031</v>
      </c>
      <c r="C19" s="697" t="s">
        <v>2024</v>
      </c>
      <c r="D19" s="697" t="s">
        <v>2052</v>
      </c>
      <c r="E19" s="697" t="s">
        <v>2053</v>
      </c>
      <c r="F19" s="701"/>
      <c r="G19" s="701"/>
      <c r="H19" s="701"/>
      <c r="I19" s="701"/>
      <c r="J19" s="701"/>
      <c r="K19" s="701"/>
      <c r="L19" s="701"/>
      <c r="M19" s="701"/>
      <c r="N19" s="701">
        <v>1</v>
      </c>
      <c r="O19" s="701">
        <v>685</v>
      </c>
      <c r="P19" s="723"/>
      <c r="Q19" s="702">
        <v>685</v>
      </c>
    </row>
    <row r="20" spans="1:17" ht="14.4" customHeight="1" x14ac:dyDescent="0.3">
      <c r="A20" s="696" t="s">
        <v>503</v>
      </c>
      <c r="B20" s="697" t="s">
        <v>2031</v>
      </c>
      <c r="C20" s="697" t="s">
        <v>2024</v>
      </c>
      <c r="D20" s="697" t="s">
        <v>2054</v>
      </c>
      <c r="E20" s="697" t="s">
        <v>2055</v>
      </c>
      <c r="F20" s="701">
        <v>1</v>
      </c>
      <c r="G20" s="701">
        <v>1709</v>
      </c>
      <c r="H20" s="701"/>
      <c r="I20" s="701">
        <v>1709</v>
      </c>
      <c r="J20" s="701"/>
      <c r="K20" s="701"/>
      <c r="L20" s="701"/>
      <c r="M20" s="701"/>
      <c r="N20" s="701"/>
      <c r="O20" s="701"/>
      <c r="P20" s="723"/>
      <c r="Q20" s="702"/>
    </row>
    <row r="21" spans="1:17" ht="14.4" customHeight="1" x14ac:dyDescent="0.3">
      <c r="A21" s="696" t="s">
        <v>503</v>
      </c>
      <c r="B21" s="697" t="s">
        <v>2031</v>
      </c>
      <c r="C21" s="697" t="s">
        <v>2024</v>
      </c>
      <c r="D21" s="697" t="s">
        <v>2056</v>
      </c>
      <c r="E21" s="697" t="s">
        <v>2057</v>
      </c>
      <c r="F21" s="701">
        <v>7</v>
      </c>
      <c r="G21" s="701">
        <v>5859</v>
      </c>
      <c r="H21" s="701">
        <v>0.69833134684147791</v>
      </c>
      <c r="I21" s="701">
        <v>837</v>
      </c>
      <c r="J21" s="701">
        <v>10</v>
      </c>
      <c r="K21" s="701">
        <v>8390</v>
      </c>
      <c r="L21" s="701">
        <v>1</v>
      </c>
      <c r="M21" s="701">
        <v>839</v>
      </c>
      <c r="N21" s="701">
        <v>6</v>
      </c>
      <c r="O21" s="701">
        <v>5076</v>
      </c>
      <c r="P21" s="723">
        <v>0.60500595947556612</v>
      </c>
      <c r="Q21" s="702">
        <v>846</v>
      </c>
    </row>
    <row r="22" spans="1:17" ht="14.4" customHeight="1" x14ac:dyDescent="0.3">
      <c r="A22" s="696" t="s">
        <v>503</v>
      </c>
      <c r="B22" s="697" t="s">
        <v>2031</v>
      </c>
      <c r="C22" s="697" t="s">
        <v>2024</v>
      </c>
      <c r="D22" s="697" t="s">
        <v>2058</v>
      </c>
      <c r="E22" s="697" t="s">
        <v>2059</v>
      </c>
      <c r="F22" s="701">
        <v>5</v>
      </c>
      <c r="G22" s="701">
        <v>0</v>
      </c>
      <c r="H22" s="701"/>
      <c r="I22" s="701">
        <v>0</v>
      </c>
      <c r="J22" s="701"/>
      <c r="K22" s="701"/>
      <c r="L22" s="701"/>
      <c r="M22" s="701"/>
      <c r="N22" s="701">
        <v>2</v>
      </c>
      <c r="O22" s="701">
        <v>0</v>
      </c>
      <c r="P22" s="723"/>
      <c r="Q22" s="702">
        <v>0</v>
      </c>
    </row>
    <row r="23" spans="1:17" ht="14.4" customHeight="1" x14ac:dyDescent="0.3">
      <c r="A23" s="696" t="s">
        <v>503</v>
      </c>
      <c r="B23" s="697" t="s">
        <v>2031</v>
      </c>
      <c r="C23" s="697" t="s">
        <v>2024</v>
      </c>
      <c r="D23" s="697" t="s">
        <v>2060</v>
      </c>
      <c r="E23" s="697" t="s">
        <v>2061</v>
      </c>
      <c r="F23" s="701">
        <v>1</v>
      </c>
      <c r="G23" s="701">
        <v>0</v>
      </c>
      <c r="H23" s="701"/>
      <c r="I23" s="701">
        <v>0</v>
      </c>
      <c r="J23" s="701"/>
      <c r="K23" s="701"/>
      <c r="L23" s="701"/>
      <c r="M23" s="701"/>
      <c r="N23" s="701"/>
      <c r="O23" s="701"/>
      <c r="P23" s="723"/>
      <c r="Q23" s="702"/>
    </row>
    <row r="24" spans="1:17" ht="14.4" customHeight="1" x14ac:dyDescent="0.3">
      <c r="A24" s="696" t="s">
        <v>503</v>
      </c>
      <c r="B24" s="697" t="s">
        <v>2031</v>
      </c>
      <c r="C24" s="697" t="s">
        <v>2024</v>
      </c>
      <c r="D24" s="697" t="s">
        <v>2062</v>
      </c>
      <c r="E24" s="697" t="s">
        <v>2063</v>
      </c>
      <c r="F24" s="701">
        <v>1</v>
      </c>
      <c r="G24" s="701">
        <v>0</v>
      </c>
      <c r="H24" s="701"/>
      <c r="I24" s="701">
        <v>0</v>
      </c>
      <c r="J24" s="701"/>
      <c r="K24" s="701"/>
      <c r="L24" s="701"/>
      <c r="M24" s="701"/>
      <c r="N24" s="701"/>
      <c r="O24" s="701"/>
      <c r="P24" s="723"/>
      <c r="Q24" s="702"/>
    </row>
    <row r="25" spans="1:17" ht="14.4" customHeight="1" x14ac:dyDescent="0.3">
      <c r="A25" s="696" t="s">
        <v>503</v>
      </c>
      <c r="B25" s="697" t="s">
        <v>2031</v>
      </c>
      <c r="C25" s="697" t="s">
        <v>2024</v>
      </c>
      <c r="D25" s="697" t="s">
        <v>2064</v>
      </c>
      <c r="E25" s="697" t="s">
        <v>2065</v>
      </c>
      <c r="F25" s="701">
        <v>1</v>
      </c>
      <c r="G25" s="701">
        <v>0</v>
      </c>
      <c r="H25" s="701"/>
      <c r="I25" s="701">
        <v>0</v>
      </c>
      <c r="J25" s="701"/>
      <c r="K25" s="701"/>
      <c r="L25" s="701"/>
      <c r="M25" s="701"/>
      <c r="N25" s="701"/>
      <c r="O25" s="701"/>
      <c r="P25" s="723"/>
      <c r="Q25" s="702"/>
    </row>
    <row r="26" spans="1:17" ht="14.4" customHeight="1" x14ac:dyDescent="0.3">
      <c r="A26" s="696" t="s">
        <v>503</v>
      </c>
      <c r="B26" s="697" t="s">
        <v>2031</v>
      </c>
      <c r="C26" s="697" t="s">
        <v>2024</v>
      </c>
      <c r="D26" s="697" t="s">
        <v>2066</v>
      </c>
      <c r="E26" s="697" t="s">
        <v>2067</v>
      </c>
      <c r="F26" s="701">
        <v>2</v>
      </c>
      <c r="G26" s="701">
        <v>0</v>
      </c>
      <c r="H26" s="701"/>
      <c r="I26" s="701">
        <v>0</v>
      </c>
      <c r="J26" s="701"/>
      <c r="K26" s="701"/>
      <c r="L26" s="701"/>
      <c r="M26" s="701"/>
      <c r="N26" s="701"/>
      <c r="O26" s="701"/>
      <c r="P26" s="723"/>
      <c r="Q26" s="702"/>
    </row>
    <row r="27" spans="1:17" ht="14.4" customHeight="1" x14ac:dyDescent="0.3">
      <c r="A27" s="696" t="s">
        <v>503</v>
      </c>
      <c r="B27" s="697" t="s">
        <v>2031</v>
      </c>
      <c r="C27" s="697" t="s">
        <v>2024</v>
      </c>
      <c r="D27" s="697" t="s">
        <v>2068</v>
      </c>
      <c r="E27" s="697" t="s">
        <v>2069</v>
      </c>
      <c r="F27" s="701"/>
      <c r="G27" s="701"/>
      <c r="H27" s="701"/>
      <c r="I27" s="701"/>
      <c r="J27" s="701"/>
      <c r="K27" s="701"/>
      <c r="L27" s="701"/>
      <c r="M27" s="701"/>
      <c r="N27" s="701">
        <v>1</v>
      </c>
      <c r="O27" s="701">
        <v>0</v>
      </c>
      <c r="P27" s="723"/>
      <c r="Q27" s="702">
        <v>0</v>
      </c>
    </row>
    <row r="28" spans="1:17" ht="14.4" customHeight="1" x14ac:dyDescent="0.3">
      <c r="A28" s="696" t="s">
        <v>503</v>
      </c>
      <c r="B28" s="697" t="s">
        <v>2031</v>
      </c>
      <c r="C28" s="697" t="s">
        <v>2024</v>
      </c>
      <c r="D28" s="697" t="s">
        <v>2070</v>
      </c>
      <c r="E28" s="697" t="s">
        <v>2071</v>
      </c>
      <c r="F28" s="701"/>
      <c r="G28" s="701"/>
      <c r="H28" s="701"/>
      <c r="I28" s="701"/>
      <c r="J28" s="701"/>
      <c r="K28" s="701"/>
      <c r="L28" s="701"/>
      <c r="M28" s="701"/>
      <c r="N28" s="701">
        <v>1</v>
      </c>
      <c r="O28" s="701">
        <v>0</v>
      </c>
      <c r="P28" s="723"/>
      <c r="Q28" s="702">
        <v>0</v>
      </c>
    </row>
    <row r="29" spans="1:17" ht="14.4" customHeight="1" x14ac:dyDescent="0.3">
      <c r="A29" s="696" t="s">
        <v>503</v>
      </c>
      <c r="B29" s="697" t="s">
        <v>2031</v>
      </c>
      <c r="C29" s="697" t="s">
        <v>2024</v>
      </c>
      <c r="D29" s="697" t="s">
        <v>2072</v>
      </c>
      <c r="E29" s="697" t="s">
        <v>2073</v>
      </c>
      <c r="F29" s="701"/>
      <c r="G29" s="701"/>
      <c r="H29" s="701"/>
      <c r="I29" s="701"/>
      <c r="J29" s="701"/>
      <c r="K29" s="701"/>
      <c r="L29" s="701"/>
      <c r="M29" s="701"/>
      <c r="N29" s="701">
        <v>1</v>
      </c>
      <c r="O29" s="701">
        <v>0</v>
      </c>
      <c r="P29" s="723"/>
      <c r="Q29" s="702">
        <v>0</v>
      </c>
    </row>
    <row r="30" spans="1:17" ht="14.4" customHeight="1" x14ac:dyDescent="0.3">
      <c r="A30" s="696" t="s">
        <v>503</v>
      </c>
      <c r="B30" s="697" t="s">
        <v>2031</v>
      </c>
      <c r="C30" s="697" t="s">
        <v>2024</v>
      </c>
      <c r="D30" s="697" t="s">
        <v>2074</v>
      </c>
      <c r="E30" s="697" t="s">
        <v>2075</v>
      </c>
      <c r="F30" s="701">
        <v>1</v>
      </c>
      <c r="G30" s="701">
        <v>0</v>
      </c>
      <c r="H30" s="701"/>
      <c r="I30" s="701">
        <v>0</v>
      </c>
      <c r="J30" s="701"/>
      <c r="K30" s="701"/>
      <c r="L30" s="701"/>
      <c r="M30" s="701"/>
      <c r="N30" s="701"/>
      <c r="O30" s="701"/>
      <c r="P30" s="723"/>
      <c r="Q30" s="702"/>
    </row>
    <row r="31" spans="1:17" ht="14.4" customHeight="1" x14ac:dyDescent="0.3">
      <c r="A31" s="696" t="s">
        <v>503</v>
      </c>
      <c r="B31" s="697" t="s">
        <v>2031</v>
      </c>
      <c r="C31" s="697" t="s">
        <v>2024</v>
      </c>
      <c r="D31" s="697" t="s">
        <v>2076</v>
      </c>
      <c r="E31" s="697" t="s">
        <v>2077</v>
      </c>
      <c r="F31" s="701">
        <v>5</v>
      </c>
      <c r="G31" s="701">
        <v>0</v>
      </c>
      <c r="H31" s="701"/>
      <c r="I31" s="701">
        <v>0</v>
      </c>
      <c r="J31" s="701"/>
      <c r="K31" s="701"/>
      <c r="L31" s="701"/>
      <c r="M31" s="701"/>
      <c r="N31" s="701">
        <v>1</v>
      </c>
      <c r="O31" s="701">
        <v>0</v>
      </c>
      <c r="P31" s="723"/>
      <c r="Q31" s="702">
        <v>0</v>
      </c>
    </row>
    <row r="32" spans="1:17" ht="14.4" customHeight="1" x14ac:dyDescent="0.3">
      <c r="A32" s="696" t="s">
        <v>503</v>
      </c>
      <c r="B32" s="697" t="s">
        <v>2031</v>
      </c>
      <c r="C32" s="697" t="s">
        <v>2024</v>
      </c>
      <c r="D32" s="697" t="s">
        <v>2078</v>
      </c>
      <c r="E32" s="697" t="s">
        <v>2079</v>
      </c>
      <c r="F32" s="701"/>
      <c r="G32" s="701"/>
      <c r="H32" s="701"/>
      <c r="I32" s="701"/>
      <c r="J32" s="701">
        <v>1</v>
      </c>
      <c r="K32" s="701">
        <v>2814</v>
      </c>
      <c r="L32" s="701">
        <v>1</v>
      </c>
      <c r="M32" s="701">
        <v>2814</v>
      </c>
      <c r="N32" s="701"/>
      <c r="O32" s="701"/>
      <c r="P32" s="723"/>
      <c r="Q32" s="702"/>
    </row>
    <row r="33" spans="1:17" ht="14.4" customHeight="1" x14ac:dyDescent="0.3">
      <c r="A33" s="696" t="s">
        <v>503</v>
      </c>
      <c r="B33" s="697" t="s">
        <v>2031</v>
      </c>
      <c r="C33" s="697" t="s">
        <v>2024</v>
      </c>
      <c r="D33" s="697" t="s">
        <v>2080</v>
      </c>
      <c r="E33" s="697" t="s">
        <v>2081</v>
      </c>
      <c r="F33" s="701">
        <v>3</v>
      </c>
      <c r="G33" s="701">
        <v>2520</v>
      </c>
      <c r="H33" s="701"/>
      <c r="I33" s="701">
        <v>840</v>
      </c>
      <c r="J33" s="701"/>
      <c r="K33" s="701"/>
      <c r="L33" s="701"/>
      <c r="M33" s="701"/>
      <c r="N33" s="701"/>
      <c r="O33" s="701"/>
      <c r="P33" s="723"/>
      <c r="Q33" s="702"/>
    </row>
    <row r="34" spans="1:17" ht="14.4" customHeight="1" x14ac:dyDescent="0.3">
      <c r="A34" s="696" t="s">
        <v>503</v>
      </c>
      <c r="B34" s="697" t="s">
        <v>2031</v>
      </c>
      <c r="C34" s="697" t="s">
        <v>2024</v>
      </c>
      <c r="D34" s="697" t="s">
        <v>2082</v>
      </c>
      <c r="E34" s="697" t="s">
        <v>2083</v>
      </c>
      <c r="F34" s="701">
        <v>3</v>
      </c>
      <c r="G34" s="701">
        <v>28038</v>
      </c>
      <c r="H34" s="701"/>
      <c r="I34" s="701">
        <v>9346</v>
      </c>
      <c r="J34" s="701"/>
      <c r="K34" s="701"/>
      <c r="L34" s="701"/>
      <c r="M34" s="701"/>
      <c r="N34" s="701">
        <v>2</v>
      </c>
      <c r="O34" s="701">
        <v>18818</v>
      </c>
      <c r="P34" s="723"/>
      <c r="Q34" s="702">
        <v>9409</v>
      </c>
    </row>
    <row r="35" spans="1:17" ht="14.4" customHeight="1" x14ac:dyDescent="0.3">
      <c r="A35" s="696" t="s">
        <v>503</v>
      </c>
      <c r="B35" s="697" t="s">
        <v>2031</v>
      </c>
      <c r="C35" s="697" t="s">
        <v>2024</v>
      </c>
      <c r="D35" s="697" t="s">
        <v>2084</v>
      </c>
      <c r="E35" s="697" t="s">
        <v>2085</v>
      </c>
      <c r="F35" s="701">
        <v>2</v>
      </c>
      <c r="G35" s="701">
        <v>890</v>
      </c>
      <c r="H35" s="701">
        <v>0.99887766554433222</v>
      </c>
      <c r="I35" s="701">
        <v>445</v>
      </c>
      <c r="J35" s="701">
        <v>2</v>
      </c>
      <c r="K35" s="701">
        <v>891</v>
      </c>
      <c r="L35" s="701">
        <v>1</v>
      </c>
      <c r="M35" s="701">
        <v>445.5</v>
      </c>
      <c r="N35" s="701"/>
      <c r="O35" s="701"/>
      <c r="P35" s="723"/>
      <c r="Q35" s="702"/>
    </row>
    <row r="36" spans="1:17" ht="14.4" customHeight="1" x14ac:dyDescent="0.3">
      <c r="A36" s="696" t="s">
        <v>503</v>
      </c>
      <c r="B36" s="697" t="s">
        <v>2031</v>
      </c>
      <c r="C36" s="697" t="s">
        <v>2024</v>
      </c>
      <c r="D36" s="697" t="s">
        <v>2086</v>
      </c>
      <c r="E36" s="697" t="s">
        <v>2087</v>
      </c>
      <c r="F36" s="701">
        <v>9</v>
      </c>
      <c r="G36" s="701">
        <v>7785</v>
      </c>
      <c r="H36" s="701">
        <v>0.59935329894526135</v>
      </c>
      <c r="I36" s="701">
        <v>865</v>
      </c>
      <c r="J36" s="701">
        <v>15</v>
      </c>
      <c r="K36" s="701">
        <v>12989</v>
      </c>
      <c r="L36" s="701">
        <v>1</v>
      </c>
      <c r="M36" s="701">
        <v>865.93333333333328</v>
      </c>
      <c r="N36" s="701">
        <v>8</v>
      </c>
      <c r="O36" s="701">
        <v>6968</v>
      </c>
      <c r="P36" s="723">
        <v>0.53645392254984992</v>
      </c>
      <c r="Q36" s="702">
        <v>871</v>
      </c>
    </row>
    <row r="37" spans="1:17" ht="14.4" customHeight="1" x14ac:dyDescent="0.3">
      <c r="A37" s="696" t="s">
        <v>503</v>
      </c>
      <c r="B37" s="697" t="s">
        <v>2031</v>
      </c>
      <c r="C37" s="697" t="s">
        <v>2024</v>
      </c>
      <c r="D37" s="697" t="s">
        <v>2088</v>
      </c>
      <c r="E37" s="697" t="s">
        <v>2089</v>
      </c>
      <c r="F37" s="701">
        <v>3</v>
      </c>
      <c r="G37" s="701">
        <v>10842</v>
      </c>
      <c r="H37" s="701">
        <v>2.9958552086211663</v>
      </c>
      <c r="I37" s="701">
        <v>3614</v>
      </c>
      <c r="J37" s="701">
        <v>1</v>
      </c>
      <c r="K37" s="701">
        <v>3619</v>
      </c>
      <c r="L37" s="701">
        <v>1</v>
      </c>
      <c r="M37" s="701">
        <v>3619</v>
      </c>
      <c r="N37" s="701"/>
      <c r="O37" s="701"/>
      <c r="P37" s="723"/>
      <c r="Q37" s="702"/>
    </row>
    <row r="38" spans="1:17" ht="14.4" customHeight="1" x14ac:dyDescent="0.3">
      <c r="A38" s="696" t="s">
        <v>503</v>
      </c>
      <c r="B38" s="697" t="s">
        <v>2031</v>
      </c>
      <c r="C38" s="697" t="s">
        <v>2024</v>
      </c>
      <c r="D38" s="697" t="s">
        <v>2090</v>
      </c>
      <c r="E38" s="697" t="s">
        <v>2091</v>
      </c>
      <c r="F38" s="701"/>
      <c r="G38" s="701"/>
      <c r="H38" s="701"/>
      <c r="I38" s="701"/>
      <c r="J38" s="701"/>
      <c r="K38" s="701"/>
      <c r="L38" s="701"/>
      <c r="M38" s="701"/>
      <c r="N38" s="701">
        <v>4</v>
      </c>
      <c r="O38" s="701">
        <v>4292</v>
      </c>
      <c r="P38" s="723"/>
      <c r="Q38" s="702">
        <v>1073</v>
      </c>
    </row>
    <row r="39" spans="1:17" ht="14.4" customHeight="1" x14ac:dyDescent="0.3">
      <c r="A39" s="696" t="s">
        <v>503</v>
      </c>
      <c r="B39" s="697" t="s">
        <v>2031</v>
      </c>
      <c r="C39" s="697" t="s">
        <v>2024</v>
      </c>
      <c r="D39" s="697" t="s">
        <v>2092</v>
      </c>
      <c r="E39" s="697" t="s">
        <v>2093</v>
      </c>
      <c r="F39" s="701">
        <v>2</v>
      </c>
      <c r="G39" s="701">
        <v>32168</v>
      </c>
      <c r="H39" s="701"/>
      <c r="I39" s="701">
        <v>16084</v>
      </c>
      <c r="J39" s="701"/>
      <c r="K39" s="701"/>
      <c r="L39" s="701"/>
      <c r="M39" s="701"/>
      <c r="N39" s="701"/>
      <c r="O39" s="701"/>
      <c r="P39" s="723"/>
      <c r="Q39" s="702"/>
    </row>
    <row r="40" spans="1:17" ht="14.4" customHeight="1" x14ac:dyDescent="0.3">
      <c r="A40" s="696" t="s">
        <v>503</v>
      </c>
      <c r="B40" s="697" t="s">
        <v>2031</v>
      </c>
      <c r="C40" s="697" t="s">
        <v>2024</v>
      </c>
      <c r="D40" s="697" t="s">
        <v>2094</v>
      </c>
      <c r="E40" s="697" t="s">
        <v>2095</v>
      </c>
      <c r="F40" s="701">
        <v>1</v>
      </c>
      <c r="G40" s="701">
        <v>0</v>
      </c>
      <c r="H40" s="701"/>
      <c r="I40" s="701">
        <v>0</v>
      </c>
      <c r="J40" s="701"/>
      <c r="K40" s="701"/>
      <c r="L40" s="701"/>
      <c r="M40" s="701"/>
      <c r="N40" s="701"/>
      <c r="O40" s="701"/>
      <c r="P40" s="723"/>
      <c r="Q40" s="702"/>
    </row>
    <row r="41" spans="1:17" ht="14.4" customHeight="1" x14ac:dyDescent="0.3">
      <c r="A41" s="696" t="s">
        <v>503</v>
      </c>
      <c r="B41" s="697" t="s">
        <v>2031</v>
      </c>
      <c r="C41" s="697" t="s">
        <v>2024</v>
      </c>
      <c r="D41" s="697" t="s">
        <v>2096</v>
      </c>
      <c r="E41" s="697" t="s">
        <v>2097</v>
      </c>
      <c r="F41" s="701"/>
      <c r="G41" s="701"/>
      <c r="H41" s="701"/>
      <c r="I41" s="701"/>
      <c r="J41" s="701"/>
      <c r="K41" s="701"/>
      <c r="L41" s="701"/>
      <c r="M41" s="701"/>
      <c r="N41" s="701">
        <v>1</v>
      </c>
      <c r="O41" s="701">
        <v>393</v>
      </c>
      <c r="P41" s="723"/>
      <c r="Q41" s="702">
        <v>393</v>
      </c>
    </row>
    <row r="42" spans="1:17" ht="14.4" customHeight="1" x14ac:dyDescent="0.3">
      <c r="A42" s="696" t="s">
        <v>503</v>
      </c>
      <c r="B42" s="697" t="s">
        <v>2031</v>
      </c>
      <c r="C42" s="697" t="s">
        <v>2024</v>
      </c>
      <c r="D42" s="697" t="s">
        <v>2098</v>
      </c>
      <c r="E42" s="697" t="s">
        <v>2099</v>
      </c>
      <c r="F42" s="701">
        <v>6</v>
      </c>
      <c r="G42" s="701">
        <v>0</v>
      </c>
      <c r="H42" s="701"/>
      <c r="I42" s="701">
        <v>0</v>
      </c>
      <c r="J42" s="701"/>
      <c r="K42" s="701"/>
      <c r="L42" s="701"/>
      <c r="M42" s="701"/>
      <c r="N42" s="701">
        <v>2</v>
      </c>
      <c r="O42" s="701">
        <v>0</v>
      </c>
      <c r="P42" s="723"/>
      <c r="Q42" s="702">
        <v>0</v>
      </c>
    </row>
    <row r="43" spans="1:17" ht="14.4" customHeight="1" x14ac:dyDescent="0.3">
      <c r="A43" s="696" t="s">
        <v>503</v>
      </c>
      <c r="B43" s="697" t="s">
        <v>2031</v>
      </c>
      <c r="C43" s="697" t="s">
        <v>2024</v>
      </c>
      <c r="D43" s="697" t="s">
        <v>2100</v>
      </c>
      <c r="E43" s="697" t="s">
        <v>2101</v>
      </c>
      <c r="F43" s="701">
        <v>3</v>
      </c>
      <c r="G43" s="701">
        <v>13716</v>
      </c>
      <c r="H43" s="701"/>
      <c r="I43" s="701">
        <v>4572</v>
      </c>
      <c r="J43" s="701"/>
      <c r="K43" s="701"/>
      <c r="L43" s="701"/>
      <c r="M43" s="701"/>
      <c r="N43" s="701"/>
      <c r="O43" s="701"/>
      <c r="P43" s="723"/>
      <c r="Q43" s="702"/>
    </row>
    <row r="44" spans="1:17" ht="14.4" customHeight="1" x14ac:dyDescent="0.3">
      <c r="A44" s="696" t="s">
        <v>503</v>
      </c>
      <c r="B44" s="697" t="s">
        <v>2031</v>
      </c>
      <c r="C44" s="697" t="s">
        <v>2024</v>
      </c>
      <c r="D44" s="697" t="s">
        <v>2102</v>
      </c>
      <c r="E44" s="697" t="s">
        <v>2103</v>
      </c>
      <c r="F44" s="701">
        <v>6</v>
      </c>
      <c r="G44" s="701">
        <v>19788</v>
      </c>
      <c r="H44" s="701">
        <v>1.1989094213874583</v>
      </c>
      <c r="I44" s="701">
        <v>3298</v>
      </c>
      <c r="J44" s="701">
        <v>5</v>
      </c>
      <c r="K44" s="701">
        <v>16505</v>
      </c>
      <c r="L44" s="701">
        <v>1</v>
      </c>
      <c r="M44" s="701">
        <v>3301</v>
      </c>
      <c r="N44" s="701">
        <v>4</v>
      </c>
      <c r="O44" s="701">
        <v>13248</v>
      </c>
      <c r="P44" s="723">
        <v>0.80266585883065733</v>
      </c>
      <c r="Q44" s="702">
        <v>3312</v>
      </c>
    </row>
    <row r="45" spans="1:17" ht="14.4" customHeight="1" x14ac:dyDescent="0.3">
      <c r="A45" s="696" t="s">
        <v>503</v>
      </c>
      <c r="B45" s="697" t="s">
        <v>2031</v>
      </c>
      <c r="C45" s="697" t="s">
        <v>2024</v>
      </c>
      <c r="D45" s="697" t="s">
        <v>2104</v>
      </c>
      <c r="E45" s="697" t="s">
        <v>2105</v>
      </c>
      <c r="F45" s="701">
        <v>1</v>
      </c>
      <c r="G45" s="701">
        <v>9265</v>
      </c>
      <c r="H45" s="701"/>
      <c r="I45" s="701">
        <v>9265</v>
      </c>
      <c r="J45" s="701"/>
      <c r="K45" s="701"/>
      <c r="L45" s="701"/>
      <c r="M45" s="701"/>
      <c r="N45" s="701">
        <v>1</v>
      </c>
      <c r="O45" s="701">
        <v>9337</v>
      </c>
      <c r="P45" s="723"/>
      <c r="Q45" s="702">
        <v>9337</v>
      </c>
    </row>
    <row r="46" spans="1:17" ht="14.4" customHeight="1" x14ac:dyDescent="0.3">
      <c r="A46" s="696" t="s">
        <v>503</v>
      </c>
      <c r="B46" s="697" t="s">
        <v>2031</v>
      </c>
      <c r="C46" s="697" t="s">
        <v>2024</v>
      </c>
      <c r="D46" s="697" t="s">
        <v>2106</v>
      </c>
      <c r="E46" s="697" t="s">
        <v>2107</v>
      </c>
      <c r="F46" s="701">
        <v>1</v>
      </c>
      <c r="G46" s="701">
        <v>0</v>
      </c>
      <c r="H46" s="701"/>
      <c r="I46" s="701">
        <v>0</v>
      </c>
      <c r="J46" s="701"/>
      <c r="K46" s="701"/>
      <c r="L46" s="701"/>
      <c r="M46" s="701"/>
      <c r="N46" s="701"/>
      <c r="O46" s="701"/>
      <c r="P46" s="723"/>
      <c r="Q46" s="702"/>
    </row>
    <row r="47" spans="1:17" ht="14.4" customHeight="1" x14ac:dyDescent="0.3">
      <c r="A47" s="696" t="s">
        <v>503</v>
      </c>
      <c r="B47" s="697" t="s">
        <v>2031</v>
      </c>
      <c r="C47" s="697" t="s">
        <v>2024</v>
      </c>
      <c r="D47" s="697" t="s">
        <v>2108</v>
      </c>
      <c r="E47" s="697" t="s">
        <v>2109</v>
      </c>
      <c r="F47" s="701">
        <v>5</v>
      </c>
      <c r="G47" s="701">
        <v>0</v>
      </c>
      <c r="H47" s="701"/>
      <c r="I47" s="701">
        <v>0</v>
      </c>
      <c r="J47" s="701"/>
      <c r="K47" s="701"/>
      <c r="L47" s="701"/>
      <c r="M47" s="701"/>
      <c r="N47" s="701">
        <v>1</v>
      </c>
      <c r="O47" s="701">
        <v>0</v>
      </c>
      <c r="P47" s="723"/>
      <c r="Q47" s="702">
        <v>0</v>
      </c>
    </row>
    <row r="48" spans="1:17" ht="14.4" customHeight="1" x14ac:dyDescent="0.3">
      <c r="A48" s="696" t="s">
        <v>503</v>
      </c>
      <c r="B48" s="697" t="s">
        <v>2031</v>
      </c>
      <c r="C48" s="697" t="s">
        <v>2024</v>
      </c>
      <c r="D48" s="697" t="s">
        <v>2110</v>
      </c>
      <c r="E48" s="697" t="s">
        <v>2111</v>
      </c>
      <c r="F48" s="701">
        <v>1</v>
      </c>
      <c r="G48" s="701">
        <v>0</v>
      </c>
      <c r="H48" s="701"/>
      <c r="I48" s="701">
        <v>0</v>
      </c>
      <c r="J48" s="701"/>
      <c r="K48" s="701"/>
      <c r="L48" s="701"/>
      <c r="M48" s="701"/>
      <c r="N48" s="701"/>
      <c r="O48" s="701"/>
      <c r="P48" s="723"/>
      <c r="Q48" s="702"/>
    </row>
    <row r="49" spans="1:17" ht="14.4" customHeight="1" x14ac:dyDescent="0.3">
      <c r="A49" s="696" t="s">
        <v>503</v>
      </c>
      <c r="B49" s="697" t="s">
        <v>2031</v>
      </c>
      <c r="C49" s="697" t="s">
        <v>2024</v>
      </c>
      <c r="D49" s="697" t="s">
        <v>2112</v>
      </c>
      <c r="E49" s="697" t="s">
        <v>2113</v>
      </c>
      <c r="F49" s="701">
        <v>4</v>
      </c>
      <c r="G49" s="701">
        <v>18928</v>
      </c>
      <c r="H49" s="701"/>
      <c r="I49" s="701">
        <v>4732</v>
      </c>
      <c r="J49" s="701"/>
      <c r="K49" s="701"/>
      <c r="L49" s="701"/>
      <c r="M49" s="701"/>
      <c r="N49" s="701"/>
      <c r="O49" s="701"/>
      <c r="P49" s="723"/>
      <c r="Q49" s="702"/>
    </row>
    <row r="50" spans="1:17" ht="14.4" customHeight="1" x14ac:dyDescent="0.3">
      <c r="A50" s="696" t="s">
        <v>503</v>
      </c>
      <c r="B50" s="697" t="s">
        <v>2031</v>
      </c>
      <c r="C50" s="697" t="s">
        <v>2024</v>
      </c>
      <c r="D50" s="697" t="s">
        <v>2114</v>
      </c>
      <c r="E50" s="697" t="s">
        <v>2115</v>
      </c>
      <c r="F50" s="701"/>
      <c r="G50" s="701"/>
      <c r="H50" s="701"/>
      <c r="I50" s="701"/>
      <c r="J50" s="701">
        <v>1</v>
      </c>
      <c r="K50" s="701">
        <v>2427</v>
      </c>
      <c r="L50" s="701">
        <v>1</v>
      </c>
      <c r="M50" s="701">
        <v>2427</v>
      </c>
      <c r="N50" s="701"/>
      <c r="O50" s="701"/>
      <c r="P50" s="723"/>
      <c r="Q50" s="702"/>
    </row>
    <row r="51" spans="1:17" ht="14.4" customHeight="1" x14ac:dyDescent="0.3">
      <c r="A51" s="696" t="s">
        <v>503</v>
      </c>
      <c r="B51" s="697" t="s">
        <v>2031</v>
      </c>
      <c r="C51" s="697" t="s">
        <v>2024</v>
      </c>
      <c r="D51" s="697" t="s">
        <v>2116</v>
      </c>
      <c r="E51" s="697" t="s">
        <v>2117</v>
      </c>
      <c r="F51" s="701"/>
      <c r="G51" s="701"/>
      <c r="H51" s="701"/>
      <c r="I51" s="701"/>
      <c r="J51" s="701"/>
      <c r="K51" s="701"/>
      <c r="L51" s="701"/>
      <c r="M51" s="701"/>
      <c r="N51" s="701">
        <v>1</v>
      </c>
      <c r="O51" s="701">
        <v>6360</v>
      </c>
      <c r="P51" s="723"/>
      <c r="Q51" s="702">
        <v>6360</v>
      </c>
    </row>
    <row r="52" spans="1:17" ht="14.4" customHeight="1" x14ac:dyDescent="0.3">
      <c r="A52" s="696" t="s">
        <v>503</v>
      </c>
      <c r="B52" s="697" t="s">
        <v>2031</v>
      </c>
      <c r="C52" s="697" t="s">
        <v>2024</v>
      </c>
      <c r="D52" s="697" t="s">
        <v>2118</v>
      </c>
      <c r="E52" s="697" t="s">
        <v>2119</v>
      </c>
      <c r="F52" s="701">
        <v>1</v>
      </c>
      <c r="G52" s="701">
        <v>5284</v>
      </c>
      <c r="H52" s="701"/>
      <c r="I52" s="701">
        <v>5284</v>
      </c>
      <c r="J52" s="701"/>
      <c r="K52" s="701"/>
      <c r="L52" s="701"/>
      <c r="M52" s="701"/>
      <c r="N52" s="701"/>
      <c r="O52" s="701"/>
      <c r="P52" s="723"/>
      <c r="Q52" s="702"/>
    </row>
    <row r="53" spans="1:17" ht="14.4" customHeight="1" x14ac:dyDescent="0.3">
      <c r="A53" s="696" t="s">
        <v>503</v>
      </c>
      <c r="B53" s="697" t="s">
        <v>2031</v>
      </c>
      <c r="C53" s="697" t="s">
        <v>2024</v>
      </c>
      <c r="D53" s="697" t="s">
        <v>2120</v>
      </c>
      <c r="E53" s="697" t="s">
        <v>2121</v>
      </c>
      <c r="F53" s="701">
        <v>1</v>
      </c>
      <c r="G53" s="701">
        <v>0</v>
      </c>
      <c r="H53" s="701"/>
      <c r="I53" s="701">
        <v>0</v>
      </c>
      <c r="J53" s="701"/>
      <c r="K53" s="701"/>
      <c r="L53" s="701"/>
      <c r="M53" s="701"/>
      <c r="N53" s="701"/>
      <c r="O53" s="701"/>
      <c r="P53" s="723"/>
      <c r="Q53" s="702"/>
    </row>
    <row r="54" spans="1:17" ht="14.4" customHeight="1" x14ac:dyDescent="0.3">
      <c r="A54" s="696" t="s">
        <v>503</v>
      </c>
      <c r="B54" s="697" t="s">
        <v>2031</v>
      </c>
      <c r="C54" s="697" t="s">
        <v>2024</v>
      </c>
      <c r="D54" s="697" t="s">
        <v>2122</v>
      </c>
      <c r="E54" s="697" t="s">
        <v>2123</v>
      </c>
      <c r="F54" s="701">
        <v>1</v>
      </c>
      <c r="G54" s="701">
        <v>11010</v>
      </c>
      <c r="H54" s="701"/>
      <c r="I54" s="701">
        <v>11010</v>
      </c>
      <c r="J54" s="701"/>
      <c r="K54" s="701"/>
      <c r="L54" s="701"/>
      <c r="M54" s="701"/>
      <c r="N54" s="701"/>
      <c r="O54" s="701"/>
      <c r="P54" s="723"/>
      <c r="Q54" s="702"/>
    </row>
    <row r="55" spans="1:17" ht="14.4" customHeight="1" x14ac:dyDescent="0.3">
      <c r="A55" s="696" t="s">
        <v>503</v>
      </c>
      <c r="B55" s="697" t="s">
        <v>2031</v>
      </c>
      <c r="C55" s="697" t="s">
        <v>2024</v>
      </c>
      <c r="D55" s="697" t="s">
        <v>2124</v>
      </c>
      <c r="E55" s="697" t="s">
        <v>2125</v>
      </c>
      <c r="F55" s="701"/>
      <c r="G55" s="701"/>
      <c r="H55" s="701"/>
      <c r="I55" s="701"/>
      <c r="J55" s="701"/>
      <c r="K55" s="701"/>
      <c r="L55" s="701"/>
      <c r="M55" s="701"/>
      <c r="N55" s="701">
        <v>1</v>
      </c>
      <c r="O55" s="701">
        <v>0</v>
      </c>
      <c r="P55" s="723"/>
      <c r="Q55" s="702">
        <v>0</v>
      </c>
    </row>
    <row r="56" spans="1:17" ht="14.4" customHeight="1" x14ac:dyDescent="0.3">
      <c r="A56" s="696" t="s">
        <v>503</v>
      </c>
      <c r="B56" s="697" t="s">
        <v>2031</v>
      </c>
      <c r="C56" s="697" t="s">
        <v>2024</v>
      </c>
      <c r="D56" s="697" t="s">
        <v>2126</v>
      </c>
      <c r="E56" s="697" t="s">
        <v>2127</v>
      </c>
      <c r="F56" s="701"/>
      <c r="G56" s="701"/>
      <c r="H56" s="701"/>
      <c r="I56" s="701"/>
      <c r="J56" s="701"/>
      <c r="K56" s="701"/>
      <c r="L56" s="701"/>
      <c r="M56" s="701"/>
      <c r="N56" s="701">
        <v>1</v>
      </c>
      <c r="O56" s="701">
        <v>0</v>
      </c>
      <c r="P56" s="723"/>
      <c r="Q56" s="702">
        <v>0</v>
      </c>
    </row>
    <row r="57" spans="1:17" ht="14.4" customHeight="1" x14ac:dyDescent="0.3">
      <c r="A57" s="696" t="s">
        <v>503</v>
      </c>
      <c r="B57" s="697" t="s">
        <v>2031</v>
      </c>
      <c r="C57" s="697" t="s">
        <v>2024</v>
      </c>
      <c r="D57" s="697" t="s">
        <v>2128</v>
      </c>
      <c r="E57" s="697" t="s">
        <v>2129</v>
      </c>
      <c r="F57" s="701"/>
      <c r="G57" s="701"/>
      <c r="H57" s="701"/>
      <c r="I57" s="701"/>
      <c r="J57" s="701">
        <v>1</v>
      </c>
      <c r="K57" s="701">
        <v>4120</v>
      </c>
      <c r="L57" s="701">
        <v>1</v>
      </c>
      <c r="M57" s="701">
        <v>4120</v>
      </c>
      <c r="N57" s="701"/>
      <c r="O57" s="701"/>
      <c r="P57" s="723"/>
      <c r="Q57" s="702"/>
    </row>
    <row r="58" spans="1:17" ht="14.4" customHeight="1" x14ac:dyDescent="0.3">
      <c r="A58" s="696" t="s">
        <v>503</v>
      </c>
      <c r="B58" s="697" t="s">
        <v>2031</v>
      </c>
      <c r="C58" s="697" t="s">
        <v>2024</v>
      </c>
      <c r="D58" s="697" t="s">
        <v>2130</v>
      </c>
      <c r="E58" s="697" t="s">
        <v>2131</v>
      </c>
      <c r="F58" s="701">
        <v>1</v>
      </c>
      <c r="G58" s="701">
        <v>0</v>
      </c>
      <c r="H58" s="701"/>
      <c r="I58" s="701">
        <v>0</v>
      </c>
      <c r="J58" s="701"/>
      <c r="K58" s="701"/>
      <c r="L58" s="701"/>
      <c r="M58" s="701"/>
      <c r="N58" s="701"/>
      <c r="O58" s="701"/>
      <c r="P58" s="723"/>
      <c r="Q58" s="702"/>
    </row>
    <row r="59" spans="1:17" ht="14.4" customHeight="1" x14ac:dyDescent="0.3">
      <c r="A59" s="696" t="s">
        <v>503</v>
      </c>
      <c r="B59" s="697" t="s">
        <v>2031</v>
      </c>
      <c r="C59" s="697" t="s">
        <v>2024</v>
      </c>
      <c r="D59" s="697" t="s">
        <v>2132</v>
      </c>
      <c r="E59" s="697" t="s">
        <v>2133</v>
      </c>
      <c r="F59" s="701"/>
      <c r="G59" s="701"/>
      <c r="H59" s="701"/>
      <c r="I59" s="701"/>
      <c r="J59" s="701"/>
      <c r="K59" s="701"/>
      <c r="L59" s="701"/>
      <c r="M59" s="701"/>
      <c r="N59" s="701">
        <v>2</v>
      </c>
      <c r="O59" s="701">
        <v>0</v>
      </c>
      <c r="P59" s="723"/>
      <c r="Q59" s="702">
        <v>0</v>
      </c>
    </row>
    <row r="60" spans="1:17" ht="14.4" customHeight="1" x14ac:dyDescent="0.3">
      <c r="A60" s="696" t="s">
        <v>503</v>
      </c>
      <c r="B60" s="697" t="s">
        <v>2031</v>
      </c>
      <c r="C60" s="697" t="s">
        <v>2024</v>
      </c>
      <c r="D60" s="697" t="s">
        <v>2134</v>
      </c>
      <c r="E60" s="697" t="s">
        <v>2135</v>
      </c>
      <c r="F60" s="701">
        <v>1</v>
      </c>
      <c r="G60" s="701">
        <v>8450</v>
      </c>
      <c r="H60" s="701"/>
      <c r="I60" s="701">
        <v>8450</v>
      </c>
      <c r="J60" s="701"/>
      <c r="K60" s="701"/>
      <c r="L60" s="701"/>
      <c r="M60" s="701"/>
      <c r="N60" s="701"/>
      <c r="O60" s="701"/>
      <c r="P60" s="723"/>
      <c r="Q60" s="702"/>
    </row>
    <row r="61" spans="1:17" ht="14.4" customHeight="1" x14ac:dyDescent="0.3">
      <c r="A61" s="696" t="s">
        <v>503</v>
      </c>
      <c r="B61" s="697" t="s">
        <v>2031</v>
      </c>
      <c r="C61" s="697" t="s">
        <v>2024</v>
      </c>
      <c r="D61" s="697" t="s">
        <v>2136</v>
      </c>
      <c r="E61" s="697" t="s">
        <v>2137</v>
      </c>
      <c r="F61" s="701">
        <v>1</v>
      </c>
      <c r="G61" s="701">
        <v>0</v>
      </c>
      <c r="H61" s="701"/>
      <c r="I61" s="701">
        <v>0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503</v>
      </c>
      <c r="B62" s="697" t="s">
        <v>2031</v>
      </c>
      <c r="C62" s="697" t="s">
        <v>2024</v>
      </c>
      <c r="D62" s="697" t="s">
        <v>2138</v>
      </c>
      <c r="E62" s="697" t="s">
        <v>2139</v>
      </c>
      <c r="F62" s="701">
        <v>1</v>
      </c>
      <c r="G62" s="701">
        <v>0</v>
      </c>
      <c r="H62" s="701"/>
      <c r="I62" s="701">
        <v>0</v>
      </c>
      <c r="J62" s="701"/>
      <c r="K62" s="701"/>
      <c r="L62" s="701"/>
      <c r="M62" s="701"/>
      <c r="N62" s="701"/>
      <c r="O62" s="701"/>
      <c r="P62" s="723"/>
      <c r="Q62" s="702"/>
    </row>
    <row r="63" spans="1:17" ht="14.4" customHeight="1" x14ac:dyDescent="0.3">
      <c r="A63" s="696" t="s">
        <v>503</v>
      </c>
      <c r="B63" s="697" t="s">
        <v>2031</v>
      </c>
      <c r="C63" s="697" t="s">
        <v>2024</v>
      </c>
      <c r="D63" s="697" t="s">
        <v>2140</v>
      </c>
      <c r="E63" s="697" t="s">
        <v>2141</v>
      </c>
      <c r="F63" s="701">
        <v>1</v>
      </c>
      <c r="G63" s="701">
        <v>0</v>
      </c>
      <c r="H63" s="701"/>
      <c r="I63" s="701">
        <v>0</v>
      </c>
      <c r="J63" s="701"/>
      <c r="K63" s="701"/>
      <c r="L63" s="701"/>
      <c r="M63" s="701"/>
      <c r="N63" s="701"/>
      <c r="O63" s="701"/>
      <c r="P63" s="723"/>
      <c r="Q63" s="702"/>
    </row>
    <row r="64" spans="1:17" ht="14.4" customHeight="1" x14ac:dyDescent="0.3">
      <c r="A64" s="696" t="s">
        <v>503</v>
      </c>
      <c r="B64" s="697" t="s">
        <v>2031</v>
      </c>
      <c r="C64" s="697" t="s">
        <v>2024</v>
      </c>
      <c r="D64" s="697" t="s">
        <v>2142</v>
      </c>
      <c r="E64" s="697" t="s">
        <v>2143</v>
      </c>
      <c r="F64" s="701"/>
      <c r="G64" s="701"/>
      <c r="H64" s="701"/>
      <c r="I64" s="701"/>
      <c r="J64" s="701"/>
      <c r="K64" s="701"/>
      <c r="L64" s="701"/>
      <c r="M64" s="701"/>
      <c r="N64" s="701">
        <v>3</v>
      </c>
      <c r="O64" s="701">
        <v>0</v>
      </c>
      <c r="P64" s="723"/>
      <c r="Q64" s="702">
        <v>0</v>
      </c>
    </row>
    <row r="65" spans="1:17" ht="14.4" customHeight="1" x14ac:dyDescent="0.3">
      <c r="A65" s="696" t="s">
        <v>503</v>
      </c>
      <c r="B65" s="697" t="s">
        <v>2031</v>
      </c>
      <c r="C65" s="697" t="s">
        <v>2024</v>
      </c>
      <c r="D65" s="697" t="s">
        <v>2144</v>
      </c>
      <c r="E65" s="697" t="s">
        <v>2145</v>
      </c>
      <c r="F65" s="701"/>
      <c r="G65" s="701"/>
      <c r="H65" s="701"/>
      <c r="I65" s="701"/>
      <c r="J65" s="701"/>
      <c r="K65" s="701"/>
      <c r="L65" s="701"/>
      <c r="M65" s="701"/>
      <c r="N65" s="701">
        <v>1</v>
      </c>
      <c r="O65" s="701">
        <v>0</v>
      </c>
      <c r="P65" s="723"/>
      <c r="Q65" s="702">
        <v>0</v>
      </c>
    </row>
    <row r="66" spans="1:17" ht="14.4" customHeight="1" x14ac:dyDescent="0.3">
      <c r="A66" s="696" t="s">
        <v>503</v>
      </c>
      <c r="B66" s="697" t="s">
        <v>2031</v>
      </c>
      <c r="C66" s="697" t="s">
        <v>2024</v>
      </c>
      <c r="D66" s="697" t="s">
        <v>2146</v>
      </c>
      <c r="E66" s="697" t="s">
        <v>2147</v>
      </c>
      <c r="F66" s="701"/>
      <c r="G66" s="701"/>
      <c r="H66" s="701"/>
      <c r="I66" s="701"/>
      <c r="J66" s="701"/>
      <c r="K66" s="701"/>
      <c r="L66" s="701"/>
      <c r="M66" s="701"/>
      <c r="N66" s="701">
        <v>2</v>
      </c>
      <c r="O66" s="701">
        <v>0</v>
      </c>
      <c r="P66" s="723"/>
      <c r="Q66" s="702">
        <v>0</v>
      </c>
    </row>
    <row r="67" spans="1:17" ht="14.4" customHeight="1" x14ac:dyDescent="0.3">
      <c r="A67" s="696" t="s">
        <v>503</v>
      </c>
      <c r="B67" s="697" t="s">
        <v>2148</v>
      </c>
      <c r="C67" s="697" t="s">
        <v>2024</v>
      </c>
      <c r="D67" s="697" t="s">
        <v>2149</v>
      </c>
      <c r="E67" s="697" t="s">
        <v>2150</v>
      </c>
      <c r="F67" s="701">
        <v>6</v>
      </c>
      <c r="G67" s="701">
        <v>4260</v>
      </c>
      <c r="H67" s="701"/>
      <c r="I67" s="701">
        <v>710</v>
      </c>
      <c r="J67" s="701"/>
      <c r="K67" s="701"/>
      <c r="L67" s="701"/>
      <c r="M67" s="701"/>
      <c r="N67" s="701"/>
      <c r="O67" s="701"/>
      <c r="P67" s="723"/>
      <c r="Q67" s="702"/>
    </row>
    <row r="68" spans="1:17" ht="14.4" customHeight="1" x14ac:dyDescent="0.3">
      <c r="A68" s="696" t="s">
        <v>503</v>
      </c>
      <c r="B68" s="697" t="s">
        <v>2148</v>
      </c>
      <c r="C68" s="697" t="s">
        <v>2024</v>
      </c>
      <c r="D68" s="697" t="s">
        <v>2151</v>
      </c>
      <c r="E68" s="697" t="s">
        <v>2152</v>
      </c>
      <c r="F68" s="701"/>
      <c r="G68" s="701"/>
      <c r="H68" s="701"/>
      <c r="I68" s="701"/>
      <c r="J68" s="701">
        <v>1</v>
      </c>
      <c r="K68" s="701">
        <v>604</v>
      </c>
      <c r="L68" s="701">
        <v>1</v>
      </c>
      <c r="M68" s="701">
        <v>604</v>
      </c>
      <c r="N68" s="701"/>
      <c r="O68" s="701"/>
      <c r="P68" s="723"/>
      <c r="Q68" s="702"/>
    </row>
    <row r="69" spans="1:17" ht="14.4" customHeight="1" x14ac:dyDescent="0.3">
      <c r="A69" s="696" t="s">
        <v>503</v>
      </c>
      <c r="B69" s="697" t="s">
        <v>2148</v>
      </c>
      <c r="C69" s="697" t="s">
        <v>2024</v>
      </c>
      <c r="D69" s="697" t="s">
        <v>2153</v>
      </c>
      <c r="E69" s="697" t="s">
        <v>2154</v>
      </c>
      <c r="F69" s="701"/>
      <c r="G69" s="701"/>
      <c r="H69" s="701"/>
      <c r="I69" s="701"/>
      <c r="J69" s="701">
        <v>1</v>
      </c>
      <c r="K69" s="701">
        <v>81</v>
      </c>
      <c r="L69" s="701">
        <v>1</v>
      </c>
      <c r="M69" s="701">
        <v>81</v>
      </c>
      <c r="N69" s="701"/>
      <c r="O69" s="701"/>
      <c r="P69" s="723"/>
      <c r="Q69" s="702"/>
    </row>
    <row r="70" spans="1:17" ht="14.4" customHeight="1" x14ac:dyDescent="0.3">
      <c r="A70" s="696" t="s">
        <v>503</v>
      </c>
      <c r="B70" s="697" t="s">
        <v>2148</v>
      </c>
      <c r="C70" s="697" t="s">
        <v>2024</v>
      </c>
      <c r="D70" s="697" t="s">
        <v>2155</v>
      </c>
      <c r="E70" s="697" t="s">
        <v>2156</v>
      </c>
      <c r="F70" s="701">
        <v>1</v>
      </c>
      <c r="G70" s="701">
        <v>4908</v>
      </c>
      <c r="H70" s="701"/>
      <c r="I70" s="701">
        <v>4908</v>
      </c>
      <c r="J70" s="701"/>
      <c r="K70" s="701"/>
      <c r="L70" s="701"/>
      <c r="M70" s="701"/>
      <c r="N70" s="701"/>
      <c r="O70" s="701"/>
      <c r="P70" s="723"/>
      <c r="Q70" s="702"/>
    </row>
    <row r="71" spans="1:17" ht="14.4" customHeight="1" x14ac:dyDescent="0.3">
      <c r="A71" s="696" t="s">
        <v>503</v>
      </c>
      <c r="B71" s="697" t="s">
        <v>2148</v>
      </c>
      <c r="C71" s="697" t="s">
        <v>2024</v>
      </c>
      <c r="D71" s="697" t="s">
        <v>2157</v>
      </c>
      <c r="E71" s="697" t="s">
        <v>2158</v>
      </c>
      <c r="F71" s="701"/>
      <c r="G71" s="701"/>
      <c r="H71" s="701"/>
      <c r="I71" s="701"/>
      <c r="J71" s="701">
        <v>1</v>
      </c>
      <c r="K71" s="701">
        <v>4476</v>
      </c>
      <c r="L71" s="701">
        <v>1</v>
      </c>
      <c r="M71" s="701">
        <v>4476</v>
      </c>
      <c r="N71" s="701"/>
      <c r="O71" s="701"/>
      <c r="P71" s="723"/>
      <c r="Q71" s="702"/>
    </row>
    <row r="72" spans="1:17" ht="14.4" customHeight="1" x14ac:dyDescent="0.3">
      <c r="A72" s="696" t="s">
        <v>503</v>
      </c>
      <c r="B72" s="697" t="s">
        <v>2148</v>
      </c>
      <c r="C72" s="697" t="s">
        <v>2024</v>
      </c>
      <c r="D72" s="697" t="s">
        <v>2159</v>
      </c>
      <c r="E72" s="697" t="s">
        <v>2160</v>
      </c>
      <c r="F72" s="701">
        <v>1</v>
      </c>
      <c r="G72" s="701">
        <v>5509</v>
      </c>
      <c r="H72" s="701">
        <v>0.99891205802357208</v>
      </c>
      <c r="I72" s="701">
        <v>5509</v>
      </c>
      <c r="J72" s="701">
        <v>1</v>
      </c>
      <c r="K72" s="701">
        <v>5515</v>
      </c>
      <c r="L72" s="701">
        <v>1</v>
      </c>
      <c r="M72" s="701">
        <v>5515</v>
      </c>
      <c r="N72" s="701"/>
      <c r="O72" s="701"/>
      <c r="P72" s="723"/>
      <c r="Q72" s="702"/>
    </row>
    <row r="73" spans="1:17" ht="14.4" customHeight="1" x14ac:dyDescent="0.3">
      <c r="A73" s="696" t="s">
        <v>503</v>
      </c>
      <c r="B73" s="697" t="s">
        <v>2148</v>
      </c>
      <c r="C73" s="697" t="s">
        <v>2024</v>
      </c>
      <c r="D73" s="697" t="s">
        <v>2161</v>
      </c>
      <c r="E73" s="697" t="s">
        <v>2162</v>
      </c>
      <c r="F73" s="701">
        <v>1</v>
      </c>
      <c r="G73" s="701">
        <v>9219</v>
      </c>
      <c r="H73" s="701"/>
      <c r="I73" s="701">
        <v>9219</v>
      </c>
      <c r="J73" s="701"/>
      <c r="K73" s="701"/>
      <c r="L73" s="701"/>
      <c r="M73" s="701"/>
      <c r="N73" s="701"/>
      <c r="O73" s="701"/>
      <c r="P73" s="723"/>
      <c r="Q73" s="702"/>
    </row>
    <row r="74" spans="1:17" ht="14.4" customHeight="1" x14ac:dyDescent="0.3">
      <c r="A74" s="696" t="s">
        <v>503</v>
      </c>
      <c r="B74" s="697" t="s">
        <v>2148</v>
      </c>
      <c r="C74" s="697" t="s">
        <v>2024</v>
      </c>
      <c r="D74" s="697" t="s">
        <v>2163</v>
      </c>
      <c r="E74" s="697" t="s">
        <v>2164</v>
      </c>
      <c r="F74" s="701">
        <v>1</v>
      </c>
      <c r="G74" s="701">
        <v>4266</v>
      </c>
      <c r="H74" s="701">
        <v>0.49918090334659487</v>
      </c>
      <c r="I74" s="701">
        <v>4266</v>
      </c>
      <c r="J74" s="701">
        <v>2</v>
      </c>
      <c r="K74" s="701">
        <v>8546</v>
      </c>
      <c r="L74" s="701">
        <v>1</v>
      </c>
      <c r="M74" s="701">
        <v>4273</v>
      </c>
      <c r="N74" s="701">
        <v>1</v>
      </c>
      <c r="O74" s="701">
        <v>4301</v>
      </c>
      <c r="P74" s="723">
        <v>0.5032763866136204</v>
      </c>
      <c r="Q74" s="702">
        <v>4301</v>
      </c>
    </row>
    <row r="75" spans="1:17" ht="14.4" customHeight="1" x14ac:dyDescent="0.3">
      <c r="A75" s="696" t="s">
        <v>503</v>
      </c>
      <c r="B75" s="697" t="s">
        <v>2148</v>
      </c>
      <c r="C75" s="697" t="s">
        <v>2024</v>
      </c>
      <c r="D75" s="697" t="s">
        <v>2165</v>
      </c>
      <c r="E75" s="697" t="s">
        <v>2166</v>
      </c>
      <c r="F75" s="701">
        <v>1</v>
      </c>
      <c r="G75" s="701">
        <v>972</v>
      </c>
      <c r="H75" s="701"/>
      <c r="I75" s="701">
        <v>972</v>
      </c>
      <c r="J75" s="701"/>
      <c r="K75" s="701"/>
      <c r="L75" s="701"/>
      <c r="M75" s="701"/>
      <c r="N75" s="701"/>
      <c r="O75" s="701"/>
      <c r="P75" s="723"/>
      <c r="Q75" s="702"/>
    </row>
    <row r="76" spans="1:17" ht="14.4" customHeight="1" x14ac:dyDescent="0.3">
      <c r="A76" s="696" t="s">
        <v>503</v>
      </c>
      <c r="B76" s="697" t="s">
        <v>2148</v>
      </c>
      <c r="C76" s="697" t="s">
        <v>2024</v>
      </c>
      <c r="D76" s="697" t="s">
        <v>2167</v>
      </c>
      <c r="E76" s="697" t="s">
        <v>2168</v>
      </c>
      <c r="F76" s="701">
        <v>1</v>
      </c>
      <c r="G76" s="701">
        <v>2952</v>
      </c>
      <c r="H76" s="701"/>
      <c r="I76" s="701">
        <v>2952</v>
      </c>
      <c r="J76" s="701"/>
      <c r="K76" s="701"/>
      <c r="L76" s="701"/>
      <c r="M76" s="701"/>
      <c r="N76" s="701"/>
      <c r="O76" s="701"/>
      <c r="P76" s="723"/>
      <c r="Q76" s="702"/>
    </row>
    <row r="77" spans="1:17" ht="14.4" customHeight="1" x14ac:dyDescent="0.3">
      <c r="A77" s="696" t="s">
        <v>503</v>
      </c>
      <c r="B77" s="697" t="s">
        <v>2148</v>
      </c>
      <c r="C77" s="697" t="s">
        <v>2024</v>
      </c>
      <c r="D77" s="697" t="s">
        <v>2086</v>
      </c>
      <c r="E77" s="697" t="s">
        <v>2087</v>
      </c>
      <c r="F77" s="701">
        <v>4</v>
      </c>
      <c r="G77" s="701">
        <v>3460</v>
      </c>
      <c r="H77" s="701">
        <v>0.79907621247113159</v>
      </c>
      <c r="I77" s="701">
        <v>865</v>
      </c>
      <c r="J77" s="701">
        <v>5</v>
      </c>
      <c r="K77" s="701">
        <v>4330</v>
      </c>
      <c r="L77" s="701">
        <v>1</v>
      </c>
      <c r="M77" s="701">
        <v>866</v>
      </c>
      <c r="N77" s="701"/>
      <c r="O77" s="701"/>
      <c r="P77" s="723"/>
      <c r="Q77" s="702"/>
    </row>
    <row r="78" spans="1:17" ht="14.4" customHeight="1" x14ac:dyDescent="0.3">
      <c r="A78" s="696" t="s">
        <v>503</v>
      </c>
      <c r="B78" s="697" t="s">
        <v>2148</v>
      </c>
      <c r="C78" s="697" t="s">
        <v>2024</v>
      </c>
      <c r="D78" s="697" t="s">
        <v>2169</v>
      </c>
      <c r="E78" s="697" t="s">
        <v>2170</v>
      </c>
      <c r="F78" s="701">
        <v>2</v>
      </c>
      <c r="G78" s="701">
        <v>240</v>
      </c>
      <c r="H78" s="701">
        <v>0.39669421487603307</v>
      </c>
      <c r="I78" s="701">
        <v>120</v>
      </c>
      <c r="J78" s="701">
        <v>5</v>
      </c>
      <c r="K78" s="701">
        <v>605</v>
      </c>
      <c r="L78" s="701">
        <v>1</v>
      </c>
      <c r="M78" s="701">
        <v>121</v>
      </c>
      <c r="N78" s="701">
        <v>1</v>
      </c>
      <c r="O78" s="701">
        <v>122</v>
      </c>
      <c r="P78" s="723">
        <v>0.20165289256198346</v>
      </c>
      <c r="Q78" s="702">
        <v>122</v>
      </c>
    </row>
    <row r="79" spans="1:17" ht="14.4" customHeight="1" x14ac:dyDescent="0.3">
      <c r="A79" s="696" t="s">
        <v>503</v>
      </c>
      <c r="B79" s="697" t="s">
        <v>2148</v>
      </c>
      <c r="C79" s="697" t="s">
        <v>2024</v>
      </c>
      <c r="D79" s="697" t="s">
        <v>2171</v>
      </c>
      <c r="E79" s="697" t="s">
        <v>2172</v>
      </c>
      <c r="F79" s="701">
        <v>2</v>
      </c>
      <c r="G79" s="701">
        <v>11422</v>
      </c>
      <c r="H79" s="701">
        <v>0.9973803702410059</v>
      </c>
      <c r="I79" s="701">
        <v>5711</v>
      </c>
      <c r="J79" s="701">
        <v>2</v>
      </c>
      <c r="K79" s="701">
        <v>11452</v>
      </c>
      <c r="L79" s="701">
        <v>1</v>
      </c>
      <c r="M79" s="701">
        <v>5726</v>
      </c>
      <c r="N79" s="701"/>
      <c r="O79" s="701"/>
      <c r="P79" s="723"/>
      <c r="Q79" s="702"/>
    </row>
    <row r="80" spans="1:17" ht="14.4" customHeight="1" x14ac:dyDescent="0.3">
      <c r="A80" s="696" t="s">
        <v>503</v>
      </c>
      <c r="B80" s="697" t="s">
        <v>2148</v>
      </c>
      <c r="C80" s="697" t="s">
        <v>2024</v>
      </c>
      <c r="D80" s="697" t="s">
        <v>2173</v>
      </c>
      <c r="E80" s="697" t="s">
        <v>2174</v>
      </c>
      <c r="F80" s="701"/>
      <c r="G80" s="701"/>
      <c r="H80" s="701"/>
      <c r="I80" s="701"/>
      <c r="J80" s="701"/>
      <c r="K80" s="701"/>
      <c r="L80" s="701"/>
      <c r="M80" s="701"/>
      <c r="N80" s="701">
        <v>1</v>
      </c>
      <c r="O80" s="701">
        <v>3458</v>
      </c>
      <c r="P80" s="723"/>
      <c r="Q80" s="702">
        <v>3458</v>
      </c>
    </row>
    <row r="81" spans="1:17" ht="14.4" customHeight="1" x14ac:dyDescent="0.3">
      <c r="A81" s="696" t="s">
        <v>503</v>
      </c>
      <c r="B81" s="697" t="s">
        <v>2148</v>
      </c>
      <c r="C81" s="697" t="s">
        <v>2024</v>
      </c>
      <c r="D81" s="697" t="s">
        <v>2175</v>
      </c>
      <c r="E81" s="697" t="s">
        <v>2176</v>
      </c>
      <c r="F81" s="701"/>
      <c r="G81" s="701"/>
      <c r="H81" s="701"/>
      <c r="I81" s="701"/>
      <c r="J81" s="701">
        <v>2</v>
      </c>
      <c r="K81" s="701">
        <v>12164</v>
      </c>
      <c r="L81" s="701">
        <v>1</v>
      </c>
      <c r="M81" s="701">
        <v>6082</v>
      </c>
      <c r="N81" s="701"/>
      <c r="O81" s="701"/>
      <c r="P81" s="723"/>
      <c r="Q81" s="702"/>
    </row>
    <row r="82" spans="1:17" ht="14.4" customHeight="1" x14ac:dyDescent="0.3">
      <c r="A82" s="696" t="s">
        <v>503</v>
      </c>
      <c r="B82" s="697" t="s">
        <v>2148</v>
      </c>
      <c r="C82" s="697" t="s">
        <v>2024</v>
      </c>
      <c r="D82" s="697" t="s">
        <v>2177</v>
      </c>
      <c r="E82" s="697" t="s">
        <v>2178</v>
      </c>
      <c r="F82" s="701">
        <v>1</v>
      </c>
      <c r="G82" s="701">
        <v>8312</v>
      </c>
      <c r="H82" s="701"/>
      <c r="I82" s="701">
        <v>8312</v>
      </c>
      <c r="J82" s="701"/>
      <c r="K82" s="701"/>
      <c r="L82" s="701"/>
      <c r="M82" s="701"/>
      <c r="N82" s="701">
        <v>1</v>
      </c>
      <c r="O82" s="701">
        <v>8385</v>
      </c>
      <c r="P82" s="723"/>
      <c r="Q82" s="702">
        <v>8385</v>
      </c>
    </row>
    <row r="83" spans="1:17" ht="14.4" customHeight="1" x14ac:dyDescent="0.3">
      <c r="A83" s="696" t="s">
        <v>503</v>
      </c>
      <c r="B83" s="697" t="s">
        <v>2148</v>
      </c>
      <c r="C83" s="697" t="s">
        <v>2024</v>
      </c>
      <c r="D83" s="697" t="s">
        <v>2179</v>
      </c>
      <c r="E83" s="697" t="s">
        <v>2180</v>
      </c>
      <c r="F83" s="701"/>
      <c r="G83" s="701"/>
      <c r="H83" s="701"/>
      <c r="I83" s="701"/>
      <c r="J83" s="701">
        <v>1</v>
      </c>
      <c r="K83" s="701">
        <v>332</v>
      </c>
      <c r="L83" s="701">
        <v>1</v>
      </c>
      <c r="M83" s="701">
        <v>332</v>
      </c>
      <c r="N83" s="701"/>
      <c r="O83" s="701"/>
      <c r="P83" s="723"/>
      <c r="Q83" s="702"/>
    </row>
    <row r="84" spans="1:17" ht="14.4" customHeight="1" x14ac:dyDescent="0.3">
      <c r="A84" s="696" t="s">
        <v>503</v>
      </c>
      <c r="B84" s="697" t="s">
        <v>2148</v>
      </c>
      <c r="C84" s="697" t="s">
        <v>2024</v>
      </c>
      <c r="D84" s="697" t="s">
        <v>2181</v>
      </c>
      <c r="E84" s="697" t="s">
        <v>2182</v>
      </c>
      <c r="F84" s="701"/>
      <c r="G84" s="701"/>
      <c r="H84" s="701"/>
      <c r="I84" s="701"/>
      <c r="J84" s="701">
        <v>1</v>
      </c>
      <c r="K84" s="701">
        <v>5221</v>
      </c>
      <c r="L84" s="701">
        <v>1</v>
      </c>
      <c r="M84" s="701">
        <v>5221</v>
      </c>
      <c r="N84" s="701"/>
      <c r="O84" s="701"/>
      <c r="P84" s="723"/>
      <c r="Q84" s="702"/>
    </row>
    <row r="85" spans="1:17" ht="14.4" customHeight="1" x14ac:dyDescent="0.3">
      <c r="A85" s="696" t="s">
        <v>503</v>
      </c>
      <c r="B85" s="697" t="s">
        <v>2148</v>
      </c>
      <c r="C85" s="697" t="s">
        <v>2024</v>
      </c>
      <c r="D85" s="697" t="s">
        <v>2183</v>
      </c>
      <c r="E85" s="697" t="s">
        <v>2160</v>
      </c>
      <c r="F85" s="701">
        <v>1</v>
      </c>
      <c r="G85" s="701">
        <v>593</v>
      </c>
      <c r="H85" s="701"/>
      <c r="I85" s="701">
        <v>593</v>
      </c>
      <c r="J85" s="701"/>
      <c r="K85" s="701"/>
      <c r="L85" s="701"/>
      <c r="M85" s="701"/>
      <c r="N85" s="701"/>
      <c r="O85" s="701"/>
      <c r="P85" s="723"/>
      <c r="Q85" s="702"/>
    </row>
    <row r="86" spans="1:17" ht="14.4" customHeight="1" x14ac:dyDescent="0.3">
      <c r="A86" s="696" t="s">
        <v>503</v>
      </c>
      <c r="B86" s="697" t="s">
        <v>2148</v>
      </c>
      <c r="C86" s="697" t="s">
        <v>2024</v>
      </c>
      <c r="D86" s="697" t="s">
        <v>2184</v>
      </c>
      <c r="E86" s="697" t="s">
        <v>2185</v>
      </c>
      <c r="F86" s="701"/>
      <c r="G86" s="701"/>
      <c r="H86" s="701"/>
      <c r="I86" s="701"/>
      <c r="J86" s="701"/>
      <c r="K86" s="701"/>
      <c r="L86" s="701"/>
      <c r="M86" s="701"/>
      <c r="N86" s="701">
        <v>1</v>
      </c>
      <c r="O86" s="701">
        <v>5961</v>
      </c>
      <c r="P86" s="723"/>
      <c r="Q86" s="702">
        <v>5961</v>
      </c>
    </row>
    <row r="87" spans="1:17" ht="14.4" customHeight="1" x14ac:dyDescent="0.3">
      <c r="A87" s="696" t="s">
        <v>503</v>
      </c>
      <c r="B87" s="697" t="s">
        <v>2186</v>
      </c>
      <c r="C87" s="697" t="s">
        <v>2024</v>
      </c>
      <c r="D87" s="697" t="s">
        <v>2187</v>
      </c>
      <c r="E87" s="697" t="s">
        <v>2188</v>
      </c>
      <c r="F87" s="701">
        <v>1</v>
      </c>
      <c r="G87" s="701">
        <v>0</v>
      </c>
      <c r="H87" s="701"/>
      <c r="I87" s="701">
        <v>0</v>
      </c>
      <c r="J87" s="701"/>
      <c r="K87" s="701"/>
      <c r="L87" s="701"/>
      <c r="M87" s="701"/>
      <c r="N87" s="701"/>
      <c r="O87" s="701"/>
      <c r="P87" s="723"/>
      <c r="Q87" s="702"/>
    </row>
    <row r="88" spans="1:17" ht="14.4" customHeight="1" x14ac:dyDescent="0.3">
      <c r="A88" s="696" t="s">
        <v>503</v>
      </c>
      <c r="B88" s="697" t="s">
        <v>2186</v>
      </c>
      <c r="C88" s="697" t="s">
        <v>2024</v>
      </c>
      <c r="D88" s="697" t="s">
        <v>2076</v>
      </c>
      <c r="E88" s="697" t="s">
        <v>2077</v>
      </c>
      <c r="F88" s="701">
        <v>1</v>
      </c>
      <c r="G88" s="701">
        <v>0</v>
      </c>
      <c r="H88" s="701"/>
      <c r="I88" s="701">
        <v>0</v>
      </c>
      <c r="J88" s="701"/>
      <c r="K88" s="701"/>
      <c r="L88" s="701"/>
      <c r="M88" s="701"/>
      <c r="N88" s="701"/>
      <c r="O88" s="701"/>
      <c r="P88" s="723"/>
      <c r="Q88" s="702"/>
    </row>
    <row r="89" spans="1:17" ht="14.4" customHeight="1" x14ac:dyDescent="0.3">
      <c r="A89" s="696" t="s">
        <v>503</v>
      </c>
      <c r="B89" s="697" t="s">
        <v>2186</v>
      </c>
      <c r="C89" s="697" t="s">
        <v>2024</v>
      </c>
      <c r="D89" s="697" t="s">
        <v>2108</v>
      </c>
      <c r="E89" s="697" t="s">
        <v>2109</v>
      </c>
      <c r="F89" s="701">
        <v>1</v>
      </c>
      <c r="G89" s="701">
        <v>0</v>
      </c>
      <c r="H89" s="701"/>
      <c r="I89" s="701">
        <v>0</v>
      </c>
      <c r="J89" s="701"/>
      <c r="K89" s="701"/>
      <c r="L89" s="701"/>
      <c r="M89" s="701"/>
      <c r="N89" s="701"/>
      <c r="O89" s="701"/>
      <c r="P89" s="723"/>
      <c r="Q89" s="702"/>
    </row>
    <row r="90" spans="1:17" ht="14.4" customHeight="1" x14ac:dyDescent="0.3">
      <c r="A90" s="696" t="s">
        <v>503</v>
      </c>
      <c r="B90" s="697" t="s">
        <v>2186</v>
      </c>
      <c r="C90" s="697" t="s">
        <v>2024</v>
      </c>
      <c r="D90" s="697" t="s">
        <v>2189</v>
      </c>
      <c r="E90" s="697" t="s">
        <v>2190</v>
      </c>
      <c r="F90" s="701">
        <v>1</v>
      </c>
      <c r="G90" s="701">
        <v>0</v>
      </c>
      <c r="H90" s="701"/>
      <c r="I90" s="701">
        <v>0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503</v>
      </c>
      <c r="B91" s="697" t="s">
        <v>2186</v>
      </c>
      <c r="C91" s="697" t="s">
        <v>2024</v>
      </c>
      <c r="D91" s="697" t="s">
        <v>2191</v>
      </c>
      <c r="E91" s="697" t="s">
        <v>2192</v>
      </c>
      <c r="F91" s="701">
        <v>1</v>
      </c>
      <c r="G91" s="701">
        <v>0</v>
      </c>
      <c r="H91" s="701"/>
      <c r="I91" s="701">
        <v>0</v>
      </c>
      <c r="J91" s="701"/>
      <c r="K91" s="701"/>
      <c r="L91" s="701"/>
      <c r="M91" s="701"/>
      <c r="N91" s="701"/>
      <c r="O91" s="701"/>
      <c r="P91" s="723"/>
      <c r="Q91" s="702"/>
    </row>
    <row r="92" spans="1:17" ht="14.4" customHeight="1" x14ac:dyDescent="0.3">
      <c r="A92" s="696" t="s">
        <v>503</v>
      </c>
      <c r="B92" s="697" t="s">
        <v>2186</v>
      </c>
      <c r="C92" s="697" t="s">
        <v>2024</v>
      </c>
      <c r="D92" s="697" t="s">
        <v>2193</v>
      </c>
      <c r="E92" s="697" t="s">
        <v>2194</v>
      </c>
      <c r="F92" s="701">
        <v>1</v>
      </c>
      <c r="G92" s="701">
        <v>7605</v>
      </c>
      <c r="H92" s="701"/>
      <c r="I92" s="701">
        <v>7605</v>
      </c>
      <c r="J92" s="701"/>
      <c r="K92" s="701"/>
      <c r="L92" s="701"/>
      <c r="M92" s="701"/>
      <c r="N92" s="701"/>
      <c r="O92" s="701"/>
      <c r="P92" s="723"/>
      <c r="Q92" s="702"/>
    </row>
    <row r="93" spans="1:17" ht="14.4" customHeight="1" x14ac:dyDescent="0.3">
      <c r="A93" s="696" t="s">
        <v>503</v>
      </c>
      <c r="B93" s="697" t="s">
        <v>2195</v>
      </c>
      <c r="C93" s="697" t="s">
        <v>2024</v>
      </c>
      <c r="D93" s="697" t="s">
        <v>2196</v>
      </c>
      <c r="E93" s="697" t="s">
        <v>2197</v>
      </c>
      <c r="F93" s="701">
        <v>1</v>
      </c>
      <c r="G93" s="701">
        <v>5705</v>
      </c>
      <c r="H93" s="701"/>
      <c r="I93" s="701">
        <v>5705</v>
      </c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503</v>
      </c>
      <c r="B94" s="697" t="s">
        <v>2195</v>
      </c>
      <c r="C94" s="697" t="s">
        <v>2024</v>
      </c>
      <c r="D94" s="697" t="s">
        <v>2198</v>
      </c>
      <c r="E94" s="697" t="s">
        <v>2199</v>
      </c>
      <c r="F94" s="701">
        <v>1</v>
      </c>
      <c r="G94" s="701">
        <v>2348</v>
      </c>
      <c r="H94" s="701"/>
      <c r="I94" s="701">
        <v>2348</v>
      </c>
      <c r="J94" s="701"/>
      <c r="K94" s="701"/>
      <c r="L94" s="701"/>
      <c r="M94" s="701"/>
      <c r="N94" s="701"/>
      <c r="O94" s="701"/>
      <c r="P94" s="723"/>
      <c r="Q94" s="702"/>
    </row>
    <row r="95" spans="1:17" ht="14.4" customHeight="1" x14ac:dyDescent="0.3">
      <c r="A95" s="696" t="s">
        <v>503</v>
      </c>
      <c r="B95" s="697" t="s">
        <v>2195</v>
      </c>
      <c r="C95" s="697" t="s">
        <v>2024</v>
      </c>
      <c r="D95" s="697" t="s">
        <v>2200</v>
      </c>
      <c r="E95" s="697" t="s">
        <v>2201</v>
      </c>
      <c r="F95" s="701"/>
      <c r="G95" s="701"/>
      <c r="H95" s="701"/>
      <c r="I95" s="701"/>
      <c r="J95" s="701"/>
      <c r="K95" s="701"/>
      <c r="L95" s="701"/>
      <c r="M95" s="701"/>
      <c r="N95" s="701">
        <v>4</v>
      </c>
      <c r="O95" s="701">
        <v>704</v>
      </c>
      <c r="P95" s="723"/>
      <c r="Q95" s="702">
        <v>176</v>
      </c>
    </row>
    <row r="96" spans="1:17" ht="14.4" customHeight="1" x14ac:dyDescent="0.3">
      <c r="A96" s="696" t="s">
        <v>503</v>
      </c>
      <c r="B96" s="697" t="s">
        <v>2195</v>
      </c>
      <c r="C96" s="697" t="s">
        <v>2024</v>
      </c>
      <c r="D96" s="697" t="s">
        <v>2202</v>
      </c>
      <c r="E96" s="697" t="s">
        <v>2203</v>
      </c>
      <c r="F96" s="701">
        <v>1</v>
      </c>
      <c r="G96" s="701">
        <v>5606</v>
      </c>
      <c r="H96" s="701"/>
      <c r="I96" s="701">
        <v>5606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503</v>
      </c>
      <c r="B97" s="697" t="s">
        <v>2195</v>
      </c>
      <c r="C97" s="697" t="s">
        <v>2024</v>
      </c>
      <c r="D97" s="697" t="s">
        <v>2204</v>
      </c>
      <c r="E97" s="697" t="s">
        <v>2205</v>
      </c>
      <c r="F97" s="701"/>
      <c r="G97" s="701"/>
      <c r="H97" s="701"/>
      <c r="I97" s="701"/>
      <c r="J97" s="701"/>
      <c r="K97" s="701"/>
      <c r="L97" s="701"/>
      <c r="M97" s="701"/>
      <c r="N97" s="701">
        <v>5</v>
      </c>
      <c r="O97" s="701">
        <v>19330</v>
      </c>
      <c r="P97" s="723"/>
      <c r="Q97" s="702">
        <v>3866</v>
      </c>
    </row>
    <row r="98" spans="1:17" ht="14.4" customHeight="1" x14ac:dyDescent="0.3">
      <c r="A98" s="696" t="s">
        <v>503</v>
      </c>
      <c r="B98" s="697" t="s">
        <v>2195</v>
      </c>
      <c r="C98" s="697" t="s">
        <v>2024</v>
      </c>
      <c r="D98" s="697" t="s">
        <v>2206</v>
      </c>
      <c r="E98" s="697" t="s">
        <v>2207</v>
      </c>
      <c r="F98" s="701"/>
      <c r="G98" s="701"/>
      <c r="H98" s="701"/>
      <c r="I98" s="701"/>
      <c r="J98" s="701"/>
      <c r="K98" s="701"/>
      <c r="L98" s="701"/>
      <c r="M98" s="701"/>
      <c r="N98" s="701">
        <v>2</v>
      </c>
      <c r="O98" s="701">
        <v>8034</v>
      </c>
      <c r="P98" s="723"/>
      <c r="Q98" s="702">
        <v>4017</v>
      </c>
    </row>
    <row r="99" spans="1:17" ht="14.4" customHeight="1" x14ac:dyDescent="0.3">
      <c r="A99" s="696" t="s">
        <v>503</v>
      </c>
      <c r="B99" s="697" t="s">
        <v>2195</v>
      </c>
      <c r="C99" s="697" t="s">
        <v>2024</v>
      </c>
      <c r="D99" s="697" t="s">
        <v>2208</v>
      </c>
      <c r="E99" s="697" t="s">
        <v>2209</v>
      </c>
      <c r="F99" s="701"/>
      <c r="G99" s="701"/>
      <c r="H99" s="701"/>
      <c r="I99" s="701"/>
      <c r="J99" s="701"/>
      <c r="K99" s="701"/>
      <c r="L99" s="701"/>
      <c r="M99" s="701"/>
      <c r="N99" s="701">
        <v>5</v>
      </c>
      <c r="O99" s="701">
        <v>6690</v>
      </c>
      <c r="P99" s="723"/>
      <c r="Q99" s="702">
        <v>1338</v>
      </c>
    </row>
    <row r="100" spans="1:17" ht="14.4" customHeight="1" x14ac:dyDescent="0.3">
      <c r="A100" s="696" t="s">
        <v>503</v>
      </c>
      <c r="B100" s="697" t="s">
        <v>2195</v>
      </c>
      <c r="C100" s="697" t="s">
        <v>2024</v>
      </c>
      <c r="D100" s="697" t="s">
        <v>2210</v>
      </c>
      <c r="E100" s="697" t="s">
        <v>2211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4650</v>
      </c>
      <c r="P100" s="723"/>
      <c r="Q100" s="702">
        <v>4650</v>
      </c>
    </row>
    <row r="101" spans="1:17" ht="14.4" customHeight="1" x14ac:dyDescent="0.3">
      <c r="A101" s="696" t="s">
        <v>503</v>
      </c>
      <c r="B101" s="697" t="s">
        <v>2195</v>
      </c>
      <c r="C101" s="697" t="s">
        <v>2024</v>
      </c>
      <c r="D101" s="697" t="s">
        <v>2212</v>
      </c>
      <c r="E101" s="697" t="s">
        <v>2213</v>
      </c>
      <c r="F101" s="701">
        <v>1</v>
      </c>
      <c r="G101" s="701">
        <v>4114</v>
      </c>
      <c r="H101" s="701"/>
      <c r="I101" s="701">
        <v>4114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503</v>
      </c>
      <c r="B102" s="697" t="s">
        <v>2195</v>
      </c>
      <c r="C102" s="697" t="s">
        <v>2024</v>
      </c>
      <c r="D102" s="697" t="s">
        <v>2214</v>
      </c>
      <c r="E102" s="697" t="s">
        <v>2215</v>
      </c>
      <c r="F102" s="701"/>
      <c r="G102" s="701"/>
      <c r="H102" s="701"/>
      <c r="I102" s="701"/>
      <c r="J102" s="701"/>
      <c r="K102" s="701"/>
      <c r="L102" s="701"/>
      <c r="M102" s="701"/>
      <c r="N102" s="701">
        <v>3</v>
      </c>
      <c r="O102" s="701">
        <v>1089</v>
      </c>
      <c r="P102" s="723"/>
      <c r="Q102" s="702">
        <v>363</v>
      </c>
    </row>
    <row r="103" spans="1:17" ht="14.4" customHeight="1" x14ac:dyDescent="0.3">
      <c r="A103" s="696" t="s">
        <v>503</v>
      </c>
      <c r="B103" s="697" t="s">
        <v>2195</v>
      </c>
      <c r="C103" s="697" t="s">
        <v>2024</v>
      </c>
      <c r="D103" s="697" t="s">
        <v>2216</v>
      </c>
      <c r="E103" s="697" t="s">
        <v>2217</v>
      </c>
      <c r="F103" s="701"/>
      <c r="G103" s="701"/>
      <c r="H103" s="701"/>
      <c r="I103" s="701"/>
      <c r="J103" s="701"/>
      <c r="K103" s="701"/>
      <c r="L103" s="701"/>
      <c r="M103" s="701"/>
      <c r="N103" s="701">
        <v>5</v>
      </c>
      <c r="O103" s="701">
        <v>775</v>
      </c>
      <c r="P103" s="723"/>
      <c r="Q103" s="702">
        <v>155</v>
      </c>
    </row>
    <row r="104" spans="1:17" ht="14.4" customHeight="1" x14ac:dyDescent="0.3">
      <c r="A104" s="696" t="s">
        <v>503</v>
      </c>
      <c r="B104" s="697" t="s">
        <v>2195</v>
      </c>
      <c r="C104" s="697" t="s">
        <v>2024</v>
      </c>
      <c r="D104" s="697" t="s">
        <v>2218</v>
      </c>
      <c r="E104" s="697" t="s">
        <v>2219</v>
      </c>
      <c r="F104" s="701"/>
      <c r="G104" s="701"/>
      <c r="H104" s="701"/>
      <c r="I104" s="701"/>
      <c r="J104" s="701"/>
      <c r="K104" s="701"/>
      <c r="L104" s="701"/>
      <c r="M104" s="701"/>
      <c r="N104" s="701">
        <v>1</v>
      </c>
      <c r="O104" s="701">
        <v>725</v>
      </c>
      <c r="P104" s="723"/>
      <c r="Q104" s="702">
        <v>725</v>
      </c>
    </row>
    <row r="105" spans="1:17" ht="14.4" customHeight="1" x14ac:dyDescent="0.3">
      <c r="A105" s="696" t="s">
        <v>503</v>
      </c>
      <c r="B105" s="697" t="s">
        <v>2195</v>
      </c>
      <c r="C105" s="697" t="s">
        <v>2024</v>
      </c>
      <c r="D105" s="697" t="s">
        <v>2220</v>
      </c>
      <c r="E105" s="697" t="s">
        <v>2221</v>
      </c>
      <c r="F105" s="701"/>
      <c r="G105" s="701"/>
      <c r="H105" s="701"/>
      <c r="I105" s="701"/>
      <c r="J105" s="701"/>
      <c r="K105" s="701"/>
      <c r="L105" s="701"/>
      <c r="M105" s="701"/>
      <c r="N105" s="701">
        <v>2</v>
      </c>
      <c r="O105" s="701">
        <v>2920</v>
      </c>
      <c r="P105" s="723"/>
      <c r="Q105" s="702">
        <v>1460</v>
      </c>
    </row>
    <row r="106" spans="1:17" ht="14.4" customHeight="1" x14ac:dyDescent="0.3">
      <c r="A106" s="696" t="s">
        <v>503</v>
      </c>
      <c r="B106" s="697" t="s">
        <v>2195</v>
      </c>
      <c r="C106" s="697" t="s">
        <v>2024</v>
      </c>
      <c r="D106" s="697" t="s">
        <v>2222</v>
      </c>
      <c r="E106" s="697" t="s">
        <v>2223</v>
      </c>
      <c r="F106" s="701">
        <v>1</v>
      </c>
      <c r="G106" s="701">
        <v>4609</v>
      </c>
      <c r="H106" s="701"/>
      <c r="I106" s="701">
        <v>4609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503</v>
      </c>
      <c r="B107" s="697" t="s">
        <v>2195</v>
      </c>
      <c r="C107" s="697" t="s">
        <v>2024</v>
      </c>
      <c r="D107" s="697" t="s">
        <v>2224</v>
      </c>
      <c r="E107" s="697" t="s">
        <v>2225</v>
      </c>
      <c r="F107" s="701"/>
      <c r="G107" s="701"/>
      <c r="H107" s="701"/>
      <c r="I107" s="701"/>
      <c r="J107" s="701"/>
      <c r="K107" s="701"/>
      <c r="L107" s="701"/>
      <c r="M107" s="701"/>
      <c r="N107" s="701">
        <v>6</v>
      </c>
      <c r="O107" s="701">
        <v>1938</v>
      </c>
      <c r="P107" s="723"/>
      <c r="Q107" s="702">
        <v>323</v>
      </c>
    </row>
    <row r="108" spans="1:17" ht="14.4" customHeight="1" x14ac:dyDescent="0.3">
      <c r="A108" s="696" t="s">
        <v>503</v>
      </c>
      <c r="B108" s="697" t="s">
        <v>2226</v>
      </c>
      <c r="C108" s="697" t="s">
        <v>2227</v>
      </c>
      <c r="D108" s="697" t="s">
        <v>2228</v>
      </c>
      <c r="E108" s="697" t="s">
        <v>2229</v>
      </c>
      <c r="F108" s="701">
        <v>1.2</v>
      </c>
      <c r="G108" s="701">
        <v>13552.61</v>
      </c>
      <c r="H108" s="701">
        <v>1.5835226183966387</v>
      </c>
      <c r="I108" s="701">
        <v>11293.841666666667</v>
      </c>
      <c r="J108" s="701">
        <v>1.2</v>
      </c>
      <c r="K108" s="701">
        <v>8558.52</v>
      </c>
      <c r="L108" s="701">
        <v>1</v>
      </c>
      <c r="M108" s="701">
        <v>7132.1</v>
      </c>
      <c r="N108" s="701"/>
      <c r="O108" s="701"/>
      <c r="P108" s="723"/>
      <c r="Q108" s="702"/>
    </row>
    <row r="109" spans="1:17" ht="14.4" customHeight="1" x14ac:dyDescent="0.3">
      <c r="A109" s="696" t="s">
        <v>503</v>
      </c>
      <c r="B109" s="697" t="s">
        <v>2226</v>
      </c>
      <c r="C109" s="697" t="s">
        <v>2227</v>
      </c>
      <c r="D109" s="697" t="s">
        <v>2230</v>
      </c>
      <c r="E109" s="697" t="s">
        <v>2231</v>
      </c>
      <c r="F109" s="701"/>
      <c r="G109" s="701"/>
      <c r="H109" s="701"/>
      <c r="I109" s="701"/>
      <c r="J109" s="701"/>
      <c r="K109" s="701"/>
      <c r="L109" s="701"/>
      <c r="M109" s="701"/>
      <c r="N109" s="701">
        <v>7</v>
      </c>
      <c r="O109" s="701">
        <v>894.09</v>
      </c>
      <c r="P109" s="723"/>
      <c r="Q109" s="702">
        <v>127.72714285714287</v>
      </c>
    </row>
    <row r="110" spans="1:17" ht="14.4" customHeight="1" x14ac:dyDescent="0.3">
      <c r="A110" s="696" t="s">
        <v>503</v>
      </c>
      <c r="B110" s="697" t="s">
        <v>2226</v>
      </c>
      <c r="C110" s="697" t="s">
        <v>2227</v>
      </c>
      <c r="D110" s="697" t="s">
        <v>2232</v>
      </c>
      <c r="E110" s="697" t="s">
        <v>1063</v>
      </c>
      <c r="F110" s="701">
        <v>17</v>
      </c>
      <c r="G110" s="701">
        <v>84797.93</v>
      </c>
      <c r="H110" s="701">
        <v>2.786628130514651</v>
      </c>
      <c r="I110" s="701">
        <v>4988.1135294117639</v>
      </c>
      <c r="J110" s="701">
        <v>6</v>
      </c>
      <c r="K110" s="701">
        <v>30430.300000000003</v>
      </c>
      <c r="L110" s="701">
        <v>1</v>
      </c>
      <c r="M110" s="701">
        <v>5071.7166666666672</v>
      </c>
      <c r="N110" s="701"/>
      <c r="O110" s="701"/>
      <c r="P110" s="723"/>
      <c r="Q110" s="702"/>
    </row>
    <row r="111" spans="1:17" ht="14.4" customHeight="1" x14ac:dyDescent="0.3">
      <c r="A111" s="696" t="s">
        <v>503</v>
      </c>
      <c r="B111" s="697" t="s">
        <v>2226</v>
      </c>
      <c r="C111" s="697" t="s">
        <v>2227</v>
      </c>
      <c r="D111" s="697" t="s">
        <v>2233</v>
      </c>
      <c r="E111" s="697" t="s">
        <v>1349</v>
      </c>
      <c r="F111" s="701"/>
      <c r="G111" s="701"/>
      <c r="H111" s="701"/>
      <c r="I111" s="701"/>
      <c r="J111" s="701"/>
      <c r="K111" s="701"/>
      <c r="L111" s="701"/>
      <c r="M111" s="701"/>
      <c r="N111" s="701">
        <v>73.099999999999994</v>
      </c>
      <c r="O111" s="701">
        <v>27297</v>
      </c>
      <c r="P111" s="723"/>
      <c r="Q111" s="702">
        <v>373.41997264021893</v>
      </c>
    </row>
    <row r="112" spans="1:17" ht="14.4" customHeight="1" x14ac:dyDescent="0.3">
      <c r="A112" s="696" t="s">
        <v>503</v>
      </c>
      <c r="B112" s="697" t="s">
        <v>2226</v>
      </c>
      <c r="C112" s="697" t="s">
        <v>2227</v>
      </c>
      <c r="D112" s="697" t="s">
        <v>2234</v>
      </c>
      <c r="E112" s="697" t="s">
        <v>616</v>
      </c>
      <c r="F112" s="701"/>
      <c r="G112" s="701"/>
      <c r="H112" s="701"/>
      <c r="I112" s="701"/>
      <c r="J112" s="701"/>
      <c r="K112" s="701"/>
      <c r="L112" s="701"/>
      <c r="M112" s="701"/>
      <c r="N112" s="701">
        <v>15</v>
      </c>
      <c r="O112" s="701">
        <v>7968.9</v>
      </c>
      <c r="P112" s="723"/>
      <c r="Q112" s="702">
        <v>531.26</v>
      </c>
    </row>
    <row r="113" spans="1:17" ht="14.4" customHeight="1" x14ac:dyDescent="0.3">
      <c r="A113" s="696" t="s">
        <v>503</v>
      </c>
      <c r="B113" s="697" t="s">
        <v>2226</v>
      </c>
      <c r="C113" s="697" t="s">
        <v>2227</v>
      </c>
      <c r="D113" s="697" t="s">
        <v>2235</v>
      </c>
      <c r="E113" s="697" t="s">
        <v>1131</v>
      </c>
      <c r="F113" s="701">
        <v>131</v>
      </c>
      <c r="G113" s="701">
        <v>7650.4</v>
      </c>
      <c r="H113" s="701">
        <v>1.2476190476190476</v>
      </c>
      <c r="I113" s="701">
        <v>58.4</v>
      </c>
      <c r="J113" s="701">
        <v>105</v>
      </c>
      <c r="K113" s="701">
        <v>6132</v>
      </c>
      <c r="L113" s="701">
        <v>1</v>
      </c>
      <c r="M113" s="701">
        <v>58.4</v>
      </c>
      <c r="N113" s="701">
        <v>293</v>
      </c>
      <c r="O113" s="701">
        <v>11534.64</v>
      </c>
      <c r="P113" s="723">
        <v>1.8810567514677103</v>
      </c>
      <c r="Q113" s="702">
        <v>39.367372013651874</v>
      </c>
    </row>
    <row r="114" spans="1:17" ht="14.4" customHeight="1" x14ac:dyDescent="0.3">
      <c r="A114" s="696" t="s">
        <v>503</v>
      </c>
      <c r="B114" s="697" t="s">
        <v>2226</v>
      </c>
      <c r="C114" s="697" t="s">
        <v>2227</v>
      </c>
      <c r="D114" s="697" t="s">
        <v>2236</v>
      </c>
      <c r="E114" s="697" t="s">
        <v>2237</v>
      </c>
      <c r="F114" s="701">
        <v>10.199999999999999</v>
      </c>
      <c r="G114" s="701">
        <v>7060.9</v>
      </c>
      <c r="H114" s="701">
        <v>6.3750124143410467</v>
      </c>
      <c r="I114" s="701">
        <v>692.24509803921569</v>
      </c>
      <c r="J114" s="701">
        <v>1.6</v>
      </c>
      <c r="K114" s="701">
        <v>1107.5899999999999</v>
      </c>
      <c r="L114" s="701">
        <v>1</v>
      </c>
      <c r="M114" s="701">
        <v>692.24374999999986</v>
      </c>
      <c r="N114" s="701"/>
      <c r="O114" s="701"/>
      <c r="P114" s="723"/>
      <c r="Q114" s="702"/>
    </row>
    <row r="115" spans="1:17" ht="14.4" customHeight="1" x14ac:dyDescent="0.3">
      <c r="A115" s="696" t="s">
        <v>503</v>
      </c>
      <c r="B115" s="697" t="s">
        <v>2226</v>
      </c>
      <c r="C115" s="697" t="s">
        <v>2227</v>
      </c>
      <c r="D115" s="697" t="s">
        <v>2238</v>
      </c>
      <c r="E115" s="697" t="s">
        <v>1316</v>
      </c>
      <c r="F115" s="701">
        <v>48.7</v>
      </c>
      <c r="G115" s="701">
        <v>585052.58000000007</v>
      </c>
      <c r="H115" s="701">
        <v>2.8479532163742691</v>
      </c>
      <c r="I115" s="701">
        <v>12013.400000000001</v>
      </c>
      <c r="J115" s="701">
        <v>17.100000000000001</v>
      </c>
      <c r="K115" s="701">
        <v>205429.14</v>
      </c>
      <c r="L115" s="701">
        <v>1</v>
      </c>
      <c r="M115" s="701">
        <v>12013.4</v>
      </c>
      <c r="N115" s="701">
        <v>20.2</v>
      </c>
      <c r="O115" s="701">
        <v>62047.94</v>
      </c>
      <c r="P115" s="723">
        <v>0.3020405965774865</v>
      </c>
      <c r="Q115" s="702">
        <v>3071.680198019802</v>
      </c>
    </row>
    <row r="116" spans="1:17" ht="14.4" customHeight="1" x14ac:dyDescent="0.3">
      <c r="A116" s="696" t="s">
        <v>503</v>
      </c>
      <c r="B116" s="697" t="s">
        <v>2226</v>
      </c>
      <c r="C116" s="697" t="s">
        <v>2227</v>
      </c>
      <c r="D116" s="697" t="s">
        <v>2239</v>
      </c>
      <c r="E116" s="697" t="s">
        <v>2240</v>
      </c>
      <c r="F116" s="701">
        <v>0.4</v>
      </c>
      <c r="G116" s="701">
        <v>1977.5700000000002</v>
      </c>
      <c r="H116" s="701"/>
      <c r="I116" s="701">
        <v>4943.9250000000002</v>
      </c>
      <c r="J116" s="701"/>
      <c r="K116" s="701"/>
      <c r="L116" s="701"/>
      <c r="M116" s="701"/>
      <c r="N116" s="701"/>
      <c r="O116" s="701"/>
      <c r="P116" s="723"/>
      <c r="Q116" s="702"/>
    </row>
    <row r="117" spans="1:17" ht="14.4" customHeight="1" x14ac:dyDescent="0.3">
      <c r="A117" s="696" t="s">
        <v>503</v>
      </c>
      <c r="B117" s="697" t="s">
        <v>2226</v>
      </c>
      <c r="C117" s="697" t="s">
        <v>2227</v>
      </c>
      <c r="D117" s="697" t="s">
        <v>2241</v>
      </c>
      <c r="E117" s="697" t="s">
        <v>1060</v>
      </c>
      <c r="F117" s="701">
        <v>21</v>
      </c>
      <c r="G117" s="701">
        <v>191286.89</v>
      </c>
      <c r="H117" s="701">
        <v>1.3924528686458613</v>
      </c>
      <c r="I117" s="701">
        <v>9108.8995238095249</v>
      </c>
      <c r="J117" s="701">
        <v>15</v>
      </c>
      <c r="K117" s="701">
        <v>137374.05000000002</v>
      </c>
      <c r="L117" s="701">
        <v>1</v>
      </c>
      <c r="M117" s="701">
        <v>9158.27</v>
      </c>
      <c r="N117" s="701">
        <v>19</v>
      </c>
      <c r="O117" s="701">
        <v>172890.96</v>
      </c>
      <c r="P117" s="723">
        <v>1.2585416241277008</v>
      </c>
      <c r="Q117" s="702">
        <v>9099.5242105263151</v>
      </c>
    </row>
    <row r="118" spans="1:17" ht="14.4" customHeight="1" x14ac:dyDescent="0.3">
      <c r="A118" s="696" t="s">
        <v>503</v>
      </c>
      <c r="B118" s="697" t="s">
        <v>2226</v>
      </c>
      <c r="C118" s="697" t="s">
        <v>2227</v>
      </c>
      <c r="D118" s="697" t="s">
        <v>2242</v>
      </c>
      <c r="E118" s="697" t="s">
        <v>2243</v>
      </c>
      <c r="F118" s="701"/>
      <c r="G118" s="701"/>
      <c r="H118" s="701"/>
      <c r="I118" s="701"/>
      <c r="J118" s="701">
        <v>0.1</v>
      </c>
      <c r="K118" s="701">
        <v>67.05</v>
      </c>
      <c r="L118" s="701">
        <v>1</v>
      </c>
      <c r="M118" s="701">
        <v>670.49999999999989</v>
      </c>
      <c r="N118" s="701">
        <v>5.6</v>
      </c>
      <c r="O118" s="701">
        <v>1232.24</v>
      </c>
      <c r="P118" s="723">
        <v>18.3779269202088</v>
      </c>
      <c r="Q118" s="702">
        <v>220.04285714285714</v>
      </c>
    </row>
    <row r="119" spans="1:17" ht="14.4" customHeight="1" x14ac:dyDescent="0.3">
      <c r="A119" s="696" t="s">
        <v>503</v>
      </c>
      <c r="B119" s="697" t="s">
        <v>2226</v>
      </c>
      <c r="C119" s="697" t="s">
        <v>2227</v>
      </c>
      <c r="D119" s="697" t="s">
        <v>2244</v>
      </c>
      <c r="E119" s="697" t="s">
        <v>1118</v>
      </c>
      <c r="F119" s="701">
        <v>3</v>
      </c>
      <c r="G119" s="701">
        <v>231.66</v>
      </c>
      <c r="H119" s="701">
        <v>0.5</v>
      </c>
      <c r="I119" s="701">
        <v>77.22</v>
      </c>
      <c r="J119" s="701">
        <v>6</v>
      </c>
      <c r="K119" s="701">
        <v>463.32</v>
      </c>
      <c r="L119" s="701">
        <v>1</v>
      </c>
      <c r="M119" s="701">
        <v>77.22</v>
      </c>
      <c r="N119" s="701"/>
      <c r="O119" s="701"/>
      <c r="P119" s="723"/>
      <c r="Q119" s="702"/>
    </row>
    <row r="120" spans="1:17" ht="14.4" customHeight="1" x14ac:dyDescent="0.3">
      <c r="A120" s="696" t="s">
        <v>503</v>
      </c>
      <c r="B120" s="697" t="s">
        <v>2226</v>
      </c>
      <c r="C120" s="697" t="s">
        <v>2227</v>
      </c>
      <c r="D120" s="697" t="s">
        <v>2245</v>
      </c>
      <c r="E120" s="697" t="s">
        <v>2246</v>
      </c>
      <c r="F120" s="701">
        <v>160.19999999999999</v>
      </c>
      <c r="G120" s="701">
        <v>43528.7</v>
      </c>
      <c r="H120" s="701">
        <v>1.1094184872921531</v>
      </c>
      <c r="I120" s="701">
        <v>271.71473158551811</v>
      </c>
      <c r="J120" s="701">
        <v>144.4</v>
      </c>
      <c r="K120" s="701">
        <v>39235.599999999999</v>
      </c>
      <c r="L120" s="701">
        <v>1</v>
      </c>
      <c r="M120" s="701">
        <v>271.7146814404432</v>
      </c>
      <c r="N120" s="701">
        <v>134.4</v>
      </c>
      <c r="O120" s="701">
        <v>24408.83</v>
      </c>
      <c r="P120" s="723">
        <v>0.62210925791882887</v>
      </c>
      <c r="Q120" s="702">
        <v>181.61331845238095</v>
      </c>
    </row>
    <row r="121" spans="1:17" ht="14.4" customHeight="1" x14ac:dyDescent="0.3">
      <c r="A121" s="696" t="s">
        <v>503</v>
      </c>
      <c r="B121" s="697" t="s">
        <v>2226</v>
      </c>
      <c r="C121" s="697" t="s">
        <v>2227</v>
      </c>
      <c r="D121" s="697" t="s">
        <v>2247</v>
      </c>
      <c r="E121" s="697" t="s">
        <v>1069</v>
      </c>
      <c r="F121" s="701">
        <v>2.3000000000000003</v>
      </c>
      <c r="G121" s="701">
        <v>987.16</v>
      </c>
      <c r="H121" s="701">
        <v>1.0454545454545456</v>
      </c>
      <c r="I121" s="701">
        <v>429.19999999999993</v>
      </c>
      <c r="J121" s="701">
        <v>2.2000000000000002</v>
      </c>
      <c r="K121" s="701">
        <v>944.2399999999999</v>
      </c>
      <c r="L121" s="701">
        <v>1</v>
      </c>
      <c r="M121" s="701">
        <v>429.19999999999993</v>
      </c>
      <c r="N121" s="701">
        <v>1.4</v>
      </c>
      <c r="O121" s="701">
        <v>448.46000000000004</v>
      </c>
      <c r="P121" s="723">
        <v>0.47494281114970777</v>
      </c>
      <c r="Q121" s="702">
        <v>320.32857142857148</v>
      </c>
    </row>
    <row r="122" spans="1:17" ht="14.4" customHeight="1" x14ac:dyDescent="0.3">
      <c r="A122" s="696" t="s">
        <v>503</v>
      </c>
      <c r="B122" s="697" t="s">
        <v>2226</v>
      </c>
      <c r="C122" s="697" t="s">
        <v>2227</v>
      </c>
      <c r="D122" s="697" t="s">
        <v>2248</v>
      </c>
      <c r="E122" s="697" t="s">
        <v>2249</v>
      </c>
      <c r="F122" s="701">
        <v>29</v>
      </c>
      <c r="G122" s="701">
        <v>1854.1100000000001</v>
      </c>
      <c r="H122" s="701"/>
      <c r="I122" s="701">
        <v>63.9348275862069</v>
      </c>
      <c r="J122" s="701"/>
      <c r="K122" s="701"/>
      <c r="L122" s="701"/>
      <c r="M122" s="701"/>
      <c r="N122" s="701"/>
      <c r="O122" s="701"/>
      <c r="P122" s="723"/>
      <c r="Q122" s="702"/>
    </row>
    <row r="123" spans="1:17" ht="14.4" customHeight="1" x14ac:dyDescent="0.3">
      <c r="A123" s="696" t="s">
        <v>503</v>
      </c>
      <c r="B123" s="697" t="s">
        <v>2226</v>
      </c>
      <c r="C123" s="697" t="s">
        <v>2227</v>
      </c>
      <c r="D123" s="697" t="s">
        <v>2250</v>
      </c>
      <c r="E123" s="697" t="s">
        <v>2251</v>
      </c>
      <c r="F123" s="701">
        <v>2.2000000000000002</v>
      </c>
      <c r="G123" s="701">
        <v>173.36</v>
      </c>
      <c r="H123" s="701"/>
      <c r="I123" s="701">
        <v>78.8</v>
      </c>
      <c r="J123" s="701"/>
      <c r="K123" s="701"/>
      <c r="L123" s="701"/>
      <c r="M123" s="701"/>
      <c r="N123" s="701">
        <v>5.0999999999999996</v>
      </c>
      <c r="O123" s="701">
        <v>299.88</v>
      </c>
      <c r="P123" s="723"/>
      <c r="Q123" s="702">
        <v>58.800000000000004</v>
      </c>
    </row>
    <row r="124" spans="1:17" ht="14.4" customHeight="1" x14ac:dyDescent="0.3">
      <c r="A124" s="696" t="s">
        <v>503</v>
      </c>
      <c r="B124" s="697" t="s">
        <v>2226</v>
      </c>
      <c r="C124" s="697" t="s">
        <v>2227</v>
      </c>
      <c r="D124" s="697" t="s">
        <v>2252</v>
      </c>
      <c r="E124" s="697" t="s">
        <v>2253</v>
      </c>
      <c r="F124" s="701">
        <v>800</v>
      </c>
      <c r="G124" s="701">
        <v>45868.119999999995</v>
      </c>
      <c r="H124" s="701">
        <v>1.400790240547561</v>
      </c>
      <c r="I124" s="701">
        <v>57.335149999999992</v>
      </c>
      <c r="J124" s="701">
        <v>742</v>
      </c>
      <c r="K124" s="701">
        <v>32744.460000000006</v>
      </c>
      <c r="L124" s="701">
        <v>1</v>
      </c>
      <c r="M124" s="701">
        <v>44.13000000000001</v>
      </c>
      <c r="N124" s="701"/>
      <c r="O124" s="701"/>
      <c r="P124" s="723"/>
      <c r="Q124" s="702"/>
    </row>
    <row r="125" spans="1:17" ht="14.4" customHeight="1" x14ac:dyDescent="0.3">
      <c r="A125" s="696" t="s">
        <v>503</v>
      </c>
      <c r="B125" s="697" t="s">
        <v>2226</v>
      </c>
      <c r="C125" s="697" t="s">
        <v>2227</v>
      </c>
      <c r="D125" s="697" t="s">
        <v>2254</v>
      </c>
      <c r="E125" s="697" t="s">
        <v>2255</v>
      </c>
      <c r="F125" s="701">
        <v>3</v>
      </c>
      <c r="G125" s="701">
        <v>3862.08</v>
      </c>
      <c r="H125" s="701"/>
      <c r="I125" s="701">
        <v>1287.3599999999999</v>
      </c>
      <c r="J125" s="701"/>
      <c r="K125" s="701"/>
      <c r="L125" s="701"/>
      <c r="M125" s="701"/>
      <c r="N125" s="701"/>
      <c r="O125" s="701"/>
      <c r="P125" s="723"/>
      <c r="Q125" s="702"/>
    </row>
    <row r="126" spans="1:17" ht="14.4" customHeight="1" x14ac:dyDescent="0.3">
      <c r="A126" s="696" t="s">
        <v>503</v>
      </c>
      <c r="B126" s="697" t="s">
        <v>2226</v>
      </c>
      <c r="C126" s="697" t="s">
        <v>2227</v>
      </c>
      <c r="D126" s="697" t="s">
        <v>2256</v>
      </c>
      <c r="E126" s="697" t="s">
        <v>2257</v>
      </c>
      <c r="F126" s="701"/>
      <c r="G126" s="701"/>
      <c r="H126" s="701"/>
      <c r="I126" s="701"/>
      <c r="J126" s="701">
        <v>2</v>
      </c>
      <c r="K126" s="701">
        <v>2574.7199999999998</v>
      </c>
      <c r="L126" s="701">
        <v>1</v>
      </c>
      <c r="M126" s="701">
        <v>1287.3599999999999</v>
      </c>
      <c r="N126" s="701"/>
      <c r="O126" s="701"/>
      <c r="P126" s="723"/>
      <c r="Q126" s="702"/>
    </row>
    <row r="127" spans="1:17" ht="14.4" customHeight="1" x14ac:dyDescent="0.3">
      <c r="A127" s="696" t="s">
        <v>503</v>
      </c>
      <c r="B127" s="697" t="s">
        <v>2226</v>
      </c>
      <c r="C127" s="697" t="s">
        <v>2227</v>
      </c>
      <c r="D127" s="697" t="s">
        <v>2258</v>
      </c>
      <c r="E127" s="697" t="s">
        <v>2259</v>
      </c>
      <c r="F127" s="701">
        <v>5.3500000000000005</v>
      </c>
      <c r="G127" s="701">
        <v>4093.8199999999997</v>
      </c>
      <c r="H127" s="701">
        <v>0.78560969946325188</v>
      </c>
      <c r="I127" s="701">
        <v>765.19999999999982</v>
      </c>
      <c r="J127" s="701">
        <v>6.81</v>
      </c>
      <c r="K127" s="701">
        <v>5211.0099999999993</v>
      </c>
      <c r="L127" s="701">
        <v>1</v>
      </c>
      <c r="M127" s="701">
        <v>765.19970631424371</v>
      </c>
      <c r="N127" s="701">
        <v>5.9</v>
      </c>
      <c r="O127" s="701">
        <v>3993.7400000000002</v>
      </c>
      <c r="P127" s="723">
        <v>0.76640420954862887</v>
      </c>
      <c r="Q127" s="702">
        <v>676.90508474576268</v>
      </c>
    </row>
    <row r="128" spans="1:17" ht="14.4" customHeight="1" x14ac:dyDescent="0.3">
      <c r="A128" s="696" t="s">
        <v>503</v>
      </c>
      <c r="B128" s="697" t="s">
        <v>2226</v>
      </c>
      <c r="C128" s="697" t="s">
        <v>2227</v>
      </c>
      <c r="D128" s="697" t="s">
        <v>2260</v>
      </c>
      <c r="E128" s="697" t="s">
        <v>2259</v>
      </c>
      <c r="F128" s="701">
        <v>2</v>
      </c>
      <c r="G128" s="701">
        <v>751.6099999999999</v>
      </c>
      <c r="H128" s="701">
        <v>1.053530879425864</v>
      </c>
      <c r="I128" s="701">
        <v>375.80499999999995</v>
      </c>
      <c r="J128" s="701">
        <v>1.9000000000000001</v>
      </c>
      <c r="K128" s="701">
        <v>713.42000000000007</v>
      </c>
      <c r="L128" s="701">
        <v>1</v>
      </c>
      <c r="M128" s="701">
        <v>375.48421052631579</v>
      </c>
      <c r="N128" s="701"/>
      <c r="O128" s="701"/>
      <c r="P128" s="723"/>
      <c r="Q128" s="702"/>
    </row>
    <row r="129" spans="1:17" ht="14.4" customHeight="1" x14ac:dyDescent="0.3">
      <c r="A129" s="696" t="s">
        <v>503</v>
      </c>
      <c r="B129" s="697" t="s">
        <v>2226</v>
      </c>
      <c r="C129" s="697" t="s">
        <v>2227</v>
      </c>
      <c r="D129" s="697" t="s">
        <v>2261</v>
      </c>
      <c r="E129" s="697" t="s">
        <v>2262</v>
      </c>
      <c r="F129" s="701">
        <v>0.4</v>
      </c>
      <c r="G129" s="701">
        <v>353.58</v>
      </c>
      <c r="H129" s="701">
        <v>0.80000905038803527</v>
      </c>
      <c r="I129" s="701">
        <v>883.94999999999993</v>
      </c>
      <c r="J129" s="701">
        <v>0.5</v>
      </c>
      <c r="K129" s="701">
        <v>441.97</v>
      </c>
      <c r="L129" s="701">
        <v>1</v>
      </c>
      <c r="M129" s="701">
        <v>883.94</v>
      </c>
      <c r="N129" s="701"/>
      <c r="O129" s="701"/>
      <c r="P129" s="723"/>
      <c r="Q129" s="702"/>
    </row>
    <row r="130" spans="1:17" ht="14.4" customHeight="1" x14ac:dyDescent="0.3">
      <c r="A130" s="696" t="s">
        <v>503</v>
      </c>
      <c r="B130" s="697" t="s">
        <v>2226</v>
      </c>
      <c r="C130" s="697" t="s">
        <v>2227</v>
      </c>
      <c r="D130" s="697" t="s">
        <v>2263</v>
      </c>
      <c r="E130" s="697" t="s">
        <v>2264</v>
      </c>
      <c r="F130" s="701">
        <v>0.8</v>
      </c>
      <c r="G130" s="701">
        <v>479.84</v>
      </c>
      <c r="H130" s="701">
        <v>1.1428571428571428</v>
      </c>
      <c r="I130" s="701">
        <v>599.79999999999995</v>
      </c>
      <c r="J130" s="701">
        <v>0.7</v>
      </c>
      <c r="K130" s="701">
        <v>419.86</v>
      </c>
      <c r="L130" s="701">
        <v>1</v>
      </c>
      <c r="M130" s="701">
        <v>599.80000000000007</v>
      </c>
      <c r="N130" s="701"/>
      <c r="O130" s="701"/>
      <c r="P130" s="723"/>
      <c r="Q130" s="702"/>
    </row>
    <row r="131" spans="1:17" ht="14.4" customHeight="1" x14ac:dyDescent="0.3">
      <c r="A131" s="696" t="s">
        <v>503</v>
      </c>
      <c r="B131" s="697" t="s">
        <v>2226</v>
      </c>
      <c r="C131" s="697" t="s">
        <v>2227</v>
      </c>
      <c r="D131" s="697" t="s">
        <v>2265</v>
      </c>
      <c r="E131" s="697" t="s">
        <v>2264</v>
      </c>
      <c r="F131" s="701">
        <v>0.89999999999999991</v>
      </c>
      <c r="G131" s="701">
        <v>719.76</v>
      </c>
      <c r="H131" s="701"/>
      <c r="I131" s="701">
        <v>799.73333333333335</v>
      </c>
      <c r="J131" s="701"/>
      <c r="K131" s="701"/>
      <c r="L131" s="701"/>
      <c r="M131" s="701"/>
      <c r="N131" s="701"/>
      <c r="O131" s="701"/>
      <c r="P131" s="723"/>
      <c r="Q131" s="702"/>
    </row>
    <row r="132" spans="1:17" ht="14.4" customHeight="1" x14ac:dyDescent="0.3">
      <c r="A132" s="696" t="s">
        <v>503</v>
      </c>
      <c r="B132" s="697" t="s">
        <v>2226</v>
      </c>
      <c r="C132" s="697" t="s">
        <v>2227</v>
      </c>
      <c r="D132" s="697" t="s">
        <v>2266</v>
      </c>
      <c r="E132" s="697" t="s">
        <v>1056</v>
      </c>
      <c r="F132" s="701">
        <v>73</v>
      </c>
      <c r="G132" s="701">
        <v>93977.279999999999</v>
      </c>
      <c r="H132" s="701">
        <v>0.68867924528301883</v>
      </c>
      <c r="I132" s="701">
        <v>1287.3599999999999</v>
      </c>
      <c r="J132" s="701">
        <v>106</v>
      </c>
      <c r="K132" s="701">
        <v>136460.16</v>
      </c>
      <c r="L132" s="701">
        <v>1</v>
      </c>
      <c r="M132" s="701">
        <v>1287.3600000000001</v>
      </c>
      <c r="N132" s="701">
        <v>24</v>
      </c>
      <c r="O132" s="701">
        <v>30896.639999999999</v>
      </c>
      <c r="P132" s="723">
        <v>0.22641509433962262</v>
      </c>
      <c r="Q132" s="702">
        <v>1287.3599999999999</v>
      </c>
    </row>
    <row r="133" spans="1:17" ht="14.4" customHeight="1" x14ac:dyDescent="0.3">
      <c r="A133" s="696" t="s">
        <v>503</v>
      </c>
      <c r="B133" s="697" t="s">
        <v>2226</v>
      </c>
      <c r="C133" s="697" t="s">
        <v>2227</v>
      </c>
      <c r="D133" s="697" t="s">
        <v>2267</v>
      </c>
      <c r="E133" s="697" t="s">
        <v>1127</v>
      </c>
      <c r="F133" s="701"/>
      <c r="G133" s="701"/>
      <c r="H133" s="701"/>
      <c r="I133" s="701"/>
      <c r="J133" s="701">
        <v>4.4000000000000004</v>
      </c>
      <c r="K133" s="701">
        <v>7180.22</v>
      </c>
      <c r="L133" s="701">
        <v>1</v>
      </c>
      <c r="M133" s="701">
        <v>1631.8681818181817</v>
      </c>
      <c r="N133" s="701">
        <v>0.4</v>
      </c>
      <c r="O133" s="701">
        <v>652.74</v>
      </c>
      <c r="P133" s="723">
        <v>9.0908078025464398E-2</v>
      </c>
      <c r="Q133" s="702">
        <v>1631.85</v>
      </c>
    </row>
    <row r="134" spans="1:17" ht="14.4" customHeight="1" x14ac:dyDescent="0.3">
      <c r="A134" s="696" t="s">
        <v>503</v>
      </c>
      <c r="B134" s="697" t="s">
        <v>2226</v>
      </c>
      <c r="C134" s="697" t="s">
        <v>2227</v>
      </c>
      <c r="D134" s="697" t="s">
        <v>2268</v>
      </c>
      <c r="E134" s="697" t="s">
        <v>2269</v>
      </c>
      <c r="F134" s="701">
        <v>2.2000000000000002</v>
      </c>
      <c r="G134" s="701">
        <v>861.96</v>
      </c>
      <c r="H134" s="701"/>
      <c r="I134" s="701">
        <v>391.8</v>
      </c>
      <c r="J134" s="701"/>
      <c r="K134" s="701"/>
      <c r="L134" s="701"/>
      <c r="M134" s="701"/>
      <c r="N134" s="701"/>
      <c r="O134" s="701"/>
      <c r="P134" s="723"/>
      <c r="Q134" s="702"/>
    </row>
    <row r="135" spans="1:17" ht="14.4" customHeight="1" x14ac:dyDescent="0.3">
      <c r="A135" s="696" t="s">
        <v>503</v>
      </c>
      <c r="B135" s="697" t="s">
        <v>2226</v>
      </c>
      <c r="C135" s="697" t="s">
        <v>2227</v>
      </c>
      <c r="D135" s="697" t="s">
        <v>2270</v>
      </c>
      <c r="E135" s="697" t="s">
        <v>2271</v>
      </c>
      <c r="F135" s="701">
        <v>1</v>
      </c>
      <c r="G135" s="701">
        <v>386.05</v>
      </c>
      <c r="H135" s="701">
        <v>0.6135178946030132</v>
      </c>
      <c r="I135" s="701">
        <v>386.05</v>
      </c>
      <c r="J135" s="701">
        <v>1.6300000000000001</v>
      </c>
      <c r="K135" s="701">
        <v>629.24</v>
      </c>
      <c r="L135" s="701">
        <v>1</v>
      </c>
      <c r="M135" s="701">
        <v>386.0368098159509</v>
      </c>
      <c r="N135" s="701">
        <v>0.3</v>
      </c>
      <c r="O135" s="701">
        <v>57.19</v>
      </c>
      <c r="P135" s="723">
        <v>9.0887419744453621E-2</v>
      </c>
      <c r="Q135" s="702">
        <v>190.63333333333333</v>
      </c>
    </row>
    <row r="136" spans="1:17" ht="14.4" customHeight="1" x14ac:dyDescent="0.3">
      <c r="A136" s="696" t="s">
        <v>503</v>
      </c>
      <c r="B136" s="697" t="s">
        <v>2226</v>
      </c>
      <c r="C136" s="697" t="s">
        <v>2227</v>
      </c>
      <c r="D136" s="697" t="s">
        <v>2272</v>
      </c>
      <c r="E136" s="697" t="s">
        <v>2271</v>
      </c>
      <c r="F136" s="701">
        <v>20.509999999999998</v>
      </c>
      <c r="G136" s="701">
        <v>15836.76</v>
      </c>
      <c r="H136" s="701">
        <v>1.4243112397010853</v>
      </c>
      <c r="I136" s="701">
        <v>772.1482203803024</v>
      </c>
      <c r="J136" s="701">
        <v>14.4</v>
      </c>
      <c r="K136" s="701">
        <v>11118.89</v>
      </c>
      <c r="L136" s="701">
        <v>1</v>
      </c>
      <c r="M136" s="701">
        <v>772.14513888888882</v>
      </c>
      <c r="N136" s="701">
        <v>7.8999999999999995</v>
      </c>
      <c r="O136" s="701">
        <v>2389.86</v>
      </c>
      <c r="P136" s="723">
        <v>0.21493692266044545</v>
      </c>
      <c r="Q136" s="702">
        <v>302.51392405063297</v>
      </c>
    </row>
    <row r="137" spans="1:17" ht="14.4" customHeight="1" x14ac:dyDescent="0.3">
      <c r="A137" s="696" t="s">
        <v>503</v>
      </c>
      <c r="B137" s="697" t="s">
        <v>2226</v>
      </c>
      <c r="C137" s="697" t="s">
        <v>2227</v>
      </c>
      <c r="D137" s="697" t="s">
        <v>2273</v>
      </c>
      <c r="E137" s="697" t="s">
        <v>1353</v>
      </c>
      <c r="F137" s="701">
        <v>30.7</v>
      </c>
      <c r="G137" s="701">
        <v>12691.880000000001</v>
      </c>
      <c r="H137" s="701">
        <v>1.8319318027638012</v>
      </c>
      <c r="I137" s="701">
        <v>413.41628664495119</v>
      </c>
      <c r="J137" s="701">
        <v>17.299999999999997</v>
      </c>
      <c r="K137" s="701">
        <v>6928.1399999999994</v>
      </c>
      <c r="L137" s="701">
        <v>1</v>
      </c>
      <c r="M137" s="701">
        <v>400.47052023121392</v>
      </c>
      <c r="N137" s="701">
        <v>20.8</v>
      </c>
      <c r="O137" s="701">
        <v>3088.8</v>
      </c>
      <c r="P137" s="723">
        <v>0.44583394677359295</v>
      </c>
      <c r="Q137" s="702">
        <v>148.5</v>
      </c>
    </row>
    <row r="138" spans="1:17" ht="14.4" customHeight="1" x14ac:dyDescent="0.3">
      <c r="A138" s="696" t="s">
        <v>503</v>
      </c>
      <c r="B138" s="697" t="s">
        <v>2226</v>
      </c>
      <c r="C138" s="697" t="s">
        <v>2227</v>
      </c>
      <c r="D138" s="697" t="s">
        <v>2274</v>
      </c>
      <c r="E138" s="697" t="s">
        <v>1343</v>
      </c>
      <c r="F138" s="701">
        <v>56</v>
      </c>
      <c r="G138" s="701">
        <v>12275.2</v>
      </c>
      <c r="H138" s="701">
        <v>0.36363636363636365</v>
      </c>
      <c r="I138" s="701">
        <v>219.20000000000002</v>
      </c>
      <c r="J138" s="701">
        <v>154</v>
      </c>
      <c r="K138" s="701">
        <v>33756.800000000003</v>
      </c>
      <c r="L138" s="701">
        <v>1</v>
      </c>
      <c r="M138" s="701">
        <v>219.20000000000002</v>
      </c>
      <c r="N138" s="701">
        <v>52</v>
      </c>
      <c r="O138" s="701">
        <v>2749.76</v>
      </c>
      <c r="P138" s="723">
        <v>8.1457958100293867E-2</v>
      </c>
      <c r="Q138" s="702">
        <v>52.88</v>
      </c>
    </row>
    <row r="139" spans="1:17" ht="14.4" customHeight="1" x14ac:dyDescent="0.3">
      <c r="A139" s="696" t="s">
        <v>503</v>
      </c>
      <c r="B139" s="697" t="s">
        <v>2226</v>
      </c>
      <c r="C139" s="697" t="s">
        <v>2227</v>
      </c>
      <c r="D139" s="697" t="s">
        <v>2275</v>
      </c>
      <c r="E139" s="697" t="s">
        <v>1367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576.72</v>
      </c>
      <c r="P139" s="723"/>
      <c r="Q139" s="702">
        <v>576.72</v>
      </c>
    </row>
    <row r="140" spans="1:17" ht="14.4" customHeight="1" x14ac:dyDescent="0.3">
      <c r="A140" s="696" t="s">
        <v>503</v>
      </c>
      <c r="B140" s="697" t="s">
        <v>2226</v>
      </c>
      <c r="C140" s="697" t="s">
        <v>2227</v>
      </c>
      <c r="D140" s="697" t="s">
        <v>2276</v>
      </c>
      <c r="E140" s="697" t="s">
        <v>2277</v>
      </c>
      <c r="F140" s="701">
        <v>25</v>
      </c>
      <c r="G140" s="701">
        <v>258237.25</v>
      </c>
      <c r="H140" s="701">
        <v>1.666409298848756</v>
      </c>
      <c r="I140" s="701">
        <v>10329.49</v>
      </c>
      <c r="J140" s="701">
        <v>19</v>
      </c>
      <c r="K140" s="701">
        <v>154966.28</v>
      </c>
      <c r="L140" s="701">
        <v>1</v>
      </c>
      <c r="M140" s="701">
        <v>8156.12</v>
      </c>
      <c r="N140" s="701">
        <v>21</v>
      </c>
      <c r="O140" s="701">
        <v>76230</v>
      </c>
      <c r="P140" s="723">
        <v>0.49191346659415197</v>
      </c>
      <c r="Q140" s="702">
        <v>3630</v>
      </c>
    </row>
    <row r="141" spans="1:17" ht="14.4" customHeight="1" x14ac:dyDescent="0.3">
      <c r="A141" s="696" t="s">
        <v>503</v>
      </c>
      <c r="B141" s="697" t="s">
        <v>2226</v>
      </c>
      <c r="C141" s="697" t="s">
        <v>2227</v>
      </c>
      <c r="D141" s="697" t="s">
        <v>2278</v>
      </c>
      <c r="E141" s="697" t="s">
        <v>1058</v>
      </c>
      <c r="F141" s="701">
        <v>13</v>
      </c>
      <c r="G141" s="701">
        <v>41246.14</v>
      </c>
      <c r="H141" s="701">
        <v>1.6249999999999998</v>
      </c>
      <c r="I141" s="701">
        <v>3172.7799999999997</v>
      </c>
      <c r="J141" s="701">
        <v>8</v>
      </c>
      <c r="K141" s="701">
        <v>25382.240000000002</v>
      </c>
      <c r="L141" s="701">
        <v>1</v>
      </c>
      <c r="M141" s="701">
        <v>3172.78</v>
      </c>
      <c r="N141" s="701">
        <v>1</v>
      </c>
      <c r="O141" s="701">
        <v>1900</v>
      </c>
      <c r="P141" s="723">
        <v>7.4855489507624218E-2</v>
      </c>
      <c r="Q141" s="702">
        <v>1900</v>
      </c>
    </row>
    <row r="142" spans="1:17" ht="14.4" customHeight="1" x14ac:dyDescent="0.3">
      <c r="A142" s="696" t="s">
        <v>503</v>
      </c>
      <c r="B142" s="697" t="s">
        <v>2226</v>
      </c>
      <c r="C142" s="697" t="s">
        <v>2227</v>
      </c>
      <c r="D142" s="697" t="s">
        <v>2279</v>
      </c>
      <c r="E142" s="697" t="s">
        <v>1353</v>
      </c>
      <c r="F142" s="701">
        <v>10.9</v>
      </c>
      <c r="G142" s="701">
        <v>8747</v>
      </c>
      <c r="H142" s="701">
        <v>0.7139772869189599</v>
      </c>
      <c r="I142" s="701">
        <v>802.47706422018348</v>
      </c>
      <c r="J142" s="701">
        <v>15.6</v>
      </c>
      <c r="K142" s="701">
        <v>12251.09</v>
      </c>
      <c r="L142" s="701">
        <v>1</v>
      </c>
      <c r="M142" s="701">
        <v>785.32628205128208</v>
      </c>
      <c r="N142" s="701">
        <v>1.9000000000000001</v>
      </c>
      <c r="O142" s="701">
        <v>560.12</v>
      </c>
      <c r="P142" s="723">
        <v>4.5720013484514439E-2</v>
      </c>
      <c r="Q142" s="702">
        <v>294.79999999999995</v>
      </c>
    </row>
    <row r="143" spans="1:17" ht="14.4" customHeight="1" x14ac:dyDescent="0.3">
      <c r="A143" s="696" t="s">
        <v>503</v>
      </c>
      <c r="B143" s="697" t="s">
        <v>2226</v>
      </c>
      <c r="C143" s="697" t="s">
        <v>2227</v>
      </c>
      <c r="D143" s="697" t="s">
        <v>2280</v>
      </c>
      <c r="E143" s="697" t="s">
        <v>1058</v>
      </c>
      <c r="F143" s="701">
        <v>9</v>
      </c>
      <c r="G143" s="701">
        <v>57110.13</v>
      </c>
      <c r="H143" s="701">
        <v>1.5</v>
      </c>
      <c r="I143" s="701">
        <v>6345.57</v>
      </c>
      <c r="J143" s="701">
        <v>6</v>
      </c>
      <c r="K143" s="701">
        <v>38073.42</v>
      </c>
      <c r="L143" s="701">
        <v>1</v>
      </c>
      <c r="M143" s="701">
        <v>6345.57</v>
      </c>
      <c r="N143" s="701"/>
      <c r="O143" s="701"/>
      <c r="P143" s="723"/>
      <c r="Q143" s="702"/>
    </row>
    <row r="144" spans="1:17" ht="14.4" customHeight="1" x14ac:dyDescent="0.3">
      <c r="A144" s="696" t="s">
        <v>503</v>
      </c>
      <c r="B144" s="697" t="s">
        <v>2226</v>
      </c>
      <c r="C144" s="697" t="s">
        <v>2227</v>
      </c>
      <c r="D144" s="697" t="s">
        <v>2281</v>
      </c>
      <c r="E144" s="697" t="s">
        <v>2282</v>
      </c>
      <c r="F144" s="701">
        <v>141</v>
      </c>
      <c r="G144" s="701">
        <v>9270.75</v>
      </c>
      <c r="H144" s="701">
        <v>2.1044776119402986</v>
      </c>
      <c r="I144" s="701">
        <v>65.75</v>
      </c>
      <c r="J144" s="701">
        <v>67</v>
      </c>
      <c r="K144" s="701">
        <v>4405.25</v>
      </c>
      <c r="L144" s="701">
        <v>1</v>
      </c>
      <c r="M144" s="701">
        <v>65.75</v>
      </c>
      <c r="N144" s="701"/>
      <c r="O144" s="701"/>
      <c r="P144" s="723"/>
      <c r="Q144" s="702"/>
    </row>
    <row r="145" spans="1:17" ht="14.4" customHeight="1" x14ac:dyDescent="0.3">
      <c r="A145" s="696" t="s">
        <v>503</v>
      </c>
      <c r="B145" s="697" t="s">
        <v>2226</v>
      </c>
      <c r="C145" s="697" t="s">
        <v>2227</v>
      </c>
      <c r="D145" s="697" t="s">
        <v>2283</v>
      </c>
      <c r="E145" s="697" t="s">
        <v>2284</v>
      </c>
      <c r="F145" s="701"/>
      <c r="G145" s="701"/>
      <c r="H145" s="701"/>
      <c r="I145" s="701"/>
      <c r="J145" s="701"/>
      <c r="K145" s="701"/>
      <c r="L145" s="701"/>
      <c r="M145" s="701"/>
      <c r="N145" s="701">
        <v>0.4</v>
      </c>
      <c r="O145" s="701">
        <v>3993.24</v>
      </c>
      <c r="P145" s="723"/>
      <c r="Q145" s="702">
        <v>9983.0999999999985</v>
      </c>
    </row>
    <row r="146" spans="1:17" ht="14.4" customHeight="1" x14ac:dyDescent="0.3">
      <c r="A146" s="696" t="s">
        <v>503</v>
      </c>
      <c r="B146" s="697" t="s">
        <v>2226</v>
      </c>
      <c r="C146" s="697" t="s">
        <v>2227</v>
      </c>
      <c r="D146" s="697" t="s">
        <v>2285</v>
      </c>
      <c r="E146" s="697" t="s">
        <v>2243</v>
      </c>
      <c r="F146" s="701"/>
      <c r="G146" s="701"/>
      <c r="H146" s="701"/>
      <c r="I146" s="701"/>
      <c r="J146" s="701"/>
      <c r="K146" s="701"/>
      <c r="L146" s="701"/>
      <c r="M146" s="701"/>
      <c r="N146" s="701">
        <v>0.4</v>
      </c>
      <c r="O146" s="701">
        <v>57.47</v>
      </c>
      <c r="P146" s="723"/>
      <c r="Q146" s="702">
        <v>143.67499999999998</v>
      </c>
    </row>
    <row r="147" spans="1:17" ht="14.4" customHeight="1" x14ac:dyDescent="0.3">
      <c r="A147" s="696" t="s">
        <v>503</v>
      </c>
      <c r="B147" s="697" t="s">
        <v>2226</v>
      </c>
      <c r="C147" s="697" t="s">
        <v>2227</v>
      </c>
      <c r="D147" s="697" t="s">
        <v>2286</v>
      </c>
      <c r="E147" s="697" t="s">
        <v>1320</v>
      </c>
      <c r="F147" s="701">
        <v>82.399999999999991</v>
      </c>
      <c r="G147" s="701">
        <v>175149.43999999997</v>
      </c>
      <c r="H147" s="701">
        <v>1.4355400696864107</v>
      </c>
      <c r="I147" s="701">
        <v>2125.6</v>
      </c>
      <c r="J147" s="701">
        <v>57.400000000000006</v>
      </c>
      <c r="K147" s="701">
        <v>122009.44000000002</v>
      </c>
      <c r="L147" s="701">
        <v>1</v>
      </c>
      <c r="M147" s="701">
        <v>2125.6</v>
      </c>
      <c r="N147" s="701">
        <v>63.589999999999996</v>
      </c>
      <c r="O147" s="701">
        <v>29168.729999999996</v>
      </c>
      <c r="P147" s="723">
        <v>0.23906945233090154</v>
      </c>
      <c r="Q147" s="702">
        <v>458.69995282277085</v>
      </c>
    </row>
    <row r="148" spans="1:17" ht="14.4" customHeight="1" x14ac:dyDescent="0.3">
      <c r="A148" s="696" t="s">
        <v>503</v>
      </c>
      <c r="B148" s="697" t="s">
        <v>2226</v>
      </c>
      <c r="C148" s="697" t="s">
        <v>2227</v>
      </c>
      <c r="D148" s="697" t="s">
        <v>2287</v>
      </c>
      <c r="E148" s="697" t="s">
        <v>2288</v>
      </c>
      <c r="F148" s="701">
        <v>7</v>
      </c>
      <c r="G148" s="701">
        <v>72746.45</v>
      </c>
      <c r="H148" s="701">
        <v>0.37163529758430885</v>
      </c>
      <c r="I148" s="701">
        <v>10392.35</v>
      </c>
      <c r="J148" s="701">
        <v>24</v>
      </c>
      <c r="K148" s="701">
        <v>195746.88</v>
      </c>
      <c r="L148" s="701">
        <v>1</v>
      </c>
      <c r="M148" s="701">
        <v>8156.12</v>
      </c>
      <c r="N148" s="701"/>
      <c r="O148" s="701"/>
      <c r="P148" s="723"/>
      <c r="Q148" s="702"/>
    </row>
    <row r="149" spans="1:17" ht="14.4" customHeight="1" x14ac:dyDescent="0.3">
      <c r="A149" s="696" t="s">
        <v>503</v>
      </c>
      <c r="B149" s="697" t="s">
        <v>2226</v>
      </c>
      <c r="C149" s="697" t="s">
        <v>2227</v>
      </c>
      <c r="D149" s="697" t="s">
        <v>2289</v>
      </c>
      <c r="E149" s="697" t="s">
        <v>1324</v>
      </c>
      <c r="F149" s="701"/>
      <c r="G149" s="701"/>
      <c r="H149" s="701"/>
      <c r="I149" s="701"/>
      <c r="J149" s="701"/>
      <c r="K149" s="701"/>
      <c r="L149" s="701"/>
      <c r="M149" s="701"/>
      <c r="N149" s="701">
        <v>9.7999999999999989</v>
      </c>
      <c r="O149" s="701">
        <v>10941.71</v>
      </c>
      <c r="P149" s="723"/>
      <c r="Q149" s="702">
        <v>1116.5010204081632</v>
      </c>
    </row>
    <row r="150" spans="1:17" ht="14.4" customHeight="1" x14ac:dyDescent="0.3">
      <c r="A150" s="696" t="s">
        <v>503</v>
      </c>
      <c r="B150" s="697" t="s">
        <v>2226</v>
      </c>
      <c r="C150" s="697" t="s">
        <v>2227</v>
      </c>
      <c r="D150" s="697" t="s">
        <v>2290</v>
      </c>
      <c r="E150" s="697" t="s">
        <v>2269</v>
      </c>
      <c r="F150" s="701">
        <v>0.5</v>
      </c>
      <c r="G150" s="701">
        <v>97.95</v>
      </c>
      <c r="H150" s="701"/>
      <c r="I150" s="701">
        <v>195.9</v>
      </c>
      <c r="J150" s="701"/>
      <c r="K150" s="701"/>
      <c r="L150" s="701"/>
      <c r="M150" s="701"/>
      <c r="N150" s="701"/>
      <c r="O150" s="701"/>
      <c r="P150" s="723"/>
      <c r="Q150" s="702"/>
    </row>
    <row r="151" spans="1:17" ht="14.4" customHeight="1" x14ac:dyDescent="0.3">
      <c r="A151" s="696" t="s">
        <v>503</v>
      </c>
      <c r="B151" s="697" t="s">
        <v>2226</v>
      </c>
      <c r="C151" s="697" t="s">
        <v>2227</v>
      </c>
      <c r="D151" s="697" t="s">
        <v>2291</v>
      </c>
      <c r="E151" s="697" t="s">
        <v>1330</v>
      </c>
      <c r="F151" s="701">
        <v>1.1000000000000001</v>
      </c>
      <c r="G151" s="701">
        <v>440.44</v>
      </c>
      <c r="H151" s="701"/>
      <c r="I151" s="701">
        <v>400.4</v>
      </c>
      <c r="J151" s="701"/>
      <c r="K151" s="701"/>
      <c r="L151" s="701"/>
      <c r="M151" s="701"/>
      <c r="N151" s="701">
        <v>6.5</v>
      </c>
      <c r="O151" s="701">
        <v>1001.0000000000001</v>
      </c>
      <c r="P151" s="723"/>
      <c r="Q151" s="702">
        <v>154.00000000000003</v>
      </c>
    </row>
    <row r="152" spans="1:17" ht="14.4" customHeight="1" x14ac:dyDescent="0.3">
      <c r="A152" s="696" t="s">
        <v>503</v>
      </c>
      <c r="B152" s="697" t="s">
        <v>2226</v>
      </c>
      <c r="C152" s="697" t="s">
        <v>2227</v>
      </c>
      <c r="D152" s="697" t="s">
        <v>2292</v>
      </c>
      <c r="E152" s="697" t="s">
        <v>1330</v>
      </c>
      <c r="F152" s="701">
        <v>4.8</v>
      </c>
      <c r="G152" s="701">
        <v>3843.8399999999997</v>
      </c>
      <c r="H152" s="701">
        <v>0.48229342327150082</v>
      </c>
      <c r="I152" s="701">
        <v>800.8</v>
      </c>
      <c r="J152" s="701">
        <v>8.6999999999999993</v>
      </c>
      <c r="K152" s="701">
        <v>7969.92</v>
      </c>
      <c r="L152" s="701">
        <v>1</v>
      </c>
      <c r="M152" s="701">
        <v>916.08275862068979</v>
      </c>
      <c r="N152" s="701">
        <v>13.9</v>
      </c>
      <c r="O152" s="701">
        <v>3654.31</v>
      </c>
      <c r="P152" s="723">
        <v>0.45851275796996704</v>
      </c>
      <c r="Q152" s="702">
        <v>262.89999999999998</v>
      </c>
    </row>
    <row r="153" spans="1:17" ht="14.4" customHeight="1" x14ac:dyDescent="0.3">
      <c r="A153" s="696" t="s">
        <v>503</v>
      </c>
      <c r="B153" s="697" t="s">
        <v>2226</v>
      </c>
      <c r="C153" s="697" t="s">
        <v>2227</v>
      </c>
      <c r="D153" s="697" t="s">
        <v>2293</v>
      </c>
      <c r="E153" s="697" t="s">
        <v>1343</v>
      </c>
      <c r="F153" s="701">
        <v>5</v>
      </c>
      <c r="G153" s="701">
        <v>548</v>
      </c>
      <c r="H153" s="701">
        <v>0.10414766161892598</v>
      </c>
      <c r="I153" s="701">
        <v>109.6</v>
      </c>
      <c r="J153" s="701">
        <v>36</v>
      </c>
      <c r="K153" s="701">
        <v>5261.76</v>
      </c>
      <c r="L153" s="701">
        <v>1</v>
      </c>
      <c r="M153" s="701">
        <v>146.16</v>
      </c>
      <c r="N153" s="701">
        <v>12</v>
      </c>
      <c r="O153" s="701">
        <v>400.69</v>
      </c>
      <c r="P153" s="723">
        <v>7.6151325792130381E-2</v>
      </c>
      <c r="Q153" s="702">
        <v>33.390833333333333</v>
      </c>
    </row>
    <row r="154" spans="1:17" ht="14.4" customHeight="1" x14ac:dyDescent="0.3">
      <c r="A154" s="696" t="s">
        <v>503</v>
      </c>
      <c r="B154" s="697" t="s">
        <v>2226</v>
      </c>
      <c r="C154" s="697" t="s">
        <v>2227</v>
      </c>
      <c r="D154" s="697" t="s">
        <v>2294</v>
      </c>
      <c r="E154" s="697" t="s">
        <v>2295</v>
      </c>
      <c r="F154" s="701">
        <v>11.11</v>
      </c>
      <c r="G154" s="701">
        <v>3681.85</v>
      </c>
      <c r="H154" s="701">
        <v>1.3548765768285322</v>
      </c>
      <c r="I154" s="701">
        <v>331.39963996399644</v>
      </c>
      <c r="J154" s="701">
        <v>8.1999999999999993</v>
      </c>
      <c r="K154" s="701">
        <v>2717.48</v>
      </c>
      <c r="L154" s="701">
        <v>1</v>
      </c>
      <c r="M154" s="701">
        <v>331.40000000000003</v>
      </c>
      <c r="N154" s="701">
        <v>7.3999999999999995</v>
      </c>
      <c r="O154" s="701">
        <v>984.09</v>
      </c>
      <c r="P154" s="723">
        <v>0.362133299969089</v>
      </c>
      <c r="Q154" s="702">
        <v>132.98513513513515</v>
      </c>
    </row>
    <row r="155" spans="1:17" ht="14.4" customHeight="1" x14ac:dyDescent="0.3">
      <c r="A155" s="696" t="s">
        <v>503</v>
      </c>
      <c r="B155" s="697" t="s">
        <v>2226</v>
      </c>
      <c r="C155" s="697" t="s">
        <v>2227</v>
      </c>
      <c r="D155" s="697" t="s">
        <v>2296</v>
      </c>
      <c r="E155" s="697" t="s">
        <v>1336</v>
      </c>
      <c r="F155" s="701">
        <v>6.9999999999999991</v>
      </c>
      <c r="G155" s="701">
        <v>5528.9999999999991</v>
      </c>
      <c r="H155" s="701">
        <v>2.5000226082710095</v>
      </c>
      <c r="I155" s="701">
        <v>789.85714285714278</v>
      </c>
      <c r="J155" s="701">
        <v>2.8</v>
      </c>
      <c r="K155" s="701">
        <v>2211.58</v>
      </c>
      <c r="L155" s="701">
        <v>1</v>
      </c>
      <c r="M155" s="701">
        <v>789.85</v>
      </c>
      <c r="N155" s="701">
        <v>4.2</v>
      </c>
      <c r="O155" s="701">
        <v>2358.3000000000002</v>
      </c>
      <c r="P155" s="723">
        <v>1.0663417104513517</v>
      </c>
      <c r="Q155" s="702">
        <v>561.5</v>
      </c>
    </row>
    <row r="156" spans="1:17" ht="14.4" customHeight="1" x14ac:dyDescent="0.3">
      <c r="A156" s="696" t="s">
        <v>503</v>
      </c>
      <c r="B156" s="697" t="s">
        <v>2226</v>
      </c>
      <c r="C156" s="697" t="s">
        <v>2227</v>
      </c>
      <c r="D156" s="697" t="s">
        <v>2297</v>
      </c>
      <c r="E156" s="697" t="s">
        <v>1327</v>
      </c>
      <c r="F156" s="701">
        <v>44.6</v>
      </c>
      <c r="G156" s="701">
        <v>145562.93</v>
      </c>
      <c r="H156" s="701">
        <v>0.91393476975253229</v>
      </c>
      <c r="I156" s="701">
        <v>3263.7428251121073</v>
      </c>
      <c r="J156" s="701">
        <v>48.800000000000004</v>
      </c>
      <c r="K156" s="701">
        <v>159270.59000000003</v>
      </c>
      <c r="L156" s="701">
        <v>1</v>
      </c>
      <c r="M156" s="701">
        <v>3263.7415983606561</v>
      </c>
      <c r="N156" s="701">
        <v>18.8</v>
      </c>
      <c r="O156" s="701">
        <v>18124.009999999998</v>
      </c>
      <c r="P156" s="723">
        <v>0.1137938272219623</v>
      </c>
      <c r="Q156" s="702">
        <v>964.04308510638282</v>
      </c>
    </row>
    <row r="157" spans="1:17" ht="14.4" customHeight="1" x14ac:dyDescent="0.3">
      <c r="A157" s="696" t="s">
        <v>503</v>
      </c>
      <c r="B157" s="697" t="s">
        <v>2226</v>
      </c>
      <c r="C157" s="697" t="s">
        <v>2227</v>
      </c>
      <c r="D157" s="697" t="s">
        <v>2298</v>
      </c>
      <c r="E157" s="697" t="s">
        <v>2299</v>
      </c>
      <c r="F157" s="701"/>
      <c r="G157" s="701"/>
      <c r="H157" s="701"/>
      <c r="I157" s="701"/>
      <c r="J157" s="701">
        <v>1.5</v>
      </c>
      <c r="K157" s="701">
        <v>579.9</v>
      </c>
      <c r="L157" s="701">
        <v>1</v>
      </c>
      <c r="M157" s="701">
        <v>386.59999999999997</v>
      </c>
      <c r="N157" s="701"/>
      <c r="O157" s="701"/>
      <c r="P157" s="723"/>
      <c r="Q157" s="702"/>
    </row>
    <row r="158" spans="1:17" ht="14.4" customHeight="1" x14ac:dyDescent="0.3">
      <c r="A158" s="696" t="s">
        <v>503</v>
      </c>
      <c r="B158" s="697" t="s">
        <v>2226</v>
      </c>
      <c r="C158" s="697" t="s">
        <v>2227</v>
      </c>
      <c r="D158" s="697" t="s">
        <v>2300</v>
      </c>
      <c r="E158" s="697" t="s">
        <v>2301</v>
      </c>
      <c r="F158" s="701"/>
      <c r="G158" s="701"/>
      <c r="H158" s="701"/>
      <c r="I158" s="701"/>
      <c r="J158" s="701">
        <v>6</v>
      </c>
      <c r="K158" s="701">
        <v>14002.2</v>
      </c>
      <c r="L158" s="701">
        <v>1</v>
      </c>
      <c r="M158" s="701">
        <v>2333.7000000000003</v>
      </c>
      <c r="N158" s="701"/>
      <c r="O158" s="701"/>
      <c r="P158" s="723"/>
      <c r="Q158" s="702"/>
    </row>
    <row r="159" spans="1:17" ht="14.4" customHeight="1" x14ac:dyDescent="0.3">
      <c r="A159" s="696" t="s">
        <v>503</v>
      </c>
      <c r="B159" s="697" t="s">
        <v>2226</v>
      </c>
      <c r="C159" s="697" t="s">
        <v>2227</v>
      </c>
      <c r="D159" s="697" t="s">
        <v>2302</v>
      </c>
      <c r="E159" s="697" t="s">
        <v>1063</v>
      </c>
      <c r="F159" s="701"/>
      <c r="G159" s="701"/>
      <c r="H159" s="701"/>
      <c r="I159" s="701"/>
      <c r="J159" s="701">
        <v>8</v>
      </c>
      <c r="K159" s="701">
        <v>79392</v>
      </c>
      <c r="L159" s="701">
        <v>1</v>
      </c>
      <c r="M159" s="701">
        <v>9924</v>
      </c>
      <c r="N159" s="701">
        <v>1</v>
      </c>
      <c r="O159" s="701">
        <v>9276.36</v>
      </c>
      <c r="P159" s="723">
        <v>0.11684250302297461</v>
      </c>
      <c r="Q159" s="702">
        <v>9276.36</v>
      </c>
    </row>
    <row r="160" spans="1:17" ht="14.4" customHeight="1" x14ac:dyDescent="0.3">
      <c r="A160" s="696" t="s">
        <v>503</v>
      </c>
      <c r="B160" s="697" t="s">
        <v>2226</v>
      </c>
      <c r="C160" s="697" t="s">
        <v>2227</v>
      </c>
      <c r="D160" s="697" t="s">
        <v>2303</v>
      </c>
      <c r="E160" s="697" t="s">
        <v>1146</v>
      </c>
      <c r="F160" s="701"/>
      <c r="G160" s="701"/>
      <c r="H160" s="701"/>
      <c r="I160" s="701"/>
      <c r="J160" s="701"/>
      <c r="K160" s="701"/>
      <c r="L160" s="701"/>
      <c r="M160" s="701"/>
      <c r="N160" s="701">
        <v>38</v>
      </c>
      <c r="O160" s="701">
        <v>9085.58</v>
      </c>
      <c r="P160" s="723"/>
      <c r="Q160" s="702">
        <v>239.09421052631578</v>
      </c>
    </row>
    <row r="161" spans="1:17" ht="14.4" customHeight="1" x14ac:dyDescent="0.3">
      <c r="A161" s="696" t="s">
        <v>503</v>
      </c>
      <c r="B161" s="697" t="s">
        <v>2226</v>
      </c>
      <c r="C161" s="697" t="s">
        <v>2227</v>
      </c>
      <c r="D161" s="697" t="s">
        <v>2304</v>
      </c>
      <c r="E161" s="697" t="s">
        <v>2305</v>
      </c>
      <c r="F161" s="701"/>
      <c r="G161" s="701"/>
      <c r="H161" s="701"/>
      <c r="I161" s="701"/>
      <c r="J161" s="701"/>
      <c r="K161" s="701"/>
      <c r="L161" s="701"/>
      <c r="M161" s="701"/>
      <c r="N161" s="701">
        <v>0.55000000000000004</v>
      </c>
      <c r="O161" s="701">
        <v>15931.03</v>
      </c>
      <c r="P161" s="723"/>
      <c r="Q161" s="702">
        <v>28965.50909090909</v>
      </c>
    </row>
    <row r="162" spans="1:17" ht="14.4" customHeight="1" x14ac:dyDescent="0.3">
      <c r="A162" s="696" t="s">
        <v>503</v>
      </c>
      <c r="B162" s="697" t="s">
        <v>2226</v>
      </c>
      <c r="C162" s="697" t="s">
        <v>2227</v>
      </c>
      <c r="D162" s="697" t="s">
        <v>2306</v>
      </c>
      <c r="E162" s="697" t="s">
        <v>2307</v>
      </c>
      <c r="F162" s="701"/>
      <c r="G162" s="701"/>
      <c r="H162" s="701"/>
      <c r="I162" s="701"/>
      <c r="J162" s="701"/>
      <c r="K162" s="701"/>
      <c r="L162" s="701"/>
      <c r="M162" s="701"/>
      <c r="N162" s="701">
        <v>0.1</v>
      </c>
      <c r="O162" s="701">
        <v>163.95</v>
      </c>
      <c r="P162" s="723"/>
      <c r="Q162" s="702">
        <v>1639.4999999999998</v>
      </c>
    </row>
    <row r="163" spans="1:17" ht="14.4" customHeight="1" x14ac:dyDescent="0.3">
      <c r="A163" s="696" t="s">
        <v>503</v>
      </c>
      <c r="B163" s="697" t="s">
        <v>2226</v>
      </c>
      <c r="C163" s="697" t="s">
        <v>2227</v>
      </c>
      <c r="D163" s="697" t="s">
        <v>2308</v>
      </c>
      <c r="E163" s="697" t="s">
        <v>1067</v>
      </c>
      <c r="F163" s="701"/>
      <c r="G163" s="701"/>
      <c r="H163" s="701"/>
      <c r="I163" s="701"/>
      <c r="J163" s="701"/>
      <c r="K163" s="701"/>
      <c r="L163" s="701"/>
      <c r="M163" s="701"/>
      <c r="N163" s="701">
        <v>20</v>
      </c>
      <c r="O163" s="701">
        <v>25747.199999999997</v>
      </c>
      <c r="P163" s="723"/>
      <c r="Q163" s="702">
        <v>1287.3599999999999</v>
      </c>
    </row>
    <row r="164" spans="1:17" ht="14.4" customHeight="1" x14ac:dyDescent="0.3">
      <c r="A164" s="696" t="s">
        <v>503</v>
      </c>
      <c r="B164" s="697" t="s">
        <v>2226</v>
      </c>
      <c r="C164" s="697" t="s">
        <v>2227</v>
      </c>
      <c r="D164" s="697" t="s">
        <v>2309</v>
      </c>
      <c r="E164" s="697" t="s">
        <v>1062</v>
      </c>
      <c r="F164" s="701"/>
      <c r="G164" s="701"/>
      <c r="H164" s="701"/>
      <c r="I164" s="701"/>
      <c r="J164" s="701"/>
      <c r="K164" s="701"/>
      <c r="L164" s="701"/>
      <c r="M164" s="701"/>
      <c r="N164" s="701">
        <v>1</v>
      </c>
      <c r="O164" s="701">
        <v>1287.3599999999999</v>
      </c>
      <c r="P164" s="723"/>
      <c r="Q164" s="702">
        <v>1287.3599999999999</v>
      </c>
    </row>
    <row r="165" spans="1:17" ht="14.4" customHeight="1" x14ac:dyDescent="0.3">
      <c r="A165" s="696" t="s">
        <v>503</v>
      </c>
      <c r="B165" s="697" t="s">
        <v>2226</v>
      </c>
      <c r="C165" s="697" t="s">
        <v>2227</v>
      </c>
      <c r="D165" s="697" t="s">
        <v>2310</v>
      </c>
      <c r="E165" s="697" t="s">
        <v>1330</v>
      </c>
      <c r="F165" s="701"/>
      <c r="G165" s="701"/>
      <c r="H165" s="701"/>
      <c r="I165" s="701"/>
      <c r="J165" s="701">
        <v>0.2</v>
      </c>
      <c r="K165" s="701">
        <v>323.8</v>
      </c>
      <c r="L165" s="701">
        <v>1</v>
      </c>
      <c r="M165" s="701">
        <v>1619</v>
      </c>
      <c r="N165" s="701"/>
      <c r="O165" s="701"/>
      <c r="P165" s="723"/>
      <c r="Q165" s="702"/>
    </row>
    <row r="166" spans="1:17" ht="14.4" customHeight="1" x14ac:dyDescent="0.3">
      <c r="A166" s="696" t="s">
        <v>503</v>
      </c>
      <c r="B166" s="697" t="s">
        <v>2226</v>
      </c>
      <c r="C166" s="697" t="s">
        <v>2311</v>
      </c>
      <c r="D166" s="697" t="s">
        <v>2312</v>
      </c>
      <c r="E166" s="697" t="s">
        <v>2313</v>
      </c>
      <c r="F166" s="701"/>
      <c r="G166" s="701"/>
      <c r="H166" s="701"/>
      <c r="I166" s="701"/>
      <c r="J166" s="701"/>
      <c r="K166" s="701"/>
      <c r="L166" s="701"/>
      <c r="M166" s="701"/>
      <c r="N166" s="701">
        <v>3</v>
      </c>
      <c r="O166" s="701">
        <v>4263.96</v>
      </c>
      <c r="P166" s="723"/>
      <c r="Q166" s="702">
        <v>1421.32</v>
      </c>
    </row>
    <row r="167" spans="1:17" ht="14.4" customHeight="1" x14ac:dyDescent="0.3">
      <c r="A167" s="696" t="s">
        <v>503</v>
      </c>
      <c r="B167" s="697" t="s">
        <v>2226</v>
      </c>
      <c r="C167" s="697" t="s">
        <v>2311</v>
      </c>
      <c r="D167" s="697" t="s">
        <v>2314</v>
      </c>
      <c r="E167" s="697" t="s">
        <v>2315</v>
      </c>
      <c r="F167" s="701">
        <v>293</v>
      </c>
      <c r="G167" s="701">
        <v>632447.89</v>
      </c>
      <c r="H167" s="701">
        <v>1.3433864658666972</v>
      </c>
      <c r="I167" s="701">
        <v>2158.5252218430032</v>
      </c>
      <c r="J167" s="701">
        <v>218</v>
      </c>
      <c r="K167" s="701">
        <v>470786.26</v>
      </c>
      <c r="L167" s="701">
        <v>1</v>
      </c>
      <c r="M167" s="701">
        <v>2159.5700000000002</v>
      </c>
      <c r="N167" s="701">
        <v>102</v>
      </c>
      <c r="O167" s="701">
        <v>222135.60000000003</v>
      </c>
      <c r="P167" s="723">
        <v>0.47183959871726083</v>
      </c>
      <c r="Q167" s="702">
        <v>2177.8000000000002</v>
      </c>
    </row>
    <row r="168" spans="1:17" ht="14.4" customHeight="1" x14ac:dyDescent="0.3">
      <c r="A168" s="696" t="s">
        <v>503</v>
      </c>
      <c r="B168" s="697" t="s">
        <v>2226</v>
      </c>
      <c r="C168" s="697" t="s">
        <v>2311</v>
      </c>
      <c r="D168" s="697" t="s">
        <v>2316</v>
      </c>
      <c r="E168" s="697" t="s">
        <v>2317</v>
      </c>
      <c r="F168" s="701">
        <v>32</v>
      </c>
      <c r="G168" s="701">
        <v>84516.800000000003</v>
      </c>
      <c r="H168" s="701">
        <v>0.20253164556962028</v>
      </c>
      <c r="I168" s="701">
        <v>2641.15</v>
      </c>
      <c r="J168" s="701">
        <v>158</v>
      </c>
      <c r="K168" s="701">
        <v>417301.69999999995</v>
      </c>
      <c r="L168" s="701">
        <v>1</v>
      </c>
      <c r="M168" s="701">
        <v>2641.1499999999996</v>
      </c>
      <c r="N168" s="701">
        <v>254</v>
      </c>
      <c r="O168" s="701">
        <v>676198.8</v>
      </c>
      <c r="P168" s="723">
        <v>1.6204074893536262</v>
      </c>
      <c r="Q168" s="702">
        <v>2662.2000000000003</v>
      </c>
    </row>
    <row r="169" spans="1:17" ht="14.4" customHeight="1" x14ac:dyDescent="0.3">
      <c r="A169" s="696" t="s">
        <v>503</v>
      </c>
      <c r="B169" s="697" t="s">
        <v>2226</v>
      </c>
      <c r="C169" s="697" t="s">
        <v>2311</v>
      </c>
      <c r="D169" s="697" t="s">
        <v>2318</v>
      </c>
      <c r="E169" s="697" t="s">
        <v>2319</v>
      </c>
      <c r="F169" s="701"/>
      <c r="G169" s="701"/>
      <c r="H169" s="701"/>
      <c r="I169" s="701"/>
      <c r="J169" s="701"/>
      <c r="K169" s="701"/>
      <c r="L169" s="701"/>
      <c r="M169" s="701"/>
      <c r="N169" s="701">
        <v>4</v>
      </c>
      <c r="O169" s="701">
        <v>8711.2000000000007</v>
      </c>
      <c r="P169" s="723"/>
      <c r="Q169" s="702">
        <v>2177.8000000000002</v>
      </c>
    </row>
    <row r="170" spans="1:17" ht="14.4" customHeight="1" x14ac:dyDescent="0.3">
      <c r="A170" s="696" t="s">
        <v>503</v>
      </c>
      <c r="B170" s="697" t="s">
        <v>2226</v>
      </c>
      <c r="C170" s="697" t="s">
        <v>2311</v>
      </c>
      <c r="D170" s="697" t="s">
        <v>2320</v>
      </c>
      <c r="E170" s="697" t="s">
        <v>2321</v>
      </c>
      <c r="F170" s="701">
        <v>11</v>
      </c>
      <c r="G170" s="701">
        <v>97925.96</v>
      </c>
      <c r="H170" s="701">
        <v>2.75</v>
      </c>
      <c r="I170" s="701">
        <v>8902.36</v>
      </c>
      <c r="J170" s="701">
        <v>4</v>
      </c>
      <c r="K170" s="701">
        <v>35609.440000000002</v>
      </c>
      <c r="L170" s="701">
        <v>1</v>
      </c>
      <c r="M170" s="701">
        <v>8902.36</v>
      </c>
      <c r="N170" s="701">
        <v>33</v>
      </c>
      <c r="O170" s="701">
        <v>295759.2</v>
      </c>
      <c r="P170" s="723">
        <v>8.3056403021221339</v>
      </c>
      <c r="Q170" s="702">
        <v>8962.4</v>
      </c>
    </row>
    <row r="171" spans="1:17" ht="14.4" customHeight="1" x14ac:dyDescent="0.3">
      <c r="A171" s="696" t="s">
        <v>503</v>
      </c>
      <c r="B171" s="697" t="s">
        <v>2226</v>
      </c>
      <c r="C171" s="697" t="s">
        <v>2311</v>
      </c>
      <c r="D171" s="697" t="s">
        <v>2322</v>
      </c>
      <c r="E171" s="697" t="s">
        <v>2323</v>
      </c>
      <c r="F171" s="701">
        <v>13</v>
      </c>
      <c r="G171" s="701">
        <v>134018.95000000001</v>
      </c>
      <c r="H171" s="701">
        <v>0.92857142857142883</v>
      </c>
      <c r="I171" s="701">
        <v>10309.150000000001</v>
      </c>
      <c r="J171" s="701">
        <v>14</v>
      </c>
      <c r="K171" s="701">
        <v>144328.09999999998</v>
      </c>
      <c r="L171" s="701">
        <v>1</v>
      </c>
      <c r="M171" s="701">
        <v>10309.149999999998</v>
      </c>
      <c r="N171" s="701">
        <v>21</v>
      </c>
      <c r="O171" s="701">
        <v>217237.65000000002</v>
      </c>
      <c r="P171" s="723">
        <v>1.5051653143081636</v>
      </c>
      <c r="Q171" s="702">
        <v>10344.650000000001</v>
      </c>
    </row>
    <row r="172" spans="1:17" ht="14.4" customHeight="1" x14ac:dyDescent="0.3">
      <c r="A172" s="696" t="s">
        <v>503</v>
      </c>
      <c r="B172" s="697" t="s">
        <v>2226</v>
      </c>
      <c r="C172" s="697" t="s">
        <v>2311</v>
      </c>
      <c r="D172" s="697" t="s">
        <v>2324</v>
      </c>
      <c r="E172" s="697" t="s">
        <v>2325</v>
      </c>
      <c r="F172" s="701">
        <v>133</v>
      </c>
      <c r="G172" s="701">
        <v>161144.13</v>
      </c>
      <c r="H172" s="701">
        <v>1.0991735537190082</v>
      </c>
      <c r="I172" s="701">
        <v>1211.6100000000001</v>
      </c>
      <c r="J172" s="701">
        <v>121</v>
      </c>
      <c r="K172" s="701">
        <v>146604.81000000003</v>
      </c>
      <c r="L172" s="701">
        <v>1</v>
      </c>
      <c r="M172" s="701">
        <v>1211.6100000000001</v>
      </c>
      <c r="N172" s="701">
        <v>115</v>
      </c>
      <c r="O172" s="701">
        <v>140800.25</v>
      </c>
      <c r="P172" s="723">
        <v>0.96040675609483739</v>
      </c>
      <c r="Q172" s="702">
        <v>1224.3499999999999</v>
      </c>
    </row>
    <row r="173" spans="1:17" ht="14.4" customHeight="1" x14ac:dyDescent="0.3">
      <c r="A173" s="696" t="s">
        <v>503</v>
      </c>
      <c r="B173" s="697" t="s">
        <v>2226</v>
      </c>
      <c r="C173" s="697" t="s">
        <v>2311</v>
      </c>
      <c r="D173" s="697" t="s">
        <v>2326</v>
      </c>
      <c r="E173" s="697" t="s">
        <v>2327</v>
      </c>
      <c r="F173" s="701">
        <v>28</v>
      </c>
      <c r="G173" s="701">
        <v>6877.08</v>
      </c>
      <c r="H173" s="701">
        <v>1.5555555555555554</v>
      </c>
      <c r="I173" s="701">
        <v>245.60999999999999</v>
      </c>
      <c r="J173" s="701">
        <v>18</v>
      </c>
      <c r="K173" s="701">
        <v>4420.9800000000005</v>
      </c>
      <c r="L173" s="701">
        <v>1</v>
      </c>
      <c r="M173" s="701">
        <v>245.61</v>
      </c>
      <c r="N173" s="701">
        <v>33</v>
      </c>
      <c r="O173" s="701">
        <v>8248.68</v>
      </c>
      <c r="P173" s="723">
        <v>1.8658035096290866</v>
      </c>
      <c r="Q173" s="702">
        <v>249.96</v>
      </c>
    </row>
    <row r="174" spans="1:17" ht="14.4" customHeight="1" x14ac:dyDescent="0.3">
      <c r="A174" s="696" t="s">
        <v>503</v>
      </c>
      <c r="B174" s="697" t="s">
        <v>2226</v>
      </c>
      <c r="C174" s="697" t="s">
        <v>2311</v>
      </c>
      <c r="D174" s="697" t="s">
        <v>2328</v>
      </c>
      <c r="E174" s="697" t="s">
        <v>2329</v>
      </c>
      <c r="F174" s="701">
        <v>1</v>
      </c>
      <c r="G174" s="701">
        <v>2641.15</v>
      </c>
      <c r="H174" s="701"/>
      <c r="I174" s="701">
        <v>2641.15</v>
      </c>
      <c r="J174" s="701"/>
      <c r="K174" s="701"/>
      <c r="L174" s="701"/>
      <c r="M174" s="701"/>
      <c r="N174" s="701"/>
      <c r="O174" s="701"/>
      <c r="P174" s="723"/>
      <c r="Q174" s="702"/>
    </row>
    <row r="175" spans="1:17" ht="14.4" customHeight="1" x14ac:dyDescent="0.3">
      <c r="A175" s="696" t="s">
        <v>503</v>
      </c>
      <c r="B175" s="697" t="s">
        <v>2226</v>
      </c>
      <c r="C175" s="697" t="s">
        <v>2330</v>
      </c>
      <c r="D175" s="697" t="s">
        <v>2331</v>
      </c>
      <c r="E175" s="697" t="s">
        <v>2332</v>
      </c>
      <c r="F175" s="701">
        <v>6</v>
      </c>
      <c r="G175" s="701">
        <v>1979.88</v>
      </c>
      <c r="H175" s="701">
        <v>0.66666666666666663</v>
      </c>
      <c r="I175" s="701">
        <v>329.98</v>
      </c>
      <c r="J175" s="701">
        <v>9</v>
      </c>
      <c r="K175" s="701">
        <v>2969.82</v>
      </c>
      <c r="L175" s="701">
        <v>1</v>
      </c>
      <c r="M175" s="701">
        <v>329.98</v>
      </c>
      <c r="N175" s="701">
        <v>7</v>
      </c>
      <c r="O175" s="701">
        <v>2309.86</v>
      </c>
      <c r="P175" s="723">
        <v>0.77777777777777779</v>
      </c>
      <c r="Q175" s="702">
        <v>329.98</v>
      </c>
    </row>
    <row r="176" spans="1:17" ht="14.4" customHeight="1" x14ac:dyDescent="0.3">
      <c r="A176" s="696" t="s">
        <v>503</v>
      </c>
      <c r="B176" s="697" t="s">
        <v>2226</v>
      </c>
      <c r="C176" s="697" t="s">
        <v>2330</v>
      </c>
      <c r="D176" s="697" t="s">
        <v>2333</v>
      </c>
      <c r="E176" s="697" t="s">
        <v>2332</v>
      </c>
      <c r="F176" s="701">
        <v>5</v>
      </c>
      <c r="G176" s="701">
        <v>2167.0500000000002</v>
      </c>
      <c r="H176" s="701">
        <v>1.6666666666666667</v>
      </c>
      <c r="I176" s="701">
        <v>433.41</v>
      </c>
      <c r="J176" s="701">
        <v>3</v>
      </c>
      <c r="K176" s="701">
        <v>1300.23</v>
      </c>
      <c r="L176" s="701">
        <v>1</v>
      </c>
      <c r="M176" s="701">
        <v>433.41</v>
      </c>
      <c r="N176" s="701"/>
      <c r="O176" s="701"/>
      <c r="P176" s="723"/>
      <c r="Q176" s="702"/>
    </row>
    <row r="177" spans="1:17" ht="14.4" customHeight="1" x14ac:dyDescent="0.3">
      <c r="A177" s="696" t="s">
        <v>503</v>
      </c>
      <c r="B177" s="697" t="s">
        <v>2226</v>
      </c>
      <c r="C177" s="697" t="s">
        <v>2330</v>
      </c>
      <c r="D177" s="697" t="s">
        <v>2334</v>
      </c>
      <c r="E177" s="697" t="s">
        <v>2335</v>
      </c>
      <c r="F177" s="701">
        <v>2</v>
      </c>
      <c r="G177" s="701">
        <v>174.1</v>
      </c>
      <c r="H177" s="701"/>
      <c r="I177" s="701">
        <v>87.05</v>
      </c>
      <c r="J177" s="701"/>
      <c r="K177" s="701"/>
      <c r="L177" s="701"/>
      <c r="M177" s="701"/>
      <c r="N177" s="701"/>
      <c r="O177" s="701"/>
      <c r="P177" s="723"/>
      <c r="Q177" s="702"/>
    </row>
    <row r="178" spans="1:17" ht="14.4" customHeight="1" x14ac:dyDescent="0.3">
      <c r="A178" s="696" t="s">
        <v>503</v>
      </c>
      <c r="B178" s="697" t="s">
        <v>2226</v>
      </c>
      <c r="C178" s="697" t="s">
        <v>2330</v>
      </c>
      <c r="D178" s="697" t="s">
        <v>2336</v>
      </c>
      <c r="E178" s="697" t="s">
        <v>2337</v>
      </c>
      <c r="F178" s="701"/>
      <c r="G178" s="701"/>
      <c r="H178" s="701"/>
      <c r="I178" s="701"/>
      <c r="J178" s="701">
        <v>1</v>
      </c>
      <c r="K178" s="701">
        <v>875.93</v>
      </c>
      <c r="L178" s="701">
        <v>1</v>
      </c>
      <c r="M178" s="701">
        <v>875.93</v>
      </c>
      <c r="N178" s="701"/>
      <c r="O178" s="701"/>
      <c r="P178" s="723"/>
      <c r="Q178" s="702"/>
    </row>
    <row r="179" spans="1:17" ht="14.4" customHeight="1" x14ac:dyDescent="0.3">
      <c r="A179" s="696" t="s">
        <v>503</v>
      </c>
      <c r="B179" s="697" t="s">
        <v>2226</v>
      </c>
      <c r="C179" s="697" t="s">
        <v>2330</v>
      </c>
      <c r="D179" s="697" t="s">
        <v>2338</v>
      </c>
      <c r="E179" s="697" t="s">
        <v>2339</v>
      </c>
      <c r="F179" s="701">
        <v>1.2</v>
      </c>
      <c r="G179" s="701">
        <v>755.5</v>
      </c>
      <c r="H179" s="701">
        <v>1.4999900728651696</v>
      </c>
      <c r="I179" s="701">
        <v>629.58333333333337</v>
      </c>
      <c r="J179" s="701">
        <v>0.8</v>
      </c>
      <c r="K179" s="701">
        <v>503.67</v>
      </c>
      <c r="L179" s="701">
        <v>1</v>
      </c>
      <c r="M179" s="701">
        <v>629.58749999999998</v>
      </c>
      <c r="N179" s="701">
        <v>0.6</v>
      </c>
      <c r="O179" s="701">
        <v>377.74</v>
      </c>
      <c r="P179" s="723">
        <v>0.74997518216292414</v>
      </c>
      <c r="Q179" s="702">
        <v>629.56666666666672</v>
      </c>
    </row>
    <row r="180" spans="1:17" ht="14.4" customHeight="1" x14ac:dyDescent="0.3">
      <c r="A180" s="696" t="s">
        <v>503</v>
      </c>
      <c r="B180" s="697" t="s">
        <v>2226</v>
      </c>
      <c r="C180" s="697" t="s">
        <v>2330</v>
      </c>
      <c r="D180" s="697" t="s">
        <v>2340</v>
      </c>
      <c r="E180" s="697" t="s">
        <v>2341</v>
      </c>
      <c r="F180" s="701"/>
      <c r="G180" s="701"/>
      <c r="H180" s="701"/>
      <c r="I180" s="701"/>
      <c r="J180" s="701">
        <v>1</v>
      </c>
      <c r="K180" s="701">
        <v>2111.8000000000002</v>
      </c>
      <c r="L180" s="701">
        <v>1</v>
      </c>
      <c r="M180" s="701">
        <v>2111.8000000000002</v>
      </c>
      <c r="N180" s="701"/>
      <c r="O180" s="701"/>
      <c r="P180" s="723"/>
      <c r="Q180" s="702"/>
    </row>
    <row r="181" spans="1:17" ht="14.4" customHeight="1" x14ac:dyDescent="0.3">
      <c r="A181" s="696" t="s">
        <v>503</v>
      </c>
      <c r="B181" s="697" t="s">
        <v>2226</v>
      </c>
      <c r="C181" s="697" t="s">
        <v>2330</v>
      </c>
      <c r="D181" s="697" t="s">
        <v>2342</v>
      </c>
      <c r="E181" s="697" t="s">
        <v>2343</v>
      </c>
      <c r="F181" s="701"/>
      <c r="G181" s="701"/>
      <c r="H181" s="701"/>
      <c r="I181" s="701"/>
      <c r="J181" s="701"/>
      <c r="K181" s="701"/>
      <c r="L181" s="701"/>
      <c r="M181" s="701"/>
      <c r="N181" s="701">
        <v>1</v>
      </c>
      <c r="O181" s="701">
        <v>687</v>
      </c>
      <c r="P181" s="723"/>
      <c r="Q181" s="702">
        <v>687</v>
      </c>
    </row>
    <row r="182" spans="1:17" ht="14.4" customHeight="1" x14ac:dyDescent="0.3">
      <c r="A182" s="696" t="s">
        <v>503</v>
      </c>
      <c r="B182" s="697" t="s">
        <v>2226</v>
      </c>
      <c r="C182" s="697" t="s">
        <v>2330</v>
      </c>
      <c r="D182" s="697" t="s">
        <v>2344</v>
      </c>
      <c r="E182" s="697" t="s">
        <v>2335</v>
      </c>
      <c r="F182" s="701">
        <v>7</v>
      </c>
      <c r="G182" s="701">
        <v>483.14</v>
      </c>
      <c r="H182" s="701"/>
      <c r="I182" s="701">
        <v>69.02</v>
      </c>
      <c r="J182" s="701"/>
      <c r="K182" s="701"/>
      <c r="L182" s="701"/>
      <c r="M182" s="701"/>
      <c r="N182" s="701"/>
      <c r="O182" s="701"/>
      <c r="P182" s="723"/>
      <c r="Q182" s="702"/>
    </row>
    <row r="183" spans="1:17" ht="14.4" customHeight="1" x14ac:dyDescent="0.3">
      <c r="A183" s="696" t="s">
        <v>503</v>
      </c>
      <c r="B183" s="697" t="s">
        <v>2226</v>
      </c>
      <c r="C183" s="697" t="s">
        <v>2330</v>
      </c>
      <c r="D183" s="697" t="s">
        <v>2345</v>
      </c>
      <c r="E183" s="697" t="s">
        <v>2346</v>
      </c>
      <c r="F183" s="701">
        <v>1</v>
      </c>
      <c r="G183" s="701">
        <v>6559.4</v>
      </c>
      <c r="H183" s="701"/>
      <c r="I183" s="701">
        <v>6559.4</v>
      </c>
      <c r="J183" s="701"/>
      <c r="K183" s="701"/>
      <c r="L183" s="701"/>
      <c r="M183" s="701"/>
      <c r="N183" s="701"/>
      <c r="O183" s="701"/>
      <c r="P183" s="723"/>
      <c r="Q183" s="702"/>
    </row>
    <row r="184" spans="1:17" ht="14.4" customHeight="1" x14ac:dyDescent="0.3">
      <c r="A184" s="696" t="s">
        <v>503</v>
      </c>
      <c r="B184" s="697" t="s">
        <v>2226</v>
      </c>
      <c r="C184" s="697" t="s">
        <v>2330</v>
      </c>
      <c r="D184" s="697" t="s">
        <v>2347</v>
      </c>
      <c r="E184" s="697" t="s">
        <v>2348</v>
      </c>
      <c r="F184" s="701"/>
      <c r="G184" s="701"/>
      <c r="H184" s="701"/>
      <c r="I184" s="701"/>
      <c r="J184" s="701"/>
      <c r="K184" s="701"/>
      <c r="L184" s="701"/>
      <c r="M184" s="701"/>
      <c r="N184" s="701">
        <v>1</v>
      </c>
      <c r="O184" s="701">
        <v>4880</v>
      </c>
      <c r="P184" s="723"/>
      <c r="Q184" s="702">
        <v>4880</v>
      </c>
    </row>
    <row r="185" spans="1:17" ht="14.4" customHeight="1" x14ac:dyDescent="0.3">
      <c r="A185" s="696" t="s">
        <v>503</v>
      </c>
      <c r="B185" s="697" t="s">
        <v>2226</v>
      </c>
      <c r="C185" s="697" t="s">
        <v>2330</v>
      </c>
      <c r="D185" s="697" t="s">
        <v>2349</v>
      </c>
      <c r="E185" s="697" t="s">
        <v>2350</v>
      </c>
      <c r="F185" s="701"/>
      <c r="G185" s="701"/>
      <c r="H185" s="701"/>
      <c r="I185" s="701"/>
      <c r="J185" s="701"/>
      <c r="K185" s="701"/>
      <c r="L185" s="701"/>
      <c r="M185" s="701"/>
      <c r="N185" s="701">
        <v>1</v>
      </c>
      <c r="O185" s="701">
        <v>6307.7</v>
      </c>
      <c r="P185" s="723"/>
      <c r="Q185" s="702">
        <v>6307.7</v>
      </c>
    </row>
    <row r="186" spans="1:17" ht="14.4" customHeight="1" x14ac:dyDescent="0.3">
      <c r="A186" s="696" t="s">
        <v>503</v>
      </c>
      <c r="B186" s="697" t="s">
        <v>2226</v>
      </c>
      <c r="C186" s="697" t="s">
        <v>2330</v>
      </c>
      <c r="D186" s="697" t="s">
        <v>2351</v>
      </c>
      <c r="E186" s="697" t="s">
        <v>2352</v>
      </c>
      <c r="F186" s="701"/>
      <c r="G186" s="701"/>
      <c r="H186" s="701"/>
      <c r="I186" s="701"/>
      <c r="J186" s="701">
        <v>1</v>
      </c>
      <c r="K186" s="701">
        <v>230.07</v>
      </c>
      <c r="L186" s="701">
        <v>1</v>
      </c>
      <c r="M186" s="701">
        <v>230.07</v>
      </c>
      <c r="N186" s="701"/>
      <c r="O186" s="701"/>
      <c r="P186" s="723"/>
      <c r="Q186" s="702"/>
    </row>
    <row r="187" spans="1:17" ht="14.4" customHeight="1" x14ac:dyDescent="0.3">
      <c r="A187" s="696" t="s">
        <v>503</v>
      </c>
      <c r="B187" s="697" t="s">
        <v>2226</v>
      </c>
      <c r="C187" s="697" t="s">
        <v>2330</v>
      </c>
      <c r="D187" s="697" t="s">
        <v>2353</v>
      </c>
      <c r="E187" s="697" t="s">
        <v>2354</v>
      </c>
      <c r="F187" s="701"/>
      <c r="G187" s="701"/>
      <c r="H187" s="701"/>
      <c r="I187" s="701"/>
      <c r="J187" s="701">
        <v>4</v>
      </c>
      <c r="K187" s="701">
        <v>1061.24</v>
      </c>
      <c r="L187" s="701">
        <v>1</v>
      </c>
      <c r="M187" s="701">
        <v>265.31</v>
      </c>
      <c r="N187" s="701"/>
      <c r="O187" s="701"/>
      <c r="P187" s="723"/>
      <c r="Q187" s="702"/>
    </row>
    <row r="188" spans="1:17" ht="14.4" customHeight="1" x14ac:dyDescent="0.3">
      <c r="A188" s="696" t="s">
        <v>503</v>
      </c>
      <c r="B188" s="697" t="s">
        <v>2226</v>
      </c>
      <c r="C188" s="697" t="s">
        <v>2330</v>
      </c>
      <c r="D188" s="697" t="s">
        <v>2355</v>
      </c>
      <c r="E188" s="697" t="s">
        <v>2335</v>
      </c>
      <c r="F188" s="701">
        <v>1</v>
      </c>
      <c r="G188" s="701">
        <v>172.04</v>
      </c>
      <c r="H188" s="701"/>
      <c r="I188" s="701">
        <v>172.04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503</v>
      </c>
      <c r="B189" s="697" t="s">
        <v>2226</v>
      </c>
      <c r="C189" s="697" t="s">
        <v>2330</v>
      </c>
      <c r="D189" s="697" t="s">
        <v>2356</v>
      </c>
      <c r="E189" s="697" t="s">
        <v>2357</v>
      </c>
      <c r="F189" s="701"/>
      <c r="G189" s="701"/>
      <c r="H189" s="701"/>
      <c r="I189" s="701"/>
      <c r="J189" s="701"/>
      <c r="K189" s="701"/>
      <c r="L189" s="701"/>
      <c r="M189" s="701"/>
      <c r="N189" s="701">
        <v>1</v>
      </c>
      <c r="O189" s="701">
        <v>1486.15</v>
      </c>
      <c r="P189" s="723"/>
      <c r="Q189" s="702">
        <v>1486.15</v>
      </c>
    </row>
    <row r="190" spans="1:17" ht="14.4" customHeight="1" x14ac:dyDescent="0.3">
      <c r="A190" s="696" t="s">
        <v>503</v>
      </c>
      <c r="B190" s="697" t="s">
        <v>2226</v>
      </c>
      <c r="C190" s="697" t="s">
        <v>2330</v>
      </c>
      <c r="D190" s="697" t="s">
        <v>2358</v>
      </c>
      <c r="E190" s="697" t="s">
        <v>2359</v>
      </c>
      <c r="F190" s="701"/>
      <c r="G190" s="701"/>
      <c r="H190" s="701"/>
      <c r="I190" s="701"/>
      <c r="J190" s="701"/>
      <c r="K190" s="701"/>
      <c r="L190" s="701"/>
      <c r="M190" s="701"/>
      <c r="N190" s="701">
        <v>2</v>
      </c>
      <c r="O190" s="701">
        <v>3465.6</v>
      </c>
      <c r="P190" s="723"/>
      <c r="Q190" s="702">
        <v>1732.8</v>
      </c>
    </row>
    <row r="191" spans="1:17" ht="14.4" customHeight="1" x14ac:dyDescent="0.3">
      <c r="A191" s="696" t="s">
        <v>503</v>
      </c>
      <c r="B191" s="697" t="s">
        <v>2226</v>
      </c>
      <c r="C191" s="697" t="s">
        <v>2330</v>
      </c>
      <c r="D191" s="697" t="s">
        <v>2360</v>
      </c>
      <c r="E191" s="697" t="s">
        <v>2361</v>
      </c>
      <c r="F191" s="701">
        <v>3</v>
      </c>
      <c r="G191" s="701">
        <v>4259.46</v>
      </c>
      <c r="H191" s="701"/>
      <c r="I191" s="701">
        <v>1419.82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503</v>
      </c>
      <c r="B192" s="697" t="s">
        <v>2226</v>
      </c>
      <c r="C192" s="697" t="s">
        <v>2330</v>
      </c>
      <c r="D192" s="697" t="s">
        <v>2362</v>
      </c>
      <c r="E192" s="697" t="s">
        <v>2361</v>
      </c>
      <c r="F192" s="701">
        <v>2</v>
      </c>
      <c r="G192" s="701">
        <v>3094.58</v>
      </c>
      <c r="H192" s="701"/>
      <c r="I192" s="701">
        <v>1547.29</v>
      </c>
      <c r="J192" s="701"/>
      <c r="K192" s="701"/>
      <c r="L192" s="701"/>
      <c r="M192" s="701"/>
      <c r="N192" s="701"/>
      <c r="O192" s="701"/>
      <c r="P192" s="723"/>
      <c r="Q192" s="702"/>
    </row>
    <row r="193" spans="1:17" ht="14.4" customHeight="1" x14ac:dyDescent="0.3">
      <c r="A193" s="696" t="s">
        <v>503</v>
      </c>
      <c r="B193" s="697" t="s">
        <v>2226</v>
      </c>
      <c r="C193" s="697" t="s">
        <v>2330</v>
      </c>
      <c r="D193" s="697" t="s">
        <v>2363</v>
      </c>
      <c r="E193" s="697" t="s">
        <v>2364</v>
      </c>
      <c r="F193" s="701">
        <v>5</v>
      </c>
      <c r="G193" s="701">
        <v>3946.45</v>
      </c>
      <c r="H193" s="701">
        <v>1.25</v>
      </c>
      <c r="I193" s="701">
        <v>789.29</v>
      </c>
      <c r="J193" s="701">
        <v>4</v>
      </c>
      <c r="K193" s="701">
        <v>3157.16</v>
      </c>
      <c r="L193" s="701">
        <v>1</v>
      </c>
      <c r="M193" s="701">
        <v>789.29</v>
      </c>
      <c r="N193" s="701"/>
      <c r="O193" s="701"/>
      <c r="P193" s="723"/>
      <c r="Q193" s="702"/>
    </row>
    <row r="194" spans="1:17" ht="14.4" customHeight="1" x14ac:dyDescent="0.3">
      <c r="A194" s="696" t="s">
        <v>503</v>
      </c>
      <c r="B194" s="697" t="s">
        <v>2226</v>
      </c>
      <c r="C194" s="697" t="s">
        <v>2330</v>
      </c>
      <c r="D194" s="697" t="s">
        <v>2365</v>
      </c>
      <c r="E194" s="697" t="s">
        <v>2361</v>
      </c>
      <c r="F194" s="701">
        <v>2</v>
      </c>
      <c r="G194" s="701">
        <v>2549.46</v>
      </c>
      <c r="H194" s="701"/>
      <c r="I194" s="701">
        <v>1274.73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503</v>
      </c>
      <c r="B195" s="697" t="s">
        <v>2226</v>
      </c>
      <c r="C195" s="697" t="s">
        <v>2330</v>
      </c>
      <c r="D195" s="697" t="s">
        <v>2366</v>
      </c>
      <c r="E195" s="697" t="s">
        <v>2367</v>
      </c>
      <c r="F195" s="701">
        <v>1</v>
      </c>
      <c r="G195" s="701">
        <v>12640.53</v>
      </c>
      <c r="H195" s="701"/>
      <c r="I195" s="701">
        <v>12640.53</v>
      </c>
      <c r="J195" s="701"/>
      <c r="K195" s="701"/>
      <c r="L195" s="701"/>
      <c r="M195" s="701"/>
      <c r="N195" s="701"/>
      <c r="O195" s="701"/>
      <c r="P195" s="723"/>
      <c r="Q195" s="702"/>
    </row>
    <row r="196" spans="1:17" ht="14.4" customHeight="1" x14ac:dyDescent="0.3">
      <c r="A196" s="696" t="s">
        <v>503</v>
      </c>
      <c r="B196" s="697" t="s">
        <v>2226</v>
      </c>
      <c r="C196" s="697" t="s">
        <v>2330</v>
      </c>
      <c r="D196" s="697" t="s">
        <v>2368</v>
      </c>
      <c r="E196" s="697" t="s">
        <v>2369</v>
      </c>
      <c r="F196" s="701">
        <v>2</v>
      </c>
      <c r="G196" s="701">
        <v>57900</v>
      </c>
      <c r="H196" s="701"/>
      <c r="I196" s="701">
        <v>28950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503</v>
      </c>
      <c r="B197" s="697" t="s">
        <v>2226</v>
      </c>
      <c r="C197" s="697" t="s">
        <v>2330</v>
      </c>
      <c r="D197" s="697" t="s">
        <v>2370</v>
      </c>
      <c r="E197" s="697" t="s">
        <v>2371</v>
      </c>
      <c r="F197" s="701"/>
      <c r="G197" s="701"/>
      <c r="H197" s="701"/>
      <c r="I197" s="701"/>
      <c r="J197" s="701">
        <v>2</v>
      </c>
      <c r="K197" s="701">
        <v>8985.3799999999992</v>
      </c>
      <c r="L197" s="701">
        <v>1</v>
      </c>
      <c r="M197" s="701">
        <v>4492.6899999999996</v>
      </c>
      <c r="N197" s="701"/>
      <c r="O197" s="701"/>
      <c r="P197" s="723"/>
      <c r="Q197" s="702"/>
    </row>
    <row r="198" spans="1:17" ht="14.4" customHeight="1" x14ac:dyDescent="0.3">
      <c r="A198" s="696" t="s">
        <v>503</v>
      </c>
      <c r="B198" s="697" t="s">
        <v>2226</v>
      </c>
      <c r="C198" s="697" t="s">
        <v>2330</v>
      </c>
      <c r="D198" s="697" t="s">
        <v>2372</v>
      </c>
      <c r="E198" s="697" t="s">
        <v>2373</v>
      </c>
      <c r="F198" s="701">
        <v>1</v>
      </c>
      <c r="G198" s="701">
        <v>595</v>
      </c>
      <c r="H198" s="701"/>
      <c r="I198" s="701">
        <v>595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503</v>
      </c>
      <c r="B199" s="697" t="s">
        <v>2226</v>
      </c>
      <c r="C199" s="697" t="s">
        <v>2330</v>
      </c>
      <c r="D199" s="697" t="s">
        <v>2374</v>
      </c>
      <c r="E199" s="697" t="s">
        <v>2375</v>
      </c>
      <c r="F199" s="701">
        <v>1</v>
      </c>
      <c r="G199" s="701">
        <v>11201.4</v>
      </c>
      <c r="H199" s="701"/>
      <c r="I199" s="701">
        <v>11201.4</v>
      </c>
      <c r="J199" s="701"/>
      <c r="K199" s="701"/>
      <c r="L199" s="701"/>
      <c r="M199" s="701"/>
      <c r="N199" s="701"/>
      <c r="O199" s="701"/>
      <c r="P199" s="723"/>
      <c r="Q199" s="702"/>
    </row>
    <row r="200" spans="1:17" ht="14.4" customHeight="1" x14ac:dyDescent="0.3">
      <c r="A200" s="696" t="s">
        <v>503</v>
      </c>
      <c r="B200" s="697" t="s">
        <v>2226</v>
      </c>
      <c r="C200" s="697" t="s">
        <v>2330</v>
      </c>
      <c r="D200" s="697" t="s">
        <v>2376</v>
      </c>
      <c r="E200" s="697" t="s">
        <v>2377</v>
      </c>
      <c r="F200" s="701">
        <v>1</v>
      </c>
      <c r="G200" s="701">
        <v>23608.2</v>
      </c>
      <c r="H200" s="701"/>
      <c r="I200" s="701">
        <v>23608.2</v>
      </c>
      <c r="J200" s="701"/>
      <c r="K200" s="701"/>
      <c r="L200" s="701"/>
      <c r="M200" s="701"/>
      <c r="N200" s="701"/>
      <c r="O200" s="701"/>
      <c r="P200" s="723"/>
      <c r="Q200" s="702"/>
    </row>
    <row r="201" spans="1:17" ht="14.4" customHeight="1" x14ac:dyDescent="0.3">
      <c r="A201" s="696" t="s">
        <v>503</v>
      </c>
      <c r="B201" s="697" t="s">
        <v>2226</v>
      </c>
      <c r="C201" s="697" t="s">
        <v>2330</v>
      </c>
      <c r="D201" s="697" t="s">
        <v>2378</v>
      </c>
      <c r="E201" s="697" t="s">
        <v>2379</v>
      </c>
      <c r="F201" s="701"/>
      <c r="G201" s="701"/>
      <c r="H201" s="701"/>
      <c r="I201" s="701"/>
      <c r="J201" s="701"/>
      <c r="K201" s="701"/>
      <c r="L201" s="701"/>
      <c r="M201" s="701"/>
      <c r="N201" s="701">
        <v>1</v>
      </c>
      <c r="O201" s="701">
        <v>223.85</v>
      </c>
      <c r="P201" s="723"/>
      <c r="Q201" s="702">
        <v>223.85</v>
      </c>
    </row>
    <row r="202" spans="1:17" ht="14.4" customHeight="1" x14ac:dyDescent="0.3">
      <c r="A202" s="696" t="s">
        <v>503</v>
      </c>
      <c r="B202" s="697" t="s">
        <v>2226</v>
      </c>
      <c r="C202" s="697" t="s">
        <v>2330</v>
      </c>
      <c r="D202" s="697" t="s">
        <v>2380</v>
      </c>
      <c r="E202" s="697" t="s">
        <v>2381</v>
      </c>
      <c r="F202" s="701"/>
      <c r="G202" s="701"/>
      <c r="H202" s="701"/>
      <c r="I202" s="701"/>
      <c r="J202" s="701"/>
      <c r="K202" s="701"/>
      <c r="L202" s="701"/>
      <c r="M202" s="701"/>
      <c r="N202" s="701">
        <v>1</v>
      </c>
      <c r="O202" s="701">
        <v>408.74</v>
      </c>
      <c r="P202" s="723"/>
      <c r="Q202" s="702">
        <v>408.74</v>
      </c>
    </row>
    <row r="203" spans="1:17" ht="14.4" customHeight="1" x14ac:dyDescent="0.3">
      <c r="A203" s="696" t="s">
        <v>503</v>
      </c>
      <c r="B203" s="697" t="s">
        <v>2226</v>
      </c>
      <c r="C203" s="697" t="s">
        <v>2330</v>
      </c>
      <c r="D203" s="697" t="s">
        <v>2382</v>
      </c>
      <c r="E203" s="697" t="s">
        <v>2383</v>
      </c>
      <c r="F203" s="701"/>
      <c r="G203" s="701"/>
      <c r="H203" s="701"/>
      <c r="I203" s="701"/>
      <c r="J203" s="701"/>
      <c r="K203" s="701"/>
      <c r="L203" s="701"/>
      <c r="M203" s="701"/>
      <c r="N203" s="701">
        <v>1</v>
      </c>
      <c r="O203" s="701">
        <v>7289.24</v>
      </c>
      <c r="P203" s="723"/>
      <c r="Q203" s="702">
        <v>7289.24</v>
      </c>
    </row>
    <row r="204" spans="1:17" ht="14.4" customHeight="1" x14ac:dyDescent="0.3">
      <c r="A204" s="696" t="s">
        <v>503</v>
      </c>
      <c r="B204" s="697" t="s">
        <v>2226</v>
      </c>
      <c r="C204" s="697" t="s">
        <v>2330</v>
      </c>
      <c r="D204" s="697" t="s">
        <v>2384</v>
      </c>
      <c r="E204" s="697" t="s">
        <v>2385</v>
      </c>
      <c r="F204" s="701"/>
      <c r="G204" s="701"/>
      <c r="H204" s="701"/>
      <c r="I204" s="701"/>
      <c r="J204" s="701"/>
      <c r="K204" s="701"/>
      <c r="L204" s="701"/>
      <c r="M204" s="701"/>
      <c r="N204" s="701">
        <v>1</v>
      </c>
      <c r="O204" s="701">
        <v>6397.2</v>
      </c>
      <c r="P204" s="723"/>
      <c r="Q204" s="702">
        <v>6397.2</v>
      </c>
    </row>
    <row r="205" spans="1:17" ht="14.4" customHeight="1" x14ac:dyDescent="0.3">
      <c r="A205" s="696" t="s">
        <v>503</v>
      </c>
      <c r="B205" s="697" t="s">
        <v>2226</v>
      </c>
      <c r="C205" s="697" t="s">
        <v>2330</v>
      </c>
      <c r="D205" s="697" t="s">
        <v>2386</v>
      </c>
      <c r="E205" s="697" t="s">
        <v>2387</v>
      </c>
      <c r="F205" s="701">
        <v>1</v>
      </c>
      <c r="G205" s="701">
        <v>69228.990000000005</v>
      </c>
      <c r="H205" s="701"/>
      <c r="I205" s="701">
        <v>69228.990000000005</v>
      </c>
      <c r="J205" s="701"/>
      <c r="K205" s="701"/>
      <c r="L205" s="701"/>
      <c r="M205" s="701"/>
      <c r="N205" s="701"/>
      <c r="O205" s="701"/>
      <c r="P205" s="723"/>
      <c r="Q205" s="702"/>
    </row>
    <row r="206" spans="1:17" ht="14.4" customHeight="1" x14ac:dyDescent="0.3">
      <c r="A206" s="696" t="s">
        <v>503</v>
      </c>
      <c r="B206" s="697" t="s">
        <v>2226</v>
      </c>
      <c r="C206" s="697" t="s">
        <v>2330</v>
      </c>
      <c r="D206" s="697" t="s">
        <v>2388</v>
      </c>
      <c r="E206" s="697" t="s">
        <v>2389</v>
      </c>
      <c r="F206" s="701">
        <v>2</v>
      </c>
      <c r="G206" s="701">
        <v>3592</v>
      </c>
      <c r="H206" s="701"/>
      <c r="I206" s="701">
        <v>1796</v>
      </c>
      <c r="J206" s="701"/>
      <c r="K206" s="701"/>
      <c r="L206" s="701"/>
      <c r="M206" s="701"/>
      <c r="N206" s="701"/>
      <c r="O206" s="701"/>
      <c r="P206" s="723"/>
      <c r="Q206" s="702"/>
    </row>
    <row r="207" spans="1:17" ht="14.4" customHeight="1" x14ac:dyDescent="0.3">
      <c r="A207" s="696" t="s">
        <v>503</v>
      </c>
      <c r="B207" s="697" t="s">
        <v>2226</v>
      </c>
      <c r="C207" s="697" t="s">
        <v>2330</v>
      </c>
      <c r="D207" s="697" t="s">
        <v>2390</v>
      </c>
      <c r="E207" s="697" t="s">
        <v>2391</v>
      </c>
      <c r="F207" s="701">
        <v>4</v>
      </c>
      <c r="G207" s="701">
        <v>7184</v>
      </c>
      <c r="H207" s="701"/>
      <c r="I207" s="701">
        <v>1796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503</v>
      </c>
      <c r="B208" s="697" t="s">
        <v>2226</v>
      </c>
      <c r="C208" s="697" t="s">
        <v>2330</v>
      </c>
      <c r="D208" s="697" t="s">
        <v>2392</v>
      </c>
      <c r="E208" s="697" t="s">
        <v>2393</v>
      </c>
      <c r="F208" s="701">
        <v>4</v>
      </c>
      <c r="G208" s="701">
        <v>7184</v>
      </c>
      <c r="H208" s="701"/>
      <c r="I208" s="701">
        <v>1796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503</v>
      </c>
      <c r="B209" s="697" t="s">
        <v>2226</v>
      </c>
      <c r="C209" s="697" t="s">
        <v>2330</v>
      </c>
      <c r="D209" s="697" t="s">
        <v>2394</v>
      </c>
      <c r="E209" s="697" t="s">
        <v>2395</v>
      </c>
      <c r="F209" s="701">
        <v>2</v>
      </c>
      <c r="G209" s="701">
        <v>4032</v>
      </c>
      <c r="H209" s="701"/>
      <c r="I209" s="701">
        <v>2016</v>
      </c>
      <c r="J209" s="701"/>
      <c r="K209" s="701"/>
      <c r="L209" s="701"/>
      <c r="M209" s="701"/>
      <c r="N209" s="701">
        <v>1</v>
      </c>
      <c r="O209" s="701">
        <v>2016</v>
      </c>
      <c r="P209" s="723"/>
      <c r="Q209" s="702">
        <v>2016</v>
      </c>
    </row>
    <row r="210" spans="1:17" ht="14.4" customHeight="1" x14ac:dyDescent="0.3">
      <c r="A210" s="696" t="s">
        <v>503</v>
      </c>
      <c r="B210" s="697" t="s">
        <v>2226</v>
      </c>
      <c r="C210" s="697" t="s">
        <v>2330</v>
      </c>
      <c r="D210" s="697" t="s">
        <v>2396</v>
      </c>
      <c r="E210" s="697" t="s">
        <v>2397</v>
      </c>
      <c r="F210" s="701"/>
      <c r="G210" s="701"/>
      <c r="H210" s="701"/>
      <c r="I210" s="701"/>
      <c r="J210" s="701"/>
      <c r="K210" s="701"/>
      <c r="L210" s="701"/>
      <c r="M210" s="701"/>
      <c r="N210" s="701">
        <v>1</v>
      </c>
      <c r="O210" s="701">
        <v>9100</v>
      </c>
      <c r="P210" s="723"/>
      <c r="Q210" s="702">
        <v>9100</v>
      </c>
    </row>
    <row r="211" spans="1:17" ht="14.4" customHeight="1" x14ac:dyDescent="0.3">
      <c r="A211" s="696" t="s">
        <v>503</v>
      </c>
      <c r="B211" s="697" t="s">
        <v>2226</v>
      </c>
      <c r="C211" s="697" t="s">
        <v>2330</v>
      </c>
      <c r="D211" s="697" t="s">
        <v>2398</v>
      </c>
      <c r="E211" s="697" t="s">
        <v>2399</v>
      </c>
      <c r="F211" s="701"/>
      <c r="G211" s="701"/>
      <c r="H211" s="701"/>
      <c r="I211" s="701"/>
      <c r="J211" s="701"/>
      <c r="K211" s="701"/>
      <c r="L211" s="701"/>
      <c r="M211" s="701"/>
      <c r="N211" s="701">
        <v>2</v>
      </c>
      <c r="O211" s="701">
        <v>42561.2</v>
      </c>
      <c r="P211" s="723"/>
      <c r="Q211" s="702">
        <v>21280.6</v>
      </c>
    </row>
    <row r="212" spans="1:17" ht="14.4" customHeight="1" x14ac:dyDescent="0.3">
      <c r="A212" s="696" t="s">
        <v>503</v>
      </c>
      <c r="B212" s="697" t="s">
        <v>2226</v>
      </c>
      <c r="C212" s="697" t="s">
        <v>2330</v>
      </c>
      <c r="D212" s="697" t="s">
        <v>2400</v>
      </c>
      <c r="E212" s="697" t="s">
        <v>2401</v>
      </c>
      <c r="F212" s="701">
        <v>1</v>
      </c>
      <c r="G212" s="701">
        <v>3501.87</v>
      </c>
      <c r="H212" s="701"/>
      <c r="I212" s="701">
        <v>3501.87</v>
      </c>
      <c r="J212" s="701"/>
      <c r="K212" s="701"/>
      <c r="L212" s="701"/>
      <c r="M212" s="701"/>
      <c r="N212" s="701"/>
      <c r="O212" s="701"/>
      <c r="P212" s="723"/>
      <c r="Q212" s="702"/>
    </row>
    <row r="213" spans="1:17" ht="14.4" customHeight="1" x14ac:dyDescent="0.3">
      <c r="A213" s="696" t="s">
        <v>503</v>
      </c>
      <c r="B213" s="697" t="s">
        <v>2226</v>
      </c>
      <c r="C213" s="697" t="s">
        <v>2330</v>
      </c>
      <c r="D213" s="697" t="s">
        <v>2402</v>
      </c>
      <c r="E213" s="697" t="s">
        <v>2403</v>
      </c>
      <c r="F213" s="701">
        <v>2</v>
      </c>
      <c r="G213" s="701">
        <v>723.38</v>
      </c>
      <c r="H213" s="701"/>
      <c r="I213" s="701">
        <v>361.69</v>
      </c>
      <c r="J213" s="701"/>
      <c r="K213" s="701"/>
      <c r="L213" s="701"/>
      <c r="M213" s="701"/>
      <c r="N213" s="701"/>
      <c r="O213" s="701"/>
      <c r="P213" s="723"/>
      <c r="Q213" s="702"/>
    </row>
    <row r="214" spans="1:17" ht="14.4" customHeight="1" x14ac:dyDescent="0.3">
      <c r="A214" s="696" t="s">
        <v>503</v>
      </c>
      <c r="B214" s="697" t="s">
        <v>2226</v>
      </c>
      <c r="C214" s="697" t="s">
        <v>2330</v>
      </c>
      <c r="D214" s="697" t="s">
        <v>2404</v>
      </c>
      <c r="E214" s="697" t="s">
        <v>2405</v>
      </c>
      <c r="F214" s="701"/>
      <c r="G214" s="701"/>
      <c r="H214" s="701"/>
      <c r="I214" s="701"/>
      <c r="J214" s="701">
        <v>1</v>
      </c>
      <c r="K214" s="701">
        <v>4618</v>
      </c>
      <c r="L214" s="701">
        <v>1</v>
      </c>
      <c r="M214" s="701">
        <v>4618</v>
      </c>
      <c r="N214" s="701"/>
      <c r="O214" s="701"/>
      <c r="P214" s="723"/>
      <c r="Q214" s="702"/>
    </row>
    <row r="215" spans="1:17" ht="14.4" customHeight="1" x14ac:dyDescent="0.3">
      <c r="A215" s="696" t="s">
        <v>503</v>
      </c>
      <c r="B215" s="697" t="s">
        <v>2226</v>
      </c>
      <c r="C215" s="697" t="s">
        <v>2330</v>
      </c>
      <c r="D215" s="697" t="s">
        <v>2406</v>
      </c>
      <c r="E215" s="697" t="s">
        <v>2407</v>
      </c>
      <c r="F215" s="701">
        <v>11</v>
      </c>
      <c r="G215" s="701">
        <v>6121.5</v>
      </c>
      <c r="H215" s="701">
        <v>1.5714285714285714</v>
      </c>
      <c r="I215" s="701">
        <v>556.5</v>
      </c>
      <c r="J215" s="701">
        <v>7</v>
      </c>
      <c r="K215" s="701">
        <v>3895.5</v>
      </c>
      <c r="L215" s="701">
        <v>1</v>
      </c>
      <c r="M215" s="701">
        <v>556.5</v>
      </c>
      <c r="N215" s="701">
        <v>9</v>
      </c>
      <c r="O215" s="701">
        <v>5008.5</v>
      </c>
      <c r="P215" s="723">
        <v>1.2857142857142858</v>
      </c>
      <c r="Q215" s="702">
        <v>556.5</v>
      </c>
    </row>
    <row r="216" spans="1:17" ht="14.4" customHeight="1" x14ac:dyDescent="0.3">
      <c r="A216" s="696" t="s">
        <v>503</v>
      </c>
      <c r="B216" s="697" t="s">
        <v>2226</v>
      </c>
      <c r="C216" s="697" t="s">
        <v>2330</v>
      </c>
      <c r="D216" s="697" t="s">
        <v>2408</v>
      </c>
      <c r="E216" s="697" t="s">
        <v>2409</v>
      </c>
      <c r="F216" s="701">
        <v>0.6</v>
      </c>
      <c r="G216" s="701">
        <v>151.21</v>
      </c>
      <c r="H216" s="701">
        <v>1</v>
      </c>
      <c r="I216" s="701">
        <v>252.01666666666668</v>
      </c>
      <c r="J216" s="701">
        <v>0.6</v>
      </c>
      <c r="K216" s="701">
        <v>151.21</v>
      </c>
      <c r="L216" s="701">
        <v>1</v>
      </c>
      <c r="M216" s="701">
        <v>252.01666666666668</v>
      </c>
      <c r="N216" s="701">
        <v>0.6</v>
      </c>
      <c r="O216" s="701">
        <v>151.21</v>
      </c>
      <c r="P216" s="723">
        <v>1</v>
      </c>
      <c r="Q216" s="702">
        <v>252.01666666666668</v>
      </c>
    </row>
    <row r="217" spans="1:17" ht="14.4" customHeight="1" x14ac:dyDescent="0.3">
      <c r="A217" s="696" t="s">
        <v>503</v>
      </c>
      <c r="B217" s="697" t="s">
        <v>2226</v>
      </c>
      <c r="C217" s="697" t="s">
        <v>2330</v>
      </c>
      <c r="D217" s="697" t="s">
        <v>2410</v>
      </c>
      <c r="E217" s="697" t="s">
        <v>2411</v>
      </c>
      <c r="F217" s="701">
        <v>2</v>
      </c>
      <c r="G217" s="701">
        <v>1123.42</v>
      </c>
      <c r="H217" s="701"/>
      <c r="I217" s="701">
        <v>561.71</v>
      </c>
      <c r="J217" s="701"/>
      <c r="K217" s="701"/>
      <c r="L217" s="701"/>
      <c r="M217" s="701"/>
      <c r="N217" s="701"/>
      <c r="O217" s="701"/>
      <c r="P217" s="723"/>
      <c r="Q217" s="702"/>
    </row>
    <row r="218" spans="1:17" ht="14.4" customHeight="1" x14ac:dyDescent="0.3">
      <c r="A218" s="696" t="s">
        <v>503</v>
      </c>
      <c r="B218" s="697" t="s">
        <v>2226</v>
      </c>
      <c r="C218" s="697" t="s">
        <v>2330</v>
      </c>
      <c r="D218" s="697" t="s">
        <v>2412</v>
      </c>
      <c r="E218" s="697" t="s">
        <v>2409</v>
      </c>
      <c r="F218" s="701">
        <v>6</v>
      </c>
      <c r="G218" s="701">
        <v>11093.22</v>
      </c>
      <c r="H218" s="701">
        <v>1.5</v>
      </c>
      <c r="I218" s="701">
        <v>1848.87</v>
      </c>
      <c r="J218" s="701">
        <v>4</v>
      </c>
      <c r="K218" s="701">
        <v>7395.48</v>
      </c>
      <c r="L218" s="701">
        <v>1</v>
      </c>
      <c r="M218" s="701">
        <v>1848.87</v>
      </c>
      <c r="N218" s="701">
        <v>4</v>
      </c>
      <c r="O218" s="701">
        <v>6319.96</v>
      </c>
      <c r="P218" s="723">
        <v>0.85457062962782682</v>
      </c>
      <c r="Q218" s="702">
        <v>1579.99</v>
      </c>
    </row>
    <row r="219" spans="1:17" ht="14.4" customHeight="1" x14ac:dyDescent="0.3">
      <c r="A219" s="696" t="s">
        <v>503</v>
      </c>
      <c r="B219" s="697" t="s">
        <v>2226</v>
      </c>
      <c r="C219" s="697" t="s">
        <v>2330</v>
      </c>
      <c r="D219" s="697" t="s">
        <v>2413</v>
      </c>
      <c r="E219" s="697" t="s">
        <v>2414</v>
      </c>
      <c r="F219" s="701"/>
      <c r="G219" s="701"/>
      <c r="H219" s="701"/>
      <c r="I219" s="701"/>
      <c r="J219" s="701">
        <v>1</v>
      </c>
      <c r="K219" s="701">
        <v>1949.12</v>
      </c>
      <c r="L219" s="701">
        <v>1</v>
      </c>
      <c r="M219" s="701">
        <v>1949.12</v>
      </c>
      <c r="N219" s="701"/>
      <c r="O219" s="701"/>
      <c r="P219" s="723"/>
      <c r="Q219" s="702"/>
    </row>
    <row r="220" spans="1:17" ht="14.4" customHeight="1" x14ac:dyDescent="0.3">
      <c r="A220" s="696" t="s">
        <v>503</v>
      </c>
      <c r="B220" s="697" t="s">
        <v>2226</v>
      </c>
      <c r="C220" s="697" t="s">
        <v>2330</v>
      </c>
      <c r="D220" s="697" t="s">
        <v>2415</v>
      </c>
      <c r="E220" s="697" t="s">
        <v>2416</v>
      </c>
      <c r="F220" s="701">
        <v>1</v>
      </c>
      <c r="G220" s="701">
        <v>1512.68</v>
      </c>
      <c r="H220" s="701">
        <v>1.1097270212968875</v>
      </c>
      <c r="I220" s="701">
        <v>1512.68</v>
      </c>
      <c r="J220" s="701">
        <v>1</v>
      </c>
      <c r="K220" s="701">
        <v>1363.11</v>
      </c>
      <c r="L220" s="701">
        <v>1</v>
      </c>
      <c r="M220" s="701">
        <v>1363.11</v>
      </c>
      <c r="N220" s="701"/>
      <c r="O220" s="701"/>
      <c r="P220" s="723"/>
      <c r="Q220" s="702"/>
    </row>
    <row r="221" spans="1:17" ht="14.4" customHeight="1" x14ac:dyDescent="0.3">
      <c r="A221" s="696" t="s">
        <v>503</v>
      </c>
      <c r="B221" s="697" t="s">
        <v>2226</v>
      </c>
      <c r="C221" s="697" t="s">
        <v>2330</v>
      </c>
      <c r="D221" s="697" t="s">
        <v>2417</v>
      </c>
      <c r="E221" s="697" t="s">
        <v>2418</v>
      </c>
      <c r="F221" s="701">
        <v>1</v>
      </c>
      <c r="G221" s="701">
        <v>8491.4599999999991</v>
      </c>
      <c r="H221" s="701">
        <v>1</v>
      </c>
      <c r="I221" s="701">
        <v>8491.4599999999991</v>
      </c>
      <c r="J221" s="701">
        <v>1</v>
      </c>
      <c r="K221" s="701">
        <v>8491.4599999999991</v>
      </c>
      <c r="L221" s="701">
        <v>1</v>
      </c>
      <c r="M221" s="701">
        <v>8491.4599999999991</v>
      </c>
      <c r="N221" s="701"/>
      <c r="O221" s="701"/>
      <c r="P221" s="723"/>
      <c r="Q221" s="702"/>
    </row>
    <row r="222" spans="1:17" ht="14.4" customHeight="1" x14ac:dyDescent="0.3">
      <c r="A222" s="696" t="s">
        <v>503</v>
      </c>
      <c r="B222" s="697" t="s">
        <v>2226</v>
      </c>
      <c r="C222" s="697" t="s">
        <v>2330</v>
      </c>
      <c r="D222" s="697" t="s">
        <v>2419</v>
      </c>
      <c r="E222" s="697" t="s">
        <v>2420</v>
      </c>
      <c r="F222" s="701">
        <v>2</v>
      </c>
      <c r="G222" s="701">
        <v>5998.48</v>
      </c>
      <c r="H222" s="701">
        <v>0.66666666666666663</v>
      </c>
      <c r="I222" s="701">
        <v>2999.24</v>
      </c>
      <c r="J222" s="701">
        <v>3</v>
      </c>
      <c r="K222" s="701">
        <v>8997.7199999999993</v>
      </c>
      <c r="L222" s="701">
        <v>1</v>
      </c>
      <c r="M222" s="701">
        <v>2999.24</v>
      </c>
      <c r="N222" s="701"/>
      <c r="O222" s="701"/>
      <c r="P222" s="723"/>
      <c r="Q222" s="702"/>
    </row>
    <row r="223" spans="1:17" ht="14.4" customHeight="1" x14ac:dyDescent="0.3">
      <c r="A223" s="696" t="s">
        <v>503</v>
      </c>
      <c r="B223" s="697" t="s">
        <v>2226</v>
      </c>
      <c r="C223" s="697" t="s">
        <v>2330</v>
      </c>
      <c r="D223" s="697" t="s">
        <v>2421</v>
      </c>
      <c r="E223" s="697" t="s">
        <v>2422</v>
      </c>
      <c r="F223" s="701"/>
      <c r="G223" s="701"/>
      <c r="H223" s="701"/>
      <c r="I223" s="701"/>
      <c r="J223" s="701">
        <v>1</v>
      </c>
      <c r="K223" s="701">
        <v>10779.22</v>
      </c>
      <c r="L223" s="701">
        <v>1</v>
      </c>
      <c r="M223" s="701">
        <v>10779.22</v>
      </c>
      <c r="N223" s="701"/>
      <c r="O223" s="701"/>
      <c r="P223" s="723"/>
      <c r="Q223" s="702"/>
    </row>
    <row r="224" spans="1:17" ht="14.4" customHeight="1" x14ac:dyDescent="0.3">
      <c r="A224" s="696" t="s">
        <v>503</v>
      </c>
      <c r="B224" s="697" t="s">
        <v>2226</v>
      </c>
      <c r="C224" s="697" t="s">
        <v>2330</v>
      </c>
      <c r="D224" s="697" t="s">
        <v>2423</v>
      </c>
      <c r="E224" s="697" t="s">
        <v>2424</v>
      </c>
      <c r="F224" s="701"/>
      <c r="G224" s="701"/>
      <c r="H224" s="701"/>
      <c r="I224" s="701"/>
      <c r="J224" s="701">
        <v>2</v>
      </c>
      <c r="K224" s="701">
        <v>2299</v>
      </c>
      <c r="L224" s="701">
        <v>1</v>
      </c>
      <c r="M224" s="701">
        <v>1149.5</v>
      </c>
      <c r="N224" s="701"/>
      <c r="O224" s="701"/>
      <c r="P224" s="723"/>
      <c r="Q224" s="702"/>
    </row>
    <row r="225" spans="1:17" ht="14.4" customHeight="1" x14ac:dyDescent="0.3">
      <c r="A225" s="696" t="s">
        <v>503</v>
      </c>
      <c r="B225" s="697" t="s">
        <v>2226</v>
      </c>
      <c r="C225" s="697" t="s">
        <v>2330</v>
      </c>
      <c r="D225" s="697" t="s">
        <v>2425</v>
      </c>
      <c r="E225" s="697" t="s">
        <v>2424</v>
      </c>
      <c r="F225" s="701"/>
      <c r="G225" s="701"/>
      <c r="H225" s="701"/>
      <c r="I225" s="701"/>
      <c r="J225" s="701">
        <v>3</v>
      </c>
      <c r="K225" s="701">
        <v>5705.19</v>
      </c>
      <c r="L225" s="701">
        <v>1</v>
      </c>
      <c r="M225" s="701">
        <v>1901.7299999999998</v>
      </c>
      <c r="N225" s="701"/>
      <c r="O225" s="701"/>
      <c r="P225" s="723"/>
      <c r="Q225" s="702"/>
    </row>
    <row r="226" spans="1:17" ht="14.4" customHeight="1" x14ac:dyDescent="0.3">
      <c r="A226" s="696" t="s">
        <v>503</v>
      </c>
      <c r="B226" s="697" t="s">
        <v>2226</v>
      </c>
      <c r="C226" s="697" t="s">
        <v>2330</v>
      </c>
      <c r="D226" s="697" t="s">
        <v>2426</v>
      </c>
      <c r="E226" s="697" t="s">
        <v>2427</v>
      </c>
      <c r="F226" s="701">
        <v>20</v>
      </c>
      <c r="G226" s="701">
        <v>1932</v>
      </c>
      <c r="H226" s="701">
        <v>1.25</v>
      </c>
      <c r="I226" s="701">
        <v>96.6</v>
      </c>
      <c r="J226" s="701">
        <v>16</v>
      </c>
      <c r="K226" s="701">
        <v>1545.6</v>
      </c>
      <c r="L226" s="701">
        <v>1</v>
      </c>
      <c r="M226" s="701">
        <v>96.6</v>
      </c>
      <c r="N226" s="701">
        <v>8</v>
      </c>
      <c r="O226" s="701">
        <v>772.80000000000007</v>
      </c>
      <c r="P226" s="723">
        <v>0.50000000000000011</v>
      </c>
      <c r="Q226" s="702">
        <v>96.600000000000009</v>
      </c>
    </row>
    <row r="227" spans="1:17" ht="14.4" customHeight="1" x14ac:dyDescent="0.3">
      <c r="A227" s="696" t="s">
        <v>503</v>
      </c>
      <c r="B227" s="697" t="s">
        <v>2226</v>
      </c>
      <c r="C227" s="697" t="s">
        <v>2330</v>
      </c>
      <c r="D227" s="697" t="s">
        <v>2428</v>
      </c>
      <c r="E227" s="697" t="s">
        <v>2429</v>
      </c>
      <c r="F227" s="701">
        <v>1</v>
      </c>
      <c r="G227" s="701">
        <v>3278.02</v>
      </c>
      <c r="H227" s="701"/>
      <c r="I227" s="701">
        <v>3278.02</v>
      </c>
      <c r="J227" s="701"/>
      <c r="K227" s="701"/>
      <c r="L227" s="701"/>
      <c r="M227" s="701"/>
      <c r="N227" s="701"/>
      <c r="O227" s="701"/>
      <c r="P227" s="723"/>
      <c r="Q227" s="702"/>
    </row>
    <row r="228" spans="1:17" ht="14.4" customHeight="1" x14ac:dyDescent="0.3">
      <c r="A228" s="696" t="s">
        <v>503</v>
      </c>
      <c r="B228" s="697" t="s">
        <v>2226</v>
      </c>
      <c r="C228" s="697" t="s">
        <v>2330</v>
      </c>
      <c r="D228" s="697" t="s">
        <v>2430</v>
      </c>
      <c r="E228" s="697" t="s">
        <v>2431</v>
      </c>
      <c r="F228" s="701">
        <v>1</v>
      </c>
      <c r="G228" s="701">
        <v>6968.51</v>
      </c>
      <c r="H228" s="701"/>
      <c r="I228" s="701">
        <v>6968.51</v>
      </c>
      <c r="J228" s="701"/>
      <c r="K228" s="701"/>
      <c r="L228" s="701"/>
      <c r="M228" s="701"/>
      <c r="N228" s="701"/>
      <c r="O228" s="701"/>
      <c r="P228" s="723"/>
      <c r="Q228" s="702"/>
    </row>
    <row r="229" spans="1:17" ht="14.4" customHeight="1" x14ac:dyDescent="0.3">
      <c r="A229" s="696" t="s">
        <v>503</v>
      </c>
      <c r="B229" s="697" t="s">
        <v>2226</v>
      </c>
      <c r="C229" s="697" t="s">
        <v>2330</v>
      </c>
      <c r="D229" s="697" t="s">
        <v>2432</v>
      </c>
      <c r="E229" s="697" t="s">
        <v>2433</v>
      </c>
      <c r="F229" s="701">
        <v>1</v>
      </c>
      <c r="G229" s="701">
        <v>11571</v>
      </c>
      <c r="H229" s="701"/>
      <c r="I229" s="701">
        <v>11571</v>
      </c>
      <c r="J229" s="701"/>
      <c r="K229" s="701"/>
      <c r="L229" s="701"/>
      <c r="M229" s="701"/>
      <c r="N229" s="701"/>
      <c r="O229" s="701"/>
      <c r="P229" s="723"/>
      <c r="Q229" s="702"/>
    </row>
    <row r="230" spans="1:17" ht="14.4" customHeight="1" x14ac:dyDescent="0.3">
      <c r="A230" s="696" t="s">
        <v>503</v>
      </c>
      <c r="B230" s="697" t="s">
        <v>2226</v>
      </c>
      <c r="C230" s="697" t="s">
        <v>2330</v>
      </c>
      <c r="D230" s="697" t="s">
        <v>2434</v>
      </c>
      <c r="E230" s="697" t="s">
        <v>2361</v>
      </c>
      <c r="F230" s="701">
        <v>3</v>
      </c>
      <c r="G230" s="701">
        <v>4079.13</v>
      </c>
      <c r="H230" s="701"/>
      <c r="I230" s="701">
        <v>1359.71</v>
      </c>
      <c r="J230" s="701"/>
      <c r="K230" s="701"/>
      <c r="L230" s="701"/>
      <c r="M230" s="701"/>
      <c r="N230" s="701"/>
      <c r="O230" s="701"/>
      <c r="P230" s="723"/>
      <c r="Q230" s="702"/>
    </row>
    <row r="231" spans="1:17" ht="14.4" customHeight="1" x14ac:dyDescent="0.3">
      <c r="A231" s="696" t="s">
        <v>503</v>
      </c>
      <c r="B231" s="697" t="s">
        <v>2226</v>
      </c>
      <c r="C231" s="697" t="s">
        <v>2330</v>
      </c>
      <c r="D231" s="697" t="s">
        <v>2435</v>
      </c>
      <c r="E231" s="697" t="s">
        <v>2436</v>
      </c>
      <c r="F231" s="701">
        <v>1</v>
      </c>
      <c r="G231" s="701">
        <v>1423.96</v>
      </c>
      <c r="H231" s="701"/>
      <c r="I231" s="701">
        <v>1423.96</v>
      </c>
      <c r="J231" s="701"/>
      <c r="K231" s="701"/>
      <c r="L231" s="701"/>
      <c r="M231" s="701"/>
      <c r="N231" s="701"/>
      <c r="O231" s="701"/>
      <c r="P231" s="723"/>
      <c r="Q231" s="702"/>
    </row>
    <row r="232" spans="1:17" ht="14.4" customHeight="1" x14ac:dyDescent="0.3">
      <c r="A232" s="696" t="s">
        <v>503</v>
      </c>
      <c r="B232" s="697" t="s">
        <v>2226</v>
      </c>
      <c r="C232" s="697" t="s">
        <v>2330</v>
      </c>
      <c r="D232" s="697" t="s">
        <v>2437</v>
      </c>
      <c r="E232" s="697" t="s">
        <v>2438</v>
      </c>
      <c r="F232" s="701">
        <v>2</v>
      </c>
      <c r="G232" s="701">
        <v>437.34</v>
      </c>
      <c r="H232" s="701"/>
      <c r="I232" s="701">
        <v>218.67</v>
      </c>
      <c r="J232" s="701"/>
      <c r="K232" s="701"/>
      <c r="L232" s="701"/>
      <c r="M232" s="701"/>
      <c r="N232" s="701">
        <v>1</v>
      </c>
      <c r="O232" s="701">
        <v>218.67</v>
      </c>
      <c r="P232" s="723"/>
      <c r="Q232" s="702">
        <v>218.67</v>
      </c>
    </row>
    <row r="233" spans="1:17" ht="14.4" customHeight="1" x14ac:dyDescent="0.3">
      <c r="A233" s="696" t="s">
        <v>503</v>
      </c>
      <c r="B233" s="697" t="s">
        <v>2226</v>
      </c>
      <c r="C233" s="697" t="s">
        <v>2330</v>
      </c>
      <c r="D233" s="697" t="s">
        <v>2439</v>
      </c>
      <c r="E233" s="697" t="s">
        <v>2440</v>
      </c>
      <c r="F233" s="701"/>
      <c r="G233" s="701"/>
      <c r="H233" s="701"/>
      <c r="I233" s="701"/>
      <c r="J233" s="701">
        <v>2</v>
      </c>
      <c r="K233" s="701">
        <v>22676</v>
      </c>
      <c r="L233" s="701">
        <v>1</v>
      </c>
      <c r="M233" s="701">
        <v>11338</v>
      </c>
      <c r="N233" s="701"/>
      <c r="O233" s="701"/>
      <c r="P233" s="723"/>
      <c r="Q233" s="702"/>
    </row>
    <row r="234" spans="1:17" ht="14.4" customHeight="1" x14ac:dyDescent="0.3">
      <c r="A234" s="696" t="s">
        <v>503</v>
      </c>
      <c r="B234" s="697" t="s">
        <v>2226</v>
      </c>
      <c r="C234" s="697" t="s">
        <v>2330</v>
      </c>
      <c r="D234" s="697" t="s">
        <v>2441</v>
      </c>
      <c r="E234" s="697" t="s">
        <v>2442</v>
      </c>
      <c r="F234" s="701"/>
      <c r="G234" s="701"/>
      <c r="H234" s="701"/>
      <c r="I234" s="701"/>
      <c r="J234" s="701">
        <v>2</v>
      </c>
      <c r="K234" s="701">
        <v>9216</v>
      </c>
      <c r="L234" s="701">
        <v>1</v>
      </c>
      <c r="M234" s="701">
        <v>4608</v>
      </c>
      <c r="N234" s="701"/>
      <c r="O234" s="701"/>
      <c r="P234" s="723"/>
      <c r="Q234" s="702"/>
    </row>
    <row r="235" spans="1:17" ht="14.4" customHeight="1" x14ac:dyDescent="0.3">
      <c r="A235" s="696" t="s">
        <v>503</v>
      </c>
      <c r="B235" s="697" t="s">
        <v>2226</v>
      </c>
      <c r="C235" s="697" t="s">
        <v>2330</v>
      </c>
      <c r="D235" s="697" t="s">
        <v>2443</v>
      </c>
      <c r="E235" s="697" t="s">
        <v>2444</v>
      </c>
      <c r="F235" s="701"/>
      <c r="G235" s="701"/>
      <c r="H235" s="701"/>
      <c r="I235" s="701"/>
      <c r="J235" s="701">
        <v>2</v>
      </c>
      <c r="K235" s="701">
        <v>5137.96</v>
      </c>
      <c r="L235" s="701">
        <v>1</v>
      </c>
      <c r="M235" s="701">
        <v>2568.98</v>
      </c>
      <c r="N235" s="701"/>
      <c r="O235" s="701"/>
      <c r="P235" s="723"/>
      <c r="Q235" s="702"/>
    </row>
    <row r="236" spans="1:17" ht="14.4" customHeight="1" x14ac:dyDescent="0.3">
      <c r="A236" s="696" t="s">
        <v>503</v>
      </c>
      <c r="B236" s="697" t="s">
        <v>2226</v>
      </c>
      <c r="C236" s="697" t="s">
        <v>2330</v>
      </c>
      <c r="D236" s="697" t="s">
        <v>2445</v>
      </c>
      <c r="E236" s="697" t="s">
        <v>2446</v>
      </c>
      <c r="F236" s="701">
        <v>2</v>
      </c>
      <c r="G236" s="701">
        <v>4259.46</v>
      </c>
      <c r="H236" s="701"/>
      <c r="I236" s="701">
        <v>2129.73</v>
      </c>
      <c r="J236" s="701"/>
      <c r="K236" s="701"/>
      <c r="L236" s="701"/>
      <c r="M236" s="701"/>
      <c r="N236" s="701">
        <v>2</v>
      </c>
      <c r="O236" s="701">
        <v>4259.46</v>
      </c>
      <c r="P236" s="723"/>
      <c r="Q236" s="702">
        <v>2129.73</v>
      </c>
    </row>
    <row r="237" spans="1:17" ht="14.4" customHeight="1" x14ac:dyDescent="0.3">
      <c r="A237" s="696" t="s">
        <v>503</v>
      </c>
      <c r="B237" s="697" t="s">
        <v>2226</v>
      </c>
      <c r="C237" s="697" t="s">
        <v>2330</v>
      </c>
      <c r="D237" s="697" t="s">
        <v>2447</v>
      </c>
      <c r="E237" s="697" t="s">
        <v>2448</v>
      </c>
      <c r="F237" s="701"/>
      <c r="G237" s="701"/>
      <c r="H237" s="701"/>
      <c r="I237" s="701"/>
      <c r="J237" s="701"/>
      <c r="K237" s="701"/>
      <c r="L237" s="701"/>
      <c r="M237" s="701"/>
      <c r="N237" s="701">
        <v>1.5</v>
      </c>
      <c r="O237" s="701">
        <v>8100</v>
      </c>
      <c r="P237" s="723"/>
      <c r="Q237" s="702">
        <v>5400</v>
      </c>
    </row>
    <row r="238" spans="1:17" ht="14.4" customHeight="1" x14ac:dyDescent="0.3">
      <c r="A238" s="696" t="s">
        <v>503</v>
      </c>
      <c r="B238" s="697" t="s">
        <v>2226</v>
      </c>
      <c r="C238" s="697" t="s">
        <v>2330</v>
      </c>
      <c r="D238" s="697" t="s">
        <v>2449</v>
      </c>
      <c r="E238" s="697" t="s">
        <v>2450</v>
      </c>
      <c r="F238" s="701"/>
      <c r="G238" s="701"/>
      <c r="H238" s="701"/>
      <c r="I238" s="701"/>
      <c r="J238" s="701"/>
      <c r="K238" s="701"/>
      <c r="L238" s="701"/>
      <c r="M238" s="701"/>
      <c r="N238" s="701">
        <v>9</v>
      </c>
      <c r="O238" s="701">
        <v>4952.7</v>
      </c>
      <c r="P238" s="723"/>
      <c r="Q238" s="702">
        <v>550.29999999999995</v>
      </c>
    </row>
    <row r="239" spans="1:17" ht="14.4" customHeight="1" x14ac:dyDescent="0.3">
      <c r="A239" s="696" t="s">
        <v>503</v>
      </c>
      <c r="B239" s="697" t="s">
        <v>2226</v>
      </c>
      <c r="C239" s="697" t="s">
        <v>2330</v>
      </c>
      <c r="D239" s="697" t="s">
        <v>2451</v>
      </c>
      <c r="E239" s="697" t="s">
        <v>2452</v>
      </c>
      <c r="F239" s="701">
        <v>12</v>
      </c>
      <c r="G239" s="701">
        <v>1877.88</v>
      </c>
      <c r="H239" s="701"/>
      <c r="I239" s="701">
        <v>156.49</v>
      </c>
      <c r="J239" s="701"/>
      <c r="K239" s="701"/>
      <c r="L239" s="701"/>
      <c r="M239" s="701"/>
      <c r="N239" s="701"/>
      <c r="O239" s="701"/>
      <c r="P239" s="723"/>
      <c r="Q239" s="702"/>
    </row>
    <row r="240" spans="1:17" ht="14.4" customHeight="1" x14ac:dyDescent="0.3">
      <c r="A240" s="696" t="s">
        <v>503</v>
      </c>
      <c r="B240" s="697" t="s">
        <v>2226</v>
      </c>
      <c r="C240" s="697" t="s">
        <v>2330</v>
      </c>
      <c r="D240" s="697" t="s">
        <v>2453</v>
      </c>
      <c r="E240" s="697" t="s">
        <v>2452</v>
      </c>
      <c r="F240" s="701">
        <v>14</v>
      </c>
      <c r="G240" s="701">
        <v>2408.56</v>
      </c>
      <c r="H240" s="701"/>
      <c r="I240" s="701">
        <v>172.04</v>
      </c>
      <c r="J240" s="701"/>
      <c r="K240" s="701"/>
      <c r="L240" s="701"/>
      <c r="M240" s="701"/>
      <c r="N240" s="701"/>
      <c r="O240" s="701"/>
      <c r="P240" s="723"/>
      <c r="Q240" s="702"/>
    </row>
    <row r="241" spans="1:17" ht="14.4" customHeight="1" x14ac:dyDescent="0.3">
      <c r="A241" s="696" t="s">
        <v>503</v>
      </c>
      <c r="B241" s="697" t="s">
        <v>2226</v>
      </c>
      <c r="C241" s="697" t="s">
        <v>2330</v>
      </c>
      <c r="D241" s="697" t="s">
        <v>2454</v>
      </c>
      <c r="E241" s="697" t="s">
        <v>2452</v>
      </c>
      <c r="F241" s="701">
        <v>34</v>
      </c>
      <c r="G241" s="701">
        <v>12755.44</v>
      </c>
      <c r="H241" s="701"/>
      <c r="I241" s="701">
        <v>375.16</v>
      </c>
      <c r="J241" s="701"/>
      <c r="K241" s="701"/>
      <c r="L241" s="701"/>
      <c r="M241" s="701"/>
      <c r="N241" s="701"/>
      <c r="O241" s="701"/>
      <c r="P241" s="723"/>
      <c r="Q241" s="702"/>
    </row>
    <row r="242" spans="1:17" ht="14.4" customHeight="1" x14ac:dyDescent="0.3">
      <c r="A242" s="696" t="s">
        <v>503</v>
      </c>
      <c r="B242" s="697" t="s">
        <v>2226</v>
      </c>
      <c r="C242" s="697" t="s">
        <v>2330</v>
      </c>
      <c r="D242" s="697" t="s">
        <v>2455</v>
      </c>
      <c r="E242" s="697" t="s">
        <v>2452</v>
      </c>
      <c r="F242" s="701">
        <v>14</v>
      </c>
      <c r="G242" s="701">
        <v>7515.76</v>
      </c>
      <c r="H242" s="701"/>
      <c r="I242" s="701">
        <v>536.84</v>
      </c>
      <c r="J242" s="701"/>
      <c r="K242" s="701"/>
      <c r="L242" s="701"/>
      <c r="M242" s="701"/>
      <c r="N242" s="701"/>
      <c r="O242" s="701"/>
      <c r="P242" s="723"/>
      <c r="Q242" s="702"/>
    </row>
    <row r="243" spans="1:17" ht="14.4" customHeight="1" x14ac:dyDescent="0.3">
      <c r="A243" s="696" t="s">
        <v>503</v>
      </c>
      <c r="B243" s="697" t="s">
        <v>2226</v>
      </c>
      <c r="C243" s="697" t="s">
        <v>2330</v>
      </c>
      <c r="D243" s="697" t="s">
        <v>2456</v>
      </c>
      <c r="E243" s="697" t="s">
        <v>2452</v>
      </c>
      <c r="F243" s="701">
        <v>14</v>
      </c>
      <c r="G243" s="701">
        <v>7269.08</v>
      </c>
      <c r="H243" s="701"/>
      <c r="I243" s="701">
        <v>519.22</v>
      </c>
      <c r="J243" s="701"/>
      <c r="K243" s="701"/>
      <c r="L243" s="701"/>
      <c r="M243" s="701"/>
      <c r="N243" s="701"/>
      <c r="O243" s="701"/>
      <c r="P243" s="723"/>
      <c r="Q243" s="702"/>
    </row>
    <row r="244" spans="1:17" ht="14.4" customHeight="1" x14ac:dyDescent="0.3">
      <c r="A244" s="696" t="s">
        <v>503</v>
      </c>
      <c r="B244" s="697" t="s">
        <v>2226</v>
      </c>
      <c r="C244" s="697" t="s">
        <v>2330</v>
      </c>
      <c r="D244" s="697" t="s">
        <v>2457</v>
      </c>
      <c r="E244" s="697" t="s">
        <v>2458</v>
      </c>
      <c r="F244" s="701">
        <v>1</v>
      </c>
      <c r="G244" s="701">
        <v>563</v>
      </c>
      <c r="H244" s="701">
        <v>0.25</v>
      </c>
      <c r="I244" s="701">
        <v>563</v>
      </c>
      <c r="J244" s="701">
        <v>4</v>
      </c>
      <c r="K244" s="701">
        <v>2252</v>
      </c>
      <c r="L244" s="701">
        <v>1</v>
      </c>
      <c r="M244" s="701">
        <v>563</v>
      </c>
      <c r="N244" s="701">
        <v>8</v>
      </c>
      <c r="O244" s="701">
        <v>4504</v>
      </c>
      <c r="P244" s="723">
        <v>2</v>
      </c>
      <c r="Q244" s="702">
        <v>563</v>
      </c>
    </row>
    <row r="245" spans="1:17" ht="14.4" customHeight="1" x14ac:dyDescent="0.3">
      <c r="A245" s="696" t="s">
        <v>503</v>
      </c>
      <c r="B245" s="697" t="s">
        <v>2226</v>
      </c>
      <c r="C245" s="697" t="s">
        <v>2330</v>
      </c>
      <c r="D245" s="697" t="s">
        <v>2459</v>
      </c>
      <c r="E245" s="697" t="s">
        <v>2460</v>
      </c>
      <c r="F245" s="701"/>
      <c r="G245" s="701"/>
      <c r="H245" s="701"/>
      <c r="I245" s="701"/>
      <c r="J245" s="701"/>
      <c r="K245" s="701"/>
      <c r="L245" s="701"/>
      <c r="M245" s="701"/>
      <c r="N245" s="701">
        <v>1</v>
      </c>
      <c r="O245" s="701">
        <v>352.36</v>
      </c>
      <c r="P245" s="723"/>
      <c r="Q245" s="702">
        <v>352.36</v>
      </c>
    </row>
    <row r="246" spans="1:17" ht="14.4" customHeight="1" x14ac:dyDescent="0.3">
      <c r="A246" s="696" t="s">
        <v>503</v>
      </c>
      <c r="B246" s="697" t="s">
        <v>2226</v>
      </c>
      <c r="C246" s="697" t="s">
        <v>2330</v>
      </c>
      <c r="D246" s="697" t="s">
        <v>2461</v>
      </c>
      <c r="E246" s="697" t="s">
        <v>2462</v>
      </c>
      <c r="F246" s="701"/>
      <c r="G246" s="701"/>
      <c r="H246" s="701"/>
      <c r="I246" s="701"/>
      <c r="J246" s="701">
        <v>1</v>
      </c>
      <c r="K246" s="701">
        <v>699.55</v>
      </c>
      <c r="L246" s="701">
        <v>1</v>
      </c>
      <c r="M246" s="701">
        <v>699.55</v>
      </c>
      <c r="N246" s="701"/>
      <c r="O246" s="701"/>
      <c r="P246" s="723"/>
      <c r="Q246" s="702"/>
    </row>
    <row r="247" spans="1:17" ht="14.4" customHeight="1" x14ac:dyDescent="0.3">
      <c r="A247" s="696" t="s">
        <v>503</v>
      </c>
      <c r="B247" s="697" t="s">
        <v>2226</v>
      </c>
      <c r="C247" s="697" t="s">
        <v>2330</v>
      </c>
      <c r="D247" s="697" t="s">
        <v>2463</v>
      </c>
      <c r="E247" s="697" t="s">
        <v>2464</v>
      </c>
      <c r="F247" s="701">
        <v>1</v>
      </c>
      <c r="G247" s="701">
        <v>1212.55</v>
      </c>
      <c r="H247" s="701"/>
      <c r="I247" s="701">
        <v>1212.55</v>
      </c>
      <c r="J247" s="701"/>
      <c r="K247" s="701"/>
      <c r="L247" s="701"/>
      <c r="M247" s="701"/>
      <c r="N247" s="701"/>
      <c r="O247" s="701"/>
      <c r="P247" s="723"/>
      <c r="Q247" s="702"/>
    </row>
    <row r="248" spans="1:17" ht="14.4" customHeight="1" x14ac:dyDescent="0.3">
      <c r="A248" s="696" t="s">
        <v>503</v>
      </c>
      <c r="B248" s="697" t="s">
        <v>2226</v>
      </c>
      <c r="C248" s="697" t="s">
        <v>2330</v>
      </c>
      <c r="D248" s="697" t="s">
        <v>2465</v>
      </c>
      <c r="E248" s="697" t="s">
        <v>2466</v>
      </c>
      <c r="F248" s="701">
        <v>11</v>
      </c>
      <c r="G248" s="701">
        <v>15731.980000000001</v>
      </c>
      <c r="H248" s="701">
        <v>0.73333333333333339</v>
      </c>
      <c r="I248" s="701">
        <v>1430.18</v>
      </c>
      <c r="J248" s="701">
        <v>15</v>
      </c>
      <c r="K248" s="701">
        <v>21452.7</v>
      </c>
      <c r="L248" s="701">
        <v>1</v>
      </c>
      <c r="M248" s="701">
        <v>1430.18</v>
      </c>
      <c r="N248" s="701">
        <v>8</v>
      </c>
      <c r="O248" s="701">
        <v>11441.44</v>
      </c>
      <c r="P248" s="723">
        <v>0.53333333333333333</v>
      </c>
      <c r="Q248" s="702">
        <v>1430.18</v>
      </c>
    </row>
    <row r="249" spans="1:17" ht="14.4" customHeight="1" x14ac:dyDescent="0.3">
      <c r="A249" s="696" t="s">
        <v>503</v>
      </c>
      <c r="B249" s="697" t="s">
        <v>2226</v>
      </c>
      <c r="C249" s="697" t="s">
        <v>2330</v>
      </c>
      <c r="D249" s="697" t="s">
        <v>2467</v>
      </c>
      <c r="E249" s="697" t="s">
        <v>2335</v>
      </c>
      <c r="F249" s="701"/>
      <c r="G249" s="701"/>
      <c r="H249" s="701"/>
      <c r="I249" s="701"/>
      <c r="J249" s="701">
        <v>6</v>
      </c>
      <c r="K249" s="701">
        <v>839.46</v>
      </c>
      <c r="L249" s="701">
        <v>1</v>
      </c>
      <c r="M249" s="701">
        <v>139.91</v>
      </c>
      <c r="N249" s="701"/>
      <c r="O249" s="701"/>
      <c r="P249" s="723"/>
      <c r="Q249" s="702"/>
    </row>
    <row r="250" spans="1:17" ht="14.4" customHeight="1" x14ac:dyDescent="0.3">
      <c r="A250" s="696" t="s">
        <v>503</v>
      </c>
      <c r="B250" s="697" t="s">
        <v>2226</v>
      </c>
      <c r="C250" s="697" t="s">
        <v>2330</v>
      </c>
      <c r="D250" s="697" t="s">
        <v>2468</v>
      </c>
      <c r="E250" s="697" t="s">
        <v>2469</v>
      </c>
      <c r="F250" s="701">
        <v>2</v>
      </c>
      <c r="G250" s="701">
        <v>2719.42</v>
      </c>
      <c r="H250" s="701">
        <v>0.66666666666666663</v>
      </c>
      <c r="I250" s="701">
        <v>1359.71</v>
      </c>
      <c r="J250" s="701">
        <v>3</v>
      </c>
      <c r="K250" s="701">
        <v>4079.13</v>
      </c>
      <c r="L250" s="701">
        <v>1</v>
      </c>
      <c r="M250" s="701">
        <v>1359.71</v>
      </c>
      <c r="N250" s="701"/>
      <c r="O250" s="701"/>
      <c r="P250" s="723"/>
      <c r="Q250" s="702"/>
    </row>
    <row r="251" spans="1:17" ht="14.4" customHeight="1" x14ac:dyDescent="0.3">
      <c r="A251" s="696" t="s">
        <v>503</v>
      </c>
      <c r="B251" s="697" t="s">
        <v>2226</v>
      </c>
      <c r="C251" s="697" t="s">
        <v>2330</v>
      </c>
      <c r="D251" s="697" t="s">
        <v>2470</v>
      </c>
      <c r="E251" s="697" t="s">
        <v>2471</v>
      </c>
      <c r="F251" s="701">
        <v>2</v>
      </c>
      <c r="G251" s="701">
        <v>14180.56</v>
      </c>
      <c r="H251" s="701"/>
      <c r="I251" s="701">
        <v>7090.28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503</v>
      </c>
      <c r="B252" s="697" t="s">
        <v>2226</v>
      </c>
      <c r="C252" s="697" t="s">
        <v>2330</v>
      </c>
      <c r="D252" s="697" t="s">
        <v>2472</v>
      </c>
      <c r="E252" s="697" t="s">
        <v>2473</v>
      </c>
      <c r="F252" s="701">
        <v>8.4</v>
      </c>
      <c r="G252" s="701">
        <v>9036.2999999999993</v>
      </c>
      <c r="H252" s="701">
        <v>1.68</v>
      </c>
      <c r="I252" s="701">
        <v>1075.7499999999998</v>
      </c>
      <c r="J252" s="701">
        <v>5</v>
      </c>
      <c r="K252" s="701">
        <v>5378.75</v>
      </c>
      <c r="L252" s="701">
        <v>1</v>
      </c>
      <c r="M252" s="701">
        <v>1075.75</v>
      </c>
      <c r="N252" s="701"/>
      <c r="O252" s="701"/>
      <c r="P252" s="723"/>
      <c r="Q252" s="702"/>
    </row>
    <row r="253" spans="1:17" ht="14.4" customHeight="1" x14ac:dyDescent="0.3">
      <c r="A253" s="696" t="s">
        <v>503</v>
      </c>
      <c r="B253" s="697" t="s">
        <v>2226</v>
      </c>
      <c r="C253" s="697" t="s">
        <v>2330</v>
      </c>
      <c r="D253" s="697" t="s">
        <v>2474</v>
      </c>
      <c r="E253" s="697" t="s">
        <v>2475</v>
      </c>
      <c r="F253" s="701">
        <v>2</v>
      </c>
      <c r="G253" s="701">
        <v>1528.8</v>
      </c>
      <c r="H253" s="701">
        <v>0.33333333333333337</v>
      </c>
      <c r="I253" s="701">
        <v>764.4</v>
      </c>
      <c r="J253" s="701">
        <v>6</v>
      </c>
      <c r="K253" s="701">
        <v>4586.3999999999996</v>
      </c>
      <c r="L253" s="701">
        <v>1</v>
      </c>
      <c r="M253" s="701">
        <v>764.4</v>
      </c>
      <c r="N253" s="701">
        <v>1</v>
      </c>
      <c r="O253" s="701">
        <v>764.4</v>
      </c>
      <c r="P253" s="723">
        <v>0.16666666666666669</v>
      </c>
      <c r="Q253" s="702">
        <v>764.4</v>
      </c>
    </row>
    <row r="254" spans="1:17" ht="14.4" customHeight="1" x14ac:dyDescent="0.3">
      <c r="A254" s="696" t="s">
        <v>503</v>
      </c>
      <c r="B254" s="697" t="s">
        <v>2226</v>
      </c>
      <c r="C254" s="697" t="s">
        <v>2330</v>
      </c>
      <c r="D254" s="697" t="s">
        <v>2476</v>
      </c>
      <c r="E254" s="697" t="s">
        <v>2477</v>
      </c>
      <c r="F254" s="701">
        <v>12</v>
      </c>
      <c r="G254" s="701">
        <v>19400.759999999998</v>
      </c>
      <c r="H254" s="701">
        <v>0.70588235294117641</v>
      </c>
      <c r="I254" s="701">
        <v>1616.7299999999998</v>
      </c>
      <c r="J254" s="701">
        <v>17</v>
      </c>
      <c r="K254" s="701">
        <v>27484.41</v>
      </c>
      <c r="L254" s="701">
        <v>1</v>
      </c>
      <c r="M254" s="701">
        <v>1616.73</v>
      </c>
      <c r="N254" s="701">
        <v>8</v>
      </c>
      <c r="O254" s="701">
        <v>12933.84</v>
      </c>
      <c r="P254" s="723">
        <v>0.47058823529411764</v>
      </c>
      <c r="Q254" s="702">
        <v>1616.73</v>
      </c>
    </row>
    <row r="255" spans="1:17" ht="14.4" customHeight="1" x14ac:dyDescent="0.3">
      <c r="A255" s="696" t="s">
        <v>503</v>
      </c>
      <c r="B255" s="697" t="s">
        <v>2226</v>
      </c>
      <c r="C255" s="697" t="s">
        <v>2330</v>
      </c>
      <c r="D255" s="697" t="s">
        <v>2478</v>
      </c>
      <c r="E255" s="697" t="s">
        <v>2479</v>
      </c>
      <c r="F255" s="701">
        <v>1</v>
      </c>
      <c r="G255" s="701">
        <v>248.73</v>
      </c>
      <c r="H255" s="701"/>
      <c r="I255" s="701">
        <v>248.73</v>
      </c>
      <c r="J255" s="701"/>
      <c r="K255" s="701"/>
      <c r="L255" s="701"/>
      <c r="M255" s="701"/>
      <c r="N255" s="701"/>
      <c r="O255" s="701"/>
      <c r="P255" s="723"/>
      <c r="Q255" s="702"/>
    </row>
    <row r="256" spans="1:17" ht="14.4" customHeight="1" x14ac:dyDescent="0.3">
      <c r="A256" s="696" t="s">
        <v>503</v>
      </c>
      <c r="B256" s="697" t="s">
        <v>2226</v>
      </c>
      <c r="C256" s="697" t="s">
        <v>2330</v>
      </c>
      <c r="D256" s="697" t="s">
        <v>2480</v>
      </c>
      <c r="E256" s="697" t="s">
        <v>2481</v>
      </c>
      <c r="F256" s="701"/>
      <c r="G256" s="701"/>
      <c r="H256" s="701"/>
      <c r="I256" s="701"/>
      <c r="J256" s="701">
        <v>4</v>
      </c>
      <c r="K256" s="701">
        <v>355.6</v>
      </c>
      <c r="L256" s="701">
        <v>1</v>
      </c>
      <c r="M256" s="701">
        <v>88.9</v>
      </c>
      <c r="N256" s="701"/>
      <c r="O256" s="701"/>
      <c r="P256" s="723"/>
      <c r="Q256" s="702"/>
    </row>
    <row r="257" spans="1:17" ht="14.4" customHeight="1" x14ac:dyDescent="0.3">
      <c r="A257" s="696" t="s">
        <v>503</v>
      </c>
      <c r="B257" s="697" t="s">
        <v>2226</v>
      </c>
      <c r="C257" s="697" t="s">
        <v>2330</v>
      </c>
      <c r="D257" s="697" t="s">
        <v>2482</v>
      </c>
      <c r="E257" s="697" t="s">
        <v>2373</v>
      </c>
      <c r="F257" s="701">
        <v>1</v>
      </c>
      <c r="G257" s="701">
        <v>19400.72</v>
      </c>
      <c r="H257" s="701"/>
      <c r="I257" s="701">
        <v>19400.72</v>
      </c>
      <c r="J257" s="701"/>
      <c r="K257" s="701"/>
      <c r="L257" s="701"/>
      <c r="M257" s="701"/>
      <c r="N257" s="701"/>
      <c r="O257" s="701"/>
      <c r="P257" s="723"/>
      <c r="Q257" s="702"/>
    </row>
    <row r="258" spans="1:17" ht="14.4" customHeight="1" x14ac:dyDescent="0.3">
      <c r="A258" s="696" t="s">
        <v>503</v>
      </c>
      <c r="B258" s="697" t="s">
        <v>2226</v>
      </c>
      <c r="C258" s="697" t="s">
        <v>2330</v>
      </c>
      <c r="D258" s="697" t="s">
        <v>2483</v>
      </c>
      <c r="E258" s="697" t="s">
        <v>2484</v>
      </c>
      <c r="F258" s="701">
        <v>0.4</v>
      </c>
      <c r="G258" s="701">
        <v>26.8</v>
      </c>
      <c r="H258" s="701">
        <v>1</v>
      </c>
      <c r="I258" s="701">
        <v>67</v>
      </c>
      <c r="J258" s="701">
        <v>0.4</v>
      </c>
      <c r="K258" s="701">
        <v>26.8</v>
      </c>
      <c r="L258" s="701">
        <v>1</v>
      </c>
      <c r="M258" s="701">
        <v>67</v>
      </c>
      <c r="N258" s="701">
        <v>0.5</v>
      </c>
      <c r="O258" s="701">
        <v>33.5</v>
      </c>
      <c r="P258" s="723">
        <v>1.25</v>
      </c>
      <c r="Q258" s="702">
        <v>67</v>
      </c>
    </row>
    <row r="259" spans="1:17" ht="14.4" customHeight="1" x14ac:dyDescent="0.3">
      <c r="A259" s="696" t="s">
        <v>503</v>
      </c>
      <c r="B259" s="697" t="s">
        <v>2226</v>
      </c>
      <c r="C259" s="697" t="s">
        <v>2330</v>
      </c>
      <c r="D259" s="697" t="s">
        <v>2485</v>
      </c>
      <c r="E259" s="697" t="s">
        <v>2486</v>
      </c>
      <c r="F259" s="701"/>
      <c r="G259" s="701"/>
      <c r="H259" s="701"/>
      <c r="I259" s="701"/>
      <c r="J259" s="701">
        <v>1</v>
      </c>
      <c r="K259" s="701">
        <v>5298.34</v>
      </c>
      <c r="L259" s="701">
        <v>1</v>
      </c>
      <c r="M259" s="701">
        <v>5298.34</v>
      </c>
      <c r="N259" s="701">
        <v>1</v>
      </c>
      <c r="O259" s="701">
        <v>5298.34</v>
      </c>
      <c r="P259" s="723">
        <v>1</v>
      </c>
      <c r="Q259" s="702">
        <v>5298.34</v>
      </c>
    </row>
    <row r="260" spans="1:17" ht="14.4" customHeight="1" x14ac:dyDescent="0.3">
      <c r="A260" s="696" t="s">
        <v>503</v>
      </c>
      <c r="B260" s="697" t="s">
        <v>2226</v>
      </c>
      <c r="C260" s="697" t="s">
        <v>2330</v>
      </c>
      <c r="D260" s="697" t="s">
        <v>2487</v>
      </c>
      <c r="E260" s="697" t="s">
        <v>2488</v>
      </c>
      <c r="F260" s="701"/>
      <c r="G260" s="701"/>
      <c r="H260" s="701"/>
      <c r="I260" s="701"/>
      <c r="J260" s="701"/>
      <c r="K260" s="701"/>
      <c r="L260" s="701"/>
      <c r="M260" s="701"/>
      <c r="N260" s="701">
        <v>1</v>
      </c>
      <c r="O260" s="701">
        <v>2665.66</v>
      </c>
      <c r="P260" s="723"/>
      <c r="Q260" s="702">
        <v>2665.66</v>
      </c>
    </row>
    <row r="261" spans="1:17" ht="14.4" customHeight="1" x14ac:dyDescent="0.3">
      <c r="A261" s="696" t="s">
        <v>503</v>
      </c>
      <c r="B261" s="697" t="s">
        <v>2226</v>
      </c>
      <c r="C261" s="697" t="s">
        <v>2330</v>
      </c>
      <c r="D261" s="697" t="s">
        <v>2489</v>
      </c>
      <c r="E261" s="697" t="s">
        <v>2490</v>
      </c>
      <c r="F261" s="701"/>
      <c r="G261" s="701"/>
      <c r="H261" s="701"/>
      <c r="I261" s="701"/>
      <c r="J261" s="701"/>
      <c r="K261" s="701"/>
      <c r="L261" s="701"/>
      <c r="M261" s="701"/>
      <c r="N261" s="701">
        <v>4</v>
      </c>
      <c r="O261" s="701">
        <v>2208</v>
      </c>
      <c r="P261" s="723"/>
      <c r="Q261" s="702">
        <v>552</v>
      </c>
    </row>
    <row r="262" spans="1:17" ht="14.4" customHeight="1" x14ac:dyDescent="0.3">
      <c r="A262" s="696" t="s">
        <v>503</v>
      </c>
      <c r="B262" s="697" t="s">
        <v>2226</v>
      </c>
      <c r="C262" s="697" t="s">
        <v>2330</v>
      </c>
      <c r="D262" s="697" t="s">
        <v>2491</v>
      </c>
      <c r="E262" s="697" t="s">
        <v>2492</v>
      </c>
      <c r="F262" s="701"/>
      <c r="G262" s="701"/>
      <c r="H262" s="701"/>
      <c r="I262" s="701"/>
      <c r="J262" s="701"/>
      <c r="K262" s="701"/>
      <c r="L262" s="701"/>
      <c r="M262" s="701"/>
      <c r="N262" s="701">
        <v>12</v>
      </c>
      <c r="O262" s="701">
        <v>14754.96</v>
      </c>
      <c r="P262" s="723"/>
      <c r="Q262" s="702">
        <v>1229.58</v>
      </c>
    </row>
    <row r="263" spans="1:17" ht="14.4" customHeight="1" x14ac:dyDescent="0.3">
      <c r="A263" s="696" t="s">
        <v>503</v>
      </c>
      <c r="B263" s="697" t="s">
        <v>2226</v>
      </c>
      <c r="C263" s="697" t="s">
        <v>2330</v>
      </c>
      <c r="D263" s="697" t="s">
        <v>2493</v>
      </c>
      <c r="E263" s="697" t="s">
        <v>2492</v>
      </c>
      <c r="F263" s="701"/>
      <c r="G263" s="701"/>
      <c r="H263" s="701"/>
      <c r="I263" s="701"/>
      <c r="J263" s="701"/>
      <c r="K263" s="701"/>
      <c r="L263" s="701"/>
      <c r="M263" s="701"/>
      <c r="N263" s="701">
        <v>12</v>
      </c>
      <c r="O263" s="701">
        <v>62102.64</v>
      </c>
      <c r="P263" s="723"/>
      <c r="Q263" s="702">
        <v>5175.22</v>
      </c>
    </row>
    <row r="264" spans="1:17" ht="14.4" customHeight="1" x14ac:dyDescent="0.3">
      <c r="A264" s="696" t="s">
        <v>503</v>
      </c>
      <c r="B264" s="697" t="s">
        <v>2226</v>
      </c>
      <c r="C264" s="697" t="s">
        <v>2330</v>
      </c>
      <c r="D264" s="697" t="s">
        <v>2494</v>
      </c>
      <c r="E264" s="697" t="s">
        <v>2452</v>
      </c>
      <c r="F264" s="701"/>
      <c r="G264" s="701"/>
      <c r="H264" s="701"/>
      <c r="I264" s="701"/>
      <c r="J264" s="701">
        <v>8</v>
      </c>
      <c r="K264" s="701">
        <v>2281.1999999999998</v>
      </c>
      <c r="L264" s="701">
        <v>1</v>
      </c>
      <c r="M264" s="701">
        <v>285.14999999999998</v>
      </c>
      <c r="N264" s="701">
        <v>4</v>
      </c>
      <c r="O264" s="701">
        <v>1140.5999999999999</v>
      </c>
      <c r="P264" s="723">
        <v>0.5</v>
      </c>
      <c r="Q264" s="702">
        <v>285.14999999999998</v>
      </c>
    </row>
    <row r="265" spans="1:17" ht="14.4" customHeight="1" x14ac:dyDescent="0.3">
      <c r="A265" s="696" t="s">
        <v>503</v>
      </c>
      <c r="B265" s="697" t="s">
        <v>2226</v>
      </c>
      <c r="C265" s="697" t="s">
        <v>2330</v>
      </c>
      <c r="D265" s="697" t="s">
        <v>2495</v>
      </c>
      <c r="E265" s="697" t="s">
        <v>2492</v>
      </c>
      <c r="F265" s="701"/>
      <c r="G265" s="701"/>
      <c r="H265" s="701"/>
      <c r="I265" s="701"/>
      <c r="J265" s="701"/>
      <c r="K265" s="701"/>
      <c r="L265" s="701"/>
      <c r="M265" s="701"/>
      <c r="N265" s="701">
        <v>2</v>
      </c>
      <c r="O265" s="701">
        <v>11040</v>
      </c>
      <c r="P265" s="723"/>
      <c r="Q265" s="702">
        <v>5520</v>
      </c>
    </row>
    <row r="266" spans="1:17" ht="14.4" customHeight="1" x14ac:dyDescent="0.3">
      <c r="A266" s="696" t="s">
        <v>503</v>
      </c>
      <c r="B266" s="697" t="s">
        <v>2226</v>
      </c>
      <c r="C266" s="697" t="s">
        <v>2330</v>
      </c>
      <c r="D266" s="697" t="s">
        <v>2496</v>
      </c>
      <c r="E266" s="697" t="s">
        <v>2492</v>
      </c>
      <c r="F266" s="701"/>
      <c r="G266" s="701"/>
      <c r="H266" s="701"/>
      <c r="I266" s="701"/>
      <c r="J266" s="701"/>
      <c r="K266" s="701"/>
      <c r="L266" s="701"/>
      <c r="M266" s="701"/>
      <c r="N266" s="701">
        <v>1</v>
      </c>
      <c r="O266" s="701">
        <v>1920.5</v>
      </c>
      <c r="P266" s="723"/>
      <c r="Q266" s="702">
        <v>1920.5</v>
      </c>
    </row>
    <row r="267" spans="1:17" ht="14.4" customHeight="1" x14ac:dyDescent="0.3">
      <c r="A267" s="696" t="s">
        <v>503</v>
      </c>
      <c r="B267" s="697" t="s">
        <v>2226</v>
      </c>
      <c r="C267" s="697" t="s">
        <v>2330</v>
      </c>
      <c r="D267" s="697" t="s">
        <v>2497</v>
      </c>
      <c r="E267" s="697" t="s">
        <v>2498</v>
      </c>
      <c r="F267" s="701"/>
      <c r="G267" s="701"/>
      <c r="H267" s="701"/>
      <c r="I267" s="701"/>
      <c r="J267" s="701"/>
      <c r="K267" s="701"/>
      <c r="L267" s="701"/>
      <c r="M267" s="701"/>
      <c r="N267" s="701">
        <v>1</v>
      </c>
      <c r="O267" s="701">
        <v>595.39</v>
      </c>
      <c r="P267" s="723"/>
      <c r="Q267" s="702">
        <v>595.39</v>
      </c>
    </row>
    <row r="268" spans="1:17" ht="14.4" customHeight="1" x14ac:dyDescent="0.3">
      <c r="A268" s="696" t="s">
        <v>503</v>
      </c>
      <c r="B268" s="697" t="s">
        <v>2226</v>
      </c>
      <c r="C268" s="697" t="s">
        <v>2330</v>
      </c>
      <c r="D268" s="697" t="s">
        <v>2499</v>
      </c>
      <c r="E268" s="697" t="s">
        <v>2452</v>
      </c>
      <c r="F268" s="701"/>
      <c r="G268" s="701"/>
      <c r="H268" s="701"/>
      <c r="I268" s="701"/>
      <c r="J268" s="701"/>
      <c r="K268" s="701"/>
      <c r="L268" s="701"/>
      <c r="M268" s="701"/>
      <c r="N268" s="701">
        <v>1</v>
      </c>
      <c r="O268" s="701">
        <v>691.04</v>
      </c>
      <c r="P268" s="723"/>
      <c r="Q268" s="702">
        <v>691.04</v>
      </c>
    </row>
    <row r="269" spans="1:17" ht="14.4" customHeight="1" x14ac:dyDescent="0.3">
      <c r="A269" s="696" t="s">
        <v>503</v>
      </c>
      <c r="B269" s="697" t="s">
        <v>2226</v>
      </c>
      <c r="C269" s="697" t="s">
        <v>2330</v>
      </c>
      <c r="D269" s="697" t="s">
        <v>2500</v>
      </c>
      <c r="E269" s="697" t="s">
        <v>2452</v>
      </c>
      <c r="F269" s="701"/>
      <c r="G269" s="701"/>
      <c r="H269" s="701"/>
      <c r="I269" s="701"/>
      <c r="J269" s="701">
        <v>1</v>
      </c>
      <c r="K269" s="701">
        <v>773.84</v>
      </c>
      <c r="L269" s="701">
        <v>1</v>
      </c>
      <c r="M269" s="701">
        <v>773.84</v>
      </c>
      <c r="N269" s="701"/>
      <c r="O269" s="701"/>
      <c r="P269" s="723"/>
      <c r="Q269" s="702"/>
    </row>
    <row r="270" spans="1:17" ht="14.4" customHeight="1" x14ac:dyDescent="0.3">
      <c r="A270" s="696" t="s">
        <v>503</v>
      </c>
      <c r="B270" s="697" t="s">
        <v>2226</v>
      </c>
      <c r="C270" s="697" t="s">
        <v>2330</v>
      </c>
      <c r="D270" s="697" t="s">
        <v>2501</v>
      </c>
      <c r="E270" s="697" t="s">
        <v>2452</v>
      </c>
      <c r="F270" s="701"/>
      <c r="G270" s="701"/>
      <c r="H270" s="701"/>
      <c r="I270" s="701"/>
      <c r="J270" s="701">
        <v>1</v>
      </c>
      <c r="K270" s="701">
        <v>712.86</v>
      </c>
      <c r="L270" s="701">
        <v>1</v>
      </c>
      <c r="M270" s="701">
        <v>712.86</v>
      </c>
      <c r="N270" s="701"/>
      <c r="O270" s="701"/>
      <c r="P270" s="723"/>
      <c r="Q270" s="702"/>
    </row>
    <row r="271" spans="1:17" ht="14.4" customHeight="1" x14ac:dyDescent="0.3">
      <c r="A271" s="696" t="s">
        <v>503</v>
      </c>
      <c r="B271" s="697" t="s">
        <v>2226</v>
      </c>
      <c r="C271" s="697" t="s">
        <v>2330</v>
      </c>
      <c r="D271" s="697" t="s">
        <v>2502</v>
      </c>
      <c r="E271" s="697" t="s">
        <v>2503</v>
      </c>
      <c r="F271" s="701"/>
      <c r="G271" s="701"/>
      <c r="H271" s="701"/>
      <c r="I271" s="701"/>
      <c r="J271" s="701"/>
      <c r="K271" s="701"/>
      <c r="L271" s="701"/>
      <c r="M271" s="701"/>
      <c r="N271" s="701">
        <v>2</v>
      </c>
      <c r="O271" s="701">
        <v>4605.3999999999996</v>
      </c>
      <c r="P271" s="723"/>
      <c r="Q271" s="702">
        <v>2302.6999999999998</v>
      </c>
    </row>
    <row r="272" spans="1:17" ht="14.4" customHeight="1" x14ac:dyDescent="0.3">
      <c r="A272" s="696" t="s">
        <v>503</v>
      </c>
      <c r="B272" s="697" t="s">
        <v>2226</v>
      </c>
      <c r="C272" s="697" t="s">
        <v>2330</v>
      </c>
      <c r="D272" s="697" t="s">
        <v>2504</v>
      </c>
      <c r="E272" s="697" t="s">
        <v>2505</v>
      </c>
      <c r="F272" s="701"/>
      <c r="G272" s="701"/>
      <c r="H272" s="701"/>
      <c r="I272" s="701"/>
      <c r="J272" s="701">
        <v>1</v>
      </c>
      <c r="K272" s="701">
        <v>7381</v>
      </c>
      <c r="L272" s="701">
        <v>1</v>
      </c>
      <c r="M272" s="701">
        <v>7381</v>
      </c>
      <c r="N272" s="701"/>
      <c r="O272" s="701"/>
      <c r="P272" s="723"/>
      <c r="Q272" s="702"/>
    </row>
    <row r="273" spans="1:17" ht="14.4" customHeight="1" x14ac:dyDescent="0.3">
      <c r="A273" s="696" t="s">
        <v>503</v>
      </c>
      <c r="B273" s="697" t="s">
        <v>2226</v>
      </c>
      <c r="C273" s="697" t="s">
        <v>2330</v>
      </c>
      <c r="D273" s="697" t="s">
        <v>2506</v>
      </c>
      <c r="E273" s="697" t="s">
        <v>2507</v>
      </c>
      <c r="F273" s="701"/>
      <c r="G273" s="701"/>
      <c r="H273" s="701"/>
      <c r="I273" s="701"/>
      <c r="J273" s="701">
        <v>1</v>
      </c>
      <c r="K273" s="701">
        <v>847</v>
      </c>
      <c r="L273" s="701">
        <v>1</v>
      </c>
      <c r="M273" s="701">
        <v>847</v>
      </c>
      <c r="N273" s="701"/>
      <c r="O273" s="701"/>
      <c r="P273" s="723"/>
      <c r="Q273" s="702"/>
    </row>
    <row r="274" spans="1:17" ht="14.4" customHeight="1" x14ac:dyDescent="0.3">
      <c r="A274" s="696" t="s">
        <v>503</v>
      </c>
      <c r="B274" s="697" t="s">
        <v>2226</v>
      </c>
      <c r="C274" s="697" t="s">
        <v>2330</v>
      </c>
      <c r="D274" s="697" t="s">
        <v>2508</v>
      </c>
      <c r="E274" s="697" t="s">
        <v>2509</v>
      </c>
      <c r="F274" s="701"/>
      <c r="G274" s="701"/>
      <c r="H274" s="701"/>
      <c r="I274" s="701"/>
      <c r="J274" s="701"/>
      <c r="K274" s="701"/>
      <c r="L274" s="701"/>
      <c r="M274" s="701"/>
      <c r="N274" s="701">
        <v>2</v>
      </c>
      <c r="O274" s="701">
        <v>1284</v>
      </c>
      <c r="P274" s="723"/>
      <c r="Q274" s="702">
        <v>642</v>
      </c>
    </row>
    <row r="275" spans="1:17" ht="14.4" customHeight="1" x14ac:dyDescent="0.3">
      <c r="A275" s="696" t="s">
        <v>503</v>
      </c>
      <c r="B275" s="697" t="s">
        <v>2226</v>
      </c>
      <c r="C275" s="697" t="s">
        <v>2330</v>
      </c>
      <c r="D275" s="697" t="s">
        <v>2510</v>
      </c>
      <c r="E275" s="697" t="s">
        <v>2511</v>
      </c>
      <c r="F275" s="701"/>
      <c r="G275" s="701"/>
      <c r="H275" s="701"/>
      <c r="I275" s="701"/>
      <c r="J275" s="701">
        <v>1</v>
      </c>
      <c r="K275" s="701">
        <v>226.45</v>
      </c>
      <c r="L275" s="701">
        <v>1</v>
      </c>
      <c r="M275" s="701">
        <v>226.45</v>
      </c>
      <c r="N275" s="701"/>
      <c r="O275" s="701"/>
      <c r="P275" s="723"/>
      <c r="Q275" s="702"/>
    </row>
    <row r="276" spans="1:17" ht="14.4" customHeight="1" x14ac:dyDescent="0.3">
      <c r="A276" s="696" t="s">
        <v>503</v>
      </c>
      <c r="B276" s="697" t="s">
        <v>2226</v>
      </c>
      <c r="C276" s="697" t="s">
        <v>2024</v>
      </c>
      <c r="D276" s="697" t="s">
        <v>2512</v>
      </c>
      <c r="E276" s="697" t="s">
        <v>2513</v>
      </c>
      <c r="F276" s="701"/>
      <c r="G276" s="701"/>
      <c r="H276" s="701"/>
      <c r="I276" s="701"/>
      <c r="J276" s="701">
        <v>10</v>
      </c>
      <c r="K276" s="701">
        <v>319660</v>
      </c>
      <c r="L276" s="701">
        <v>1</v>
      </c>
      <c r="M276" s="701">
        <v>31966</v>
      </c>
      <c r="N276" s="701"/>
      <c r="O276" s="701"/>
      <c r="P276" s="723"/>
      <c r="Q276" s="702"/>
    </row>
    <row r="277" spans="1:17" ht="14.4" customHeight="1" x14ac:dyDescent="0.3">
      <c r="A277" s="696" t="s">
        <v>503</v>
      </c>
      <c r="B277" s="697" t="s">
        <v>2226</v>
      </c>
      <c r="C277" s="697" t="s">
        <v>2024</v>
      </c>
      <c r="D277" s="697" t="s">
        <v>2514</v>
      </c>
      <c r="E277" s="697" t="s">
        <v>2515</v>
      </c>
      <c r="F277" s="701">
        <v>1110</v>
      </c>
      <c r="G277" s="701">
        <v>13205670</v>
      </c>
      <c r="H277" s="701">
        <v>1.2430011198208286</v>
      </c>
      <c r="I277" s="701">
        <v>11897</v>
      </c>
      <c r="J277" s="701">
        <v>893</v>
      </c>
      <c r="K277" s="701">
        <v>10624021</v>
      </c>
      <c r="L277" s="701">
        <v>1</v>
      </c>
      <c r="M277" s="701">
        <v>11897</v>
      </c>
      <c r="N277" s="701">
        <v>981</v>
      </c>
      <c r="O277" s="701">
        <v>11670957</v>
      </c>
      <c r="P277" s="723">
        <v>1.0985442329227324</v>
      </c>
      <c r="Q277" s="702">
        <v>11897</v>
      </c>
    </row>
    <row r="278" spans="1:17" ht="14.4" customHeight="1" x14ac:dyDescent="0.3">
      <c r="A278" s="696" t="s">
        <v>503</v>
      </c>
      <c r="B278" s="697" t="s">
        <v>2226</v>
      </c>
      <c r="C278" s="697" t="s">
        <v>2024</v>
      </c>
      <c r="D278" s="697" t="s">
        <v>2516</v>
      </c>
      <c r="E278" s="697" t="s">
        <v>2517</v>
      </c>
      <c r="F278" s="701"/>
      <c r="G278" s="701"/>
      <c r="H278" s="701"/>
      <c r="I278" s="701"/>
      <c r="J278" s="701">
        <v>2</v>
      </c>
      <c r="K278" s="701">
        <v>872</v>
      </c>
      <c r="L278" s="701">
        <v>1</v>
      </c>
      <c r="M278" s="701">
        <v>436</v>
      </c>
      <c r="N278" s="701"/>
      <c r="O278" s="701"/>
      <c r="P278" s="723"/>
      <c r="Q278" s="702"/>
    </row>
    <row r="279" spans="1:17" ht="14.4" customHeight="1" x14ac:dyDescent="0.3">
      <c r="A279" s="696" t="s">
        <v>503</v>
      </c>
      <c r="B279" s="697" t="s">
        <v>2226</v>
      </c>
      <c r="C279" s="697" t="s">
        <v>2024</v>
      </c>
      <c r="D279" s="697" t="s">
        <v>2518</v>
      </c>
      <c r="E279" s="697" t="s">
        <v>2519</v>
      </c>
      <c r="F279" s="701">
        <v>794</v>
      </c>
      <c r="G279" s="701">
        <v>309660</v>
      </c>
      <c r="H279" s="701">
        <v>1.3222597036594219</v>
      </c>
      <c r="I279" s="701">
        <v>390</v>
      </c>
      <c r="J279" s="701">
        <v>599</v>
      </c>
      <c r="K279" s="701">
        <v>234190</v>
      </c>
      <c r="L279" s="701">
        <v>1</v>
      </c>
      <c r="M279" s="701">
        <v>390.96828046744577</v>
      </c>
      <c r="N279" s="701">
        <v>702</v>
      </c>
      <c r="O279" s="701">
        <v>275174</v>
      </c>
      <c r="P279" s="723">
        <v>1.1750032025278621</v>
      </c>
      <c r="Q279" s="702">
        <v>391.98575498575497</v>
      </c>
    </row>
    <row r="280" spans="1:17" ht="14.4" customHeight="1" x14ac:dyDescent="0.3">
      <c r="A280" s="696" t="s">
        <v>503</v>
      </c>
      <c r="B280" s="697" t="s">
        <v>2226</v>
      </c>
      <c r="C280" s="697" t="s">
        <v>2024</v>
      </c>
      <c r="D280" s="697" t="s">
        <v>2520</v>
      </c>
      <c r="E280" s="697" t="s">
        <v>2521</v>
      </c>
      <c r="F280" s="701">
        <v>366</v>
      </c>
      <c r="G280" s="701">
        <v>91866</v>
      </c>
      <c r="H280" s="701">
        <v>1.0415646258503402</v>
      </c>
      <c r="I280" s="701">
        <v>251</v>
      </c>
      <c r="J280" s="701">
        <v>350</v>
      </c>
      <c r="K280" s="701">
        <v>88200</v>
      </c>
      <c r="L280" s="701">
        <v>1</v>
      </c>
      <c r="M280" s="701">
        <v>252</v>
      </c>
      <c r="N280" s="701">
        <v>409</v>
      </c>
      <c r="O280" s="701">
        <v>103886</v>
      </c>
      <c r="P280" s="723">
        <v>1.1778458049886622</v>
      </c>
      <c r="Q280" s="702">
        <v>254</v>
      </c>
    </row>
    <row r="281" spans="1:17" ht="14.4" customHeight="1" x14ac:dyDescent="0.3">
      <c r="A281" s="696" t="s">
        <v>503</v>
      </c>
      <c r="B281" s="697" t="s">
        <v>2226</v>
      </c>
      <c r="C281" s="697" t="s">
        <v>2024</v>
      </c>
      <c r="D281" s="697" t="s">
        <v>2522</v>
      </c>
      <c r="E281" s="697" t="s">
        <v>2523</v>
      </c>
      <c r="F281" s="701">
        <v>0</v>
      </c>
      <c r="G281" s="701">
        <v>0</v>
      </c>
      <c r="H281" s="701"/>
      <c r="I281" s="701"/>
      <c r="J281" s="701">
        <v>0</v>
      </c>
      <c r="K281" s="701">
        <v>0</v>
      </c>
      <c r="L281" s="701"/>
      <c r="M281" s="701"/>
      <c r="N281" s="701">
        <v>0</v>
      </c>
      <c r="O281" s="701">
        <v>0</v>
      </c>
      <c r="P281" s="723"/>
      <c r="Q281" s="702"/>
    </row>
    <row r="282" spans="1:17" ht="14.4" customHeight="1" x14ac:dyDescent="0.3">
      <c r="A282" s="696" t="s">
        <v>503</v>
      </c>
      <c r="B282" s="697" t="s">
        <v>2226</v>
      </c>
      <c r="C282" s="697" t="s">
        <v>2024</v>
      </c>
      <c r="D282" s="697" t="s">
        <v>2524</v>
      </c>
      <c r="E282" s="697" t="s">
        <v>2525</v>
      </c>
      <c r="F282" s="701">
        <v>496</v>
      </c>
      <c r="G282" s="701">
        <v>0</v>
      </c>
      <c r="H282" s="701"/>
      <c r="I282" s="701">
        <v>0</v>
      </c>
      <c r="J282" s="701">
        <v>349</v>
      </c>
      <c r="K282" s="701">
        <v>0</v>
      </c>
      <c r="L282" s="701"/>
      <c r="M282" s="701">
        <v>0</v>
      </c>
      <c r="N282" s="701">
        <v>335</v>
      </c>
      <c r="O282" s="701">
        <v>0</v>
      </c>
      <c r="P282" s="723"/>
      <c r="Q282" s="702">
        <v>0</v>
      </c>
    </row>
    <row r="283" spans="1:17" ht="14.4" customHeight="1" x14ac:dyDescent="0.3">
      <c r="A283" s="696" t="s">
        <v>503</v>
      </c>
      <c r="B283" s="697" t="s">
        <v>2226</v>
      </c>
      <c r="C283" s="697" t="s">
        <v>2024</v>
      </c>
      <c r="D283" s="697" t="s">
        <v>2526</v>
      </c>
      <c r="E283" s="697" t="s">
        <v>2527</v>
      </c>
      <c r="F283" s="701">
        <v>85</v>
      </c>
      <c r="G283" s="701">
        <v>0</v>
      </c>
      <c r="H283" s="701"/>
      <c r="I283" s="701">
        <v>0</v>
      </c>
      <c r="J283" s="701">
        <v>75</v>
      </c>
      <c r="K283" s="701">
        <v>0</v>
      </c>
      <c r="L283" s="701"/>
      <c r="M283" s="701">
        <v>0</v>
      </c>
      <c r="N283" s="701">
        <v>19</v>
      </c>
      <c r="O283" s="701">
        <v>0</v>
      </c>
      <c r="P283" s="723"/>
      <c r="Q283" s="702">
        <v>0</v>
      </c>
    </row>
    <row r="284" spans="1:17" ht="14.4" customHeight="1" x14ac:dyDescent="0.3">
      <c r="A284" s="696" t="s">
        <v>503</v>
      </c>
      <c r="B284" s="697" t="s">
        <v>2226</v>
      </c>
      <c r="C284" s="697" t="s">
        <v>2024</v>
      </c>
      <c r="D284" s="697" t="s">
        <v>2528</v>
      </c>
      <c r="E284" s="697" t="s">
        <v>2529</v>
      </c>
      <c r="F284" s="701">
        <v>25</v>
      </c>
      <c r="G284" s="701">
        <v>0</v>
      </c>
      <c r="H284" s="701"/>
      <c r="I284" s="701">
        <v>0</v>
      </c>
      <c r="J284" s="701">
        <v>40</v>
      </c>
      <c r="K284" s="701">
        <v>0</v>
      </c>
      <c r="L284" s="701"/>
      <c r="M284" s="701">
        <v>0</v>
      </c>
      <c r="N284" s="701">
        <v>25</v>
      </c>
      <c r="O284" s="701">
        <v>0</v>
      </c>
      <c r="P284" s="723"/>
      <c r="Q284" s="702">
        <v>0</v>
      </c>
    </row>
    <row r="285" spans="1:17" ht="14.4" customHeight="1" x14ac:dyDescent="0.3">
      <c r="A285" s="696" t="s">
        <v>503</v>
      </c>
      <c r="B285" s="697" t="s">
        <v>2226</v>
      </c>
      <c r="C285" s="697" t="s">
        <v>2024</v>
      </c>
      <c r="D285" s="697" t="s">
        <v>2530</v>
      </c>
      <c r="E285" s="697" t="s">
        <v>2531</v>
      </c>
      <c r="F285" s="701">
        <v>2</v>
      </c>
      <c r="G285" s="701">
        <v>0</v>
      </c>
      <c r="H285" s="701"/>
      <c r="I285" s="701">
        <v>0</v>
      </c>
      <c r="J285" s="701">
        <v>2</v>
      </c>
      <c r="K285" s="701">
        <v>0</v>
      </c>
      <c r="L285" s="701"/>
      <c r="M285" s="701">
        <v>0</v>
      </c>
      <c r="N285" s="701">
        <v>4</v>
      </c>
      <c r="O285" s="701">
        <v>0</v>
      </c>
      <c r="P285" s="723"/>
      <c r="Q285" s="702">
        <v>0</v>
      </c>
    </row>
    <row r="286" spans="1:17" ht="14.4" customHeight="1" x14ac:dyDescent="0.3">
      <c r="A286" s="696" t="s">
        <v>503</v>
      </c>
      <c r="B286" s="697" t="s">
        <v>2226</v>
      </c>
      <c r="C286" s="697" t="s">
        <v>2024</v>
      </c>
      <c r="D286" s="697" t="s">
        <v>2532</v>
      </c>
      <c r="E286" s="697" t="s">
        <v>2529</v>
      </c>
      <c r="F286" s="701">
        <v>21</v>
      </c>
      <c r="G286" s="701">
        <v>0</v>
      </c>
      <c r="H286" s="701"/>
      <c r="I286" s="701">
        <v>0</v>
      </c>
      <c r="J286" s="701">
        <v>13</v>
      </c>
      <c r="K286" s="701">
        <v>0</v>
      </c>
      <c r="L286" s="701"/>
      <c r="M286" s="701">
        <v>0</v>
      </c>
      <c r="N286" s="701">
        <v>5</v>
      </c>
      <c r="O286" s="701">
        <v>0</v>
      </c>
      <c r="P286" s="723"/>
      <c r="Q286" s="702">
        <v>0</v>
      </c>
    </row>
    <row r="287" spans="1:17" ht="14.4" customHeight="1" x14ac:dyDescent="0.3">
      <c r="A287" s="696" t="s">
        <v>503</v>
      </c>
      <c r="B287" s="697" t="s">
        <v>2226</v>
      </c>
      <c r="C287" s="697" t="s">
        <v>2024</v>
      </c>
      <c r="D287" s="697" t="s">
        <v>2533</v>
      </c>
      <c r="E287" s="697" t="s">
        <v>2534</v>
      </c>
      <c r="F287" s="701">
        <v>15</v>
      </c>
      <c r="G287" s="701">
        <v>82140</v>
      </c>
      <c r="H287" s="701">
        <v>1</v>
      </c>
      <c r="I287" s="701">
        <v>5476</v>
      </c>
      <c r="J287" s="701">
        <v>15</v>
      </c>
      <c r="K287" s="701">
        <v>82140</v>
      </c>
      <c r="L287" s="701">
        <v>1</v>
      </c>
      <c r="M287" s="701">
        <v>5476</v>
      </c>
      <c r="N287" s="701">
        <v>7</v>
      </c>
      <c r="O287" s="701">
        <v>38332</v>
      </c>
      <c r="P287" s="723">
        <v>0.46666666666666667</v>
      </c>
      <c r="Q287" s="702">
        <v>5476</v>
      </c>
    </row>
    <row r="288" spans="1:17" ht="14.4" customHeight="1" x14ac:dyDescent="0.3">
      <c r="A288" s="696" t="s">
        <v>503</v>
      </c>
      <c r="B288" s="697" t="s">
        <v>2226</v>
      </c>
      <c r="C288" s="697" t="s">
        <v>2024</v>
      </c>
      <c r="D288" s="697" t="s">
        <v>2535</v>
      </c>
      <c r="E288" s="697" t="s">
        <v>2536</v>
      </c>
      <c r="F288" s="701"/>
      <c r="G288" s="701"/>
      <c r="H288" s="701"/>
      <c r="I288" s="701"/>
      <c r="J288" s="701"/>
      <c r="K288" s="701"/>
      <c r="L288" s="701"/>
      <c r="M288" s="701"/>
      <c r="N288" s="701">
        <v>1</v>
      </c>
      <c r="O288" s="701">
        <v>0</v>
      </c>
      <c r="P288" s="723"/>
      <c r="Q288" s="702">
        <v>0</v>
      </c>
    </row>
    <row r="289" spans="1:17" ht="14.4" customHeight="1" x14ac:dyDescent="0.3">
      <c r="A289" s="696" t="s">
        <v>503</v>
      </c>
      <c r="B289" s="697" t="s">
        <v>2226</v>
      </c>
      <c r="C289" s="697" t="s">
        <v>2024</v>
      </c>
      <c r="D289" s="697" t="s">
        <v>2537</v>
      </c>
      <c r="E289" s="697" t="s">
        <v>2538</v>
      </c>
      <c r="F289" s="701">
        <v>23</v>
      </c>
      <c r="G289" s="701">
        <v>551218</v>
      </c>
      <c r="H289" s="701">
        <v>0.23469387755102042</v>
      </c>
      <c r="I289" s="701">
        <v>23966</v>
      </c>
      <c r="J289" s="701">
        <v>98</v>
      </c>
      <c r="K289" s="701">
        <v>2348668</v>
      </c>
      <c r="L289" s="701">
        <v>1</v>
      </c>
      <c r="M289" s="701">
        <v>23966</v>
      </c>
      <c r="N289" s="701">
        <v>50</v>
      </c>
      <c r="O289" s="701">
        <v>1198300</v>
      </c>
      <c r="P289" s="723">
        <v>0.51020408163265307</v>
      </c>
      <c r="Q289" s="702">
        <v>23966</v>
      </c>
    </row>
    <row r="290" spans="1:17" ht="14.4" customHeight="1" x14ac:dyDescent="0.3">
      <c r="A290" s="696" t="s">
        <v>503</v>
      </c>
      <c r="B290" s="697" t="s">
        <v>2226</v>
      </c>
      <c r="C290" s="697" t="s">
        <v>2024</v>
      </c>
      <c r="D290" s="697" t="s">
        <v>2539</v>
      </c>
      <c r="E290" s="697" t="s">
        <v>2540</v>
      </c>
      <c r="F290" s="701">
        <v>92</v>
      </c>
      <c r="G290" s="701">
        <v>614192</v>
      </c>
      <c r="H290" s="701">
        <v>0.86792452830188682</v>
      </c>
      <c r="I290" s="701">
        <v>6676</v>
      </c>
      <c r="J290" s="701">
        <v>106</v>
      </c>
      <c r="K290" s="701">
        <v>707656</v>
      </c>
      <c r="L290" s="701">
        <v>1</v>
      </c>
      <c r="M290" s="701">
        <v>6676</v>
      </c>
      <c r="N290" s="701">
        <v>90</v>
      </c>
      <c r="O290" s="701">
        <v>600840</v>
      </c>
      <c r="P290" s="723">
        <v>0.84905660377358494</v>
      </c>
      <c r="Q290" s="702">
        <v>6676</v>
      </c>
    </row>
    <row r="291" spans="1:17" ht="14.4" customHeight="1" x14ac:dyDescent="0.3">
      <c r="A291" s="696" t="s">
        <v>503</v>
      </c>
      <c r="B291" s="697" t="s">
        <v>2226</v>
      </c>
      <c r="C291" s="697" t="s">
        <v>2024</v>
      </c>
      <c r="D291" s="697" t="s">
        <v>2541</v>
      </c>
      <c r="E291" s="697" t="s">
        <v>2529</v>
      </c>
      <c r="F291" s="701">
        <v>8</v>
      </c>
      <c r="G291" s="701">
        <v>0</v>
      </c>
      <c r="H291" s="701"/>
      <c r="I291" s="701">
        <v>0</v>
      </c>
      <c r="J291" s="701">
        <v>5</v>
      </c>
      <c r="K291" s="701">
        <v>0</v>
      </c>
      <c r="L291" s="701"/>
      <c r="M291" s="701">
        <v>0</v>
      </c>
      <c r="N291" s="701">
        <v>4</v>
      </c>
      <c r="O291" s="701">
        <v>0</v>
      </c>
      <c r="P291" s="723"/>
      <c r="Q291" s="702">
        <v>0</v>
      </c>
    </row>
    <row r="292" spans="1:17" ht="14.4" customHeight="1" x14ac:dyDescent="0.3">
      <c r="A292" s="696" t="s">
        <v>503</v>
      </c>
      <c r="B292" s="697" t="s">
        <v>2226</v>
      </c>
      <c r="C292" s="697" t="s">
        <v>2024</v>
      </c>
      <c r="D292" s="697" t="s">
        <v>2542</v>
      </c>
      <c r="E292" s="697" t="s">
        <v>2543</v>
      </c>
      <c r="F292" s="701">
        <v>15</v>
      </c>
      <c r="G292" s="701">
        <v>419490</v>
      </c>
      <c r="H292" s="701">
        <v>0.30612244897959184</v>
      </c>
      <c r="I292" s="701">
        <v>27966</v>
      </c>
      <c r="J292" s="701">
        <v>49</v>
      </c>
      <c r="K292" s="701">
        <v>1370334</v>
      </c>
      <c r="L292" s="701">
        <v>1</v>
      </c>
      <c r="M292" s="701">
        <v>27966</v>
      </c>
      <c r="N292" s="701">
        <v>5</v>
      </c>
      <c r="O292" s="701">
        <v>139830</v>
      </c>
      <c r="P292" s="723">
        <v>0.10204081632653061</v>
      </c>
      <c r="Q292" s="702">
        <v>27966</v>
      </c>
    </row>
    <row r="293" spans="1:17" ht="14.4" customHeight="1" x14ac:dyDescent="0.3">
      <c r="A293" s="696" t="s">
        <v>503</v>
      </c>
      <c r="B293" s="697" t="s">
        <v>2226</v>
      </c>
      <c r="C293" s="697" t="s">
        <v>2024</v>
      </c>
      <c r="D293" s="697" t="s">
        <v>2544</v>
      </c>
      <c r="E293" s="697" t="s">
        <v>2545</v>
      </c>
      <c r="F293" s="701">
        <v>194</v>
      </c>
      <c r="G293" s="701">
        <v>72360</v>
      </c>
      <c r="H293" s="701">
        <v>1.018323060035464</v>
      </c>
      <c r="I293" s="701">
        <v>372.98969072164948</v>
      </c>
      <c r="J293" s="701">
        <v>190</v>
      </c>
      <c r="K293" s="701">
        <v>71058</v>
      </c>
      <c r="L293" s="701">
        <v>1</v>
      </c>
      <c r="M293" s="701">
        <v>373.98947368421051</v>
      </c>
      <c r="N293" s="701">
        <v>208</v>
      </c>
      <c r="O293" s="701">
        <v>78206</v>
      </c>
      <c r="P293" s="723">
        <v>1.100593881054913</v>
      </c>
      <c r="Q293" s="702">
        <v>375.99038461538464</v>
      </c>
    </row>
    <row r="294" spans="1:17" ht="14.4" customHeight="1" x14ac:dyDescent="0.3">
      <c r="A294" s="696" t="s">
        <v>503</v>
      </c>
      <c r="B294" s="697" t="s">
        <v>2226</v>
      </c>
      <c r="C294" s="697" t="s">
        <v>2024</v>
      </c>
      <c r="D294" s="697" t="s">
        <v>2546</v>
      </c>
      <c r="E294" s="697" t="s">
        <v>2547</v>
      </c>
      <c r="F294" s="701">
        <v>5</v>
      </c>
      <c r="G294" s="701">
        <v>0</v>
      </c>
      <c r="H294" s="701"/>
      <c r="I294" s="701">
        <v>0</v>
      </c>
      <c r="J294" s="701">
        <v>3</v>
      </c>
      <c r="K294" s="701">
        <v>0</v>
      </c>
      <c r="L294" s="701"/>
      <c r="M294" s="701">
        <v>0</v>
      </c>
      <c r="N294" s="701">
        <v>6</v>
      </c>
      <c r="O294" s="701">
        <v>0</v>
      </c>
      <c r="P294" s="723"/>
      <c r="Q294" s="702">
        <v>0</v>
      </c>
    </row>
    <row r="295" spans="1:17" ht="14.4" customHeight="1" x14ac:dyDescent="0.3">
      <c r="A295" s="696" t="s">
        <v>503</v>
      </c>
      <c r="B295" s="697" t="s">
        <v>2226</v>
      </c>
      <c r="C295" s="697" t="s">
        <v>2024</v>
      </c>
      <c r="D295" s="697" t="s">
        <v>2548</v>
      </c>
      <c r="E295" s="697" t="s">
        <v>2529</v>
      </c>
      <c r="F295" s="701">
        <v>2</v>
      </c>
      <c r="G295" s="701">
        <v>0</v>
      </c>
      <c r="H295" s="701"/>
      <c r="I295" s="701">
        <v>0</v>
      </c>
      <c r="J295" s="701">
        <v>2</v>
      </c>
      <c r="K295" s="701">
        <v>0</v>
      </c>
      <c r="L295" s="701"/>
      <c r="M295" s="701">
        <v>0</v>
      </c>
      <c r="N295" s="701">
        <v>1</v>
      </c>
      <c r="O295" s="701">
        <v>0</v>
      </c>
      <c r="P295" s="723"/>
      <c r="Q295" s="702">
        <v>0</v>
      </c>
    </row>
    <row r="296" spans="1:17" ht="14.4" customHeight="1" x14ac:dyDescent="0.3">
      <c r="A296" s="696" t="s">
        <v>503</v>
      </c>
      <c r="B296" s="697" t="s">
        <v>2549</v>
      </c>
      <c r="C296" s="697" t="s">
        <v>2024</v>
      </c>
      <c r="D296" s="697" t="s">
        <v>2550</v>
      </c>
      <c r="E296" s="697" t="s">
        <v>2551</v>
      </c>
      <c r="F296" s="701">
        <v>1</v>
      </c>
      <c r="G296" s="701">
        <v>541</v>
      </c>
      <c r="H296" s="701"/>
      <c r="I296" s="701">
        <v>541</v>
      </c>
      <c r="J296" s="701"/>
      <c r="K296" s="701"/>
      <c r="L296" s="701"/>
      <c r="M296" s="701"/>
      <c r="N296" s="701"/>
      <c r="O296" s="701"/>
      <c r="P296" s="723"/>
      <c r="Q296" s="702"/>
    </row>
    <row r="297" spans="1:17" ht="14.4" customHeight="1" x14ac:dyDescent="0.3">
      <c r="A297" s="696" t="s">
        <v>503</v>
      </c>
      <c r="B297" s="697" t="s">
        <v>2549</v>
      </c>
      <c r="C297" s="697" t="s">
        <v>2024</v>
      </c>
      <c r="D297" s="697" t="s">
        <v>2552</v>
      </c>
      <c r="E297" s="697" t="s">
        <v>2553</v>
      </c>
      <c r="F297" s="701"/>
      <c r="G297" s="701"/>
      <c r="H297" s="701"/>
      <c r="I297" s="701"/>
      <c r="J297" s="701">
        <v>1</v>
      </c>
      <c r="K297" s="701">
        <v>1402</v>
      </c>
      <c r="L297" s="701">
        <v>1</v>
      </c>
      <c r="M297" s="701">
        <v>1402</v>
      </c>
      <c r="N297" s="701"/>
      <c r="O297" s="701"/>
      <c r="P297" s="723"/>
      <c r="Q297" s="702"/>
    </row>
    <row r="298" spans="1:17" ht="14.4" customHeight="1" x14ac:dyDescent="0.3">
      <c r="A298" s="696" t="s">
        <v>503</v>
      </c>
      <c r="B298" s="697" t="s">
        <v>2549</v>
      </c>
      <c r="C298" s="697" t="s">
        <v>2024</v>
      </c>
      <c r="D298" s="697" t="s">
        <v>2554</v>
      </c>
      <c r="E298" s="697" t="s">
        <v>2555</v>
      </c>
      <c r="F298" s="701"/>
      <c r="G298" s="701"/>
      <c r="H298" s="701"/>
      <c r="I298" s="701"/>
      <c r="J298" s="701">
        <v>1</v>
      </c>
      <c r="K298" s="701">
        <v>86</v>
      </c>
      <c r="L298" s="701">
        <v>1</v>
      </c>
      <c r="M298" s="701">
        <v>86</v>
      </c>
      <c r="N298" s="701"/>
      <c r="O298" s="701"/>
      <c r="P298" s="723"/>
      <c r="Q298" s="702"/>
    </row>
    <row r="299" spans="1:17" ht="14.4" customHeight="1" x14ac:dyDescent="0.3">
      <c r="A299" s="696" t="s">
        <v>503</v>
      </c>
      <c r="B299" s="697" t="s">
        <v>2549</v>
      </c>
      <c r="C299" s="697" t="s">
        <v>2024</v>
      </c>
      <c r="D299" s="697" t="s">
        <v>2556</v>
      </c>
      <c r="E299" s="697" t="s">
        <v>2551</v>
      </c>
      <c r="F299" s="701">
        <v>1</v>
      </c>
      <c r="G299" s="701">
        <v>688</v>
      </c>
      <c r="H299" s="701"/>
      <c r="I299" s="701">
        <v>688</v>
      </c>
      <c r="J299" s="701"/>
      <c r="K299" s="701"/>
      <c r="L299" s="701"/>
      <c r="M299" s="701"/>
      <c r="N299" s="701"/>
      <c r="O299" s="701"/>
      <c r="P299" s="723"/>
      <c r="Q299" s="702"/>
    </row>
    <row r="300" spans="1:17" ht="14.4" customHeight="1" x14ac:dyDescent="0.3">
      <c r="A300" s="696" t="s">
        <v>503</v>
      </c>
      <c r="B300" s="697" t="s">
        <v>2549</v>
      </c>
      <c r="C300" s="697" t="s">
        <v>2024</v>
      </c>
      <c r="D300" s="697" t="s">
        <v>2086</v>
      </c>
      <c r="E300" s="697" t="s">
        <v>2087</v>
      </c>
      <c r="F300" s="701">
        <v>1</v>
      </c>
      <c r="G300" s="701">
        <v>865</v>
      </c>
      <c r="H300" s="701"/>
      <c r="I300" s="701">
        <v>865</v>
      </c>
      <c r="J300" s="701"/>
      <c r="K300" s="701"/>
      <c r="L300" s="701"/>
      <c r="M300" s="701"/>
      <c r="N300" s="701"/>
      <c r="O300" s="701"/>
      <c r="P300" s="723"/>
      <c r="Q300" s="702"/>
    </row>
    <row r="301" spans="1:17" ht="14.4" customHeight="1" x14ac:dyDescent="0.3">
      <c r="A301" s="696" t="s">
        <v>503</v>
      </c>
      <c r="B301" s="697" t="s">
        <v>2549</v>
      </c>
      <c r="C301" s="697" t="s">
        <v>2024</v>
      </c>
      <c r="D301" s="697" t="s">
        <v>2557</v>
      </c>
      <c r="E301" s="697" t="s">
        <v>2558</v>
      </c>
      <c r="F301" s="701"/>
      <c r="G301" s="701"/>
      <c r="H301" s="701"/>
      <c r="I301" s="701"/>
      <c r="J301" s="701">
        <v>1</v>
      </c>
      <c r="K301" s="701">
        <v>375</v>
      </c>
      <c r="L301" s="701">
        <v>1</v>
      </c>
      <c r="M301" s="701">
        <v>375</v>
      </c>
      <c r="N301" s="701"/>
      <c r="O301" s="701"/>
      <c r="P301" s="723"/>
      <c r="Q301" s="702"/>
    </row>
    <row r="302" spans="1:17" ht="14.4" customHeight="1" x14ac:dyDescent="0.3">
      <c r="A302" s="696" t="s">
        <v>503</v>
      </c>
      <c r="B302" s="697" t="s">
        <v>2549</v>
      </c>
      <c r="C302" s="697" t="s">
        <v>2024</v>
      </c>
      <c r="D302" s="697" t="s">
        <v>2559</v>
      </c>
      <c r="E302" s="697" t="s">
        <v>2560</v>
      </c>
      <c r="F302" s="701"/>
      <c r="G302" s="701"/>
      <c r="H302" s="701"/>
      <c r="I302" s="701"/>
      <c r="J302" s="701">
        <v>1</v>
      </c>
      <c r="K302" s="701">
        <v>1544</v>
      </c>
      <c r="L302" s="701">
        <v>1</v>
      </c>
      <c r="M302" s="701">
        <v>1544</v>
      </c>
      <c r="N302" s="701"/>
      <c r="O302" s="701"/>
      <c r="P302" s="723"/>
      <c r="Q302" s="702"/>
    </row>
    <row r="303" spans="1:17" ht="14.4" customHeight="1" x14ac:dyDescent="0.3">
      <c r="A303" s="696" t="s">
        <v>503</v>
      </c>
      <c r="B303" s="697" t="s">
        <v>2549</v>
      </c>
      <c r="C303" s="697" t="s">
        <v>2024</v>
      </c>
      <c r="D303" s="697" t="s">
        <v>2096</v>
      </c>
      <c r="E303" s="697" t="s">
        <v>2097</v>
      </c>
      <c r="F303" s="701"/>
      <c r="G303" s="701"/>
      <c r="H303" s="701"/>
      <c r="I303" s="701"/>
      <c r="J303" s="701">
        <v>1</v>
      </c>
      <c r="K303" s="701">
        <v>391</v>
      </c>
      <c r="L303" s="701">
        <v>1</v>
      </c>
      <c r="M303" s="701">
        <v>391</v>
      </c>
      <c r="N303" s="701"/>
      <c r="O303" s="701"/>
      <c r="P303" s="723"/>
      <c r="Q303" s="702"/>
    </row>
    <row r="304" spans="1:17" ht="14.4" customHeight="1" x14ac:dyDescent="0.3">
      <c r="A304" s="696" t="s">
        <v>503</v>
      </c>
      <c r="B304" s="697" t="s">
        <v>2549</v>
      </c>
      <c r="C304" s="697" t="s">
        <v>2024</v>
      </c>
      <c r="D304" s="697" t="s">
        <v>2561</v>
      </c>
      <c r="E304" s="697" t="s">
        <v>2562</v>
      </c>
      <c r="F304" s="701"/>
      <c r="G304" s="701"/>
      <c r="H304" s="701"/>
      <c r="I304" s="701"/>
      <c r="J304" s="701">
        <v>1</v>
      </c>
      <c r="K304" s="701">
        <v>506</v>
      </c>
      <c r="L304" s="701">
        <v>1</v>
      </c>
      <c r="M304" s="701">
        <v>506</v>
      </c>
      <c r="N304" s="701"/>
      <c r="O304" s="701"/>
      <c r="P304" s="723"/>
      <c r="Q304" s="702"/>
    </row>
    <row r="305" spans="1:17" ht="14.4" customHeight="1" x14ac:dyDescent="0.3">
      <c r="A305" s="696" t="s">
        <v>503</v>
      </c>
      <c r="B305" s="697" t="s">
        <v>2549</v>
      </c>
      <c r="C305" s="697" t="s">
        <v>2024</v>
      </c>
      <c r="D305" s="697" t="s">
        <v>2563</v>
      </c>
      <c r="E305" s="697" t="s">
        <v>2564</v>
      </c>
      <c r="F305" s="701">
        <v>2</v>
      </c>
      <c r="G305" s="701">
        <v>5524</v>
      </c>
      <c r="H305" s="701"/>
      <c r="I305" s="701">
        <v>2762</v>
      </c>
      <c r="J305" s="701"/>
      <c r="K305" s="701"/>
      <c r="L305" s="701"/>
      <c r="M305" s="701"/>
      <c r="N305" s="701"/>
      <c r="O305" s="701"/>
      <c r="P305" s="723"/>
      <c r="Q305" s="702"/>
    </row>
    <row r="306" spans="1:17" ht="14.4" customHeight="1" x14ac:dyDescent="0.3">
      <c r="A306" s="696" t="s">
        <v>503</v>
      </c>
      <c r="B306" s="697" t="s">
        <v>2549</v>
      </c>
      <c r="C306" s="697" t="s">
        <v>2024</v>
      </c>
      <c r="D306" s="697" t="s">
        <v>2565</v>
      </c>
      <c r="E306" s="697" t="s">
        <v>2566</v>
      </c>
      <c r="F306" s="701"/>
      <c r="G306" s="701"/>
      <c r="H306" s="701"/>
      <c r="I306" s="701"/>
      <c r="J306" s="701">
        <v>1</v>
      </c>
      <c r="K306" s="701">
        <v>311</v>
      </c>
      <c r="L306" s="701">
        <v>1</v>
      </c>
      <c r="M306" s="701">
        <v>311</v>
      </c>
      <c r="N306" s="701"/>
      <c r="O306" s="701"/>
      <c r="P306" s="723"/>
      <c r="Q306" s="702"/>
    </row>
    <row r="307" spans="1:17" ht="14.4" customHeight="1" x14ac:dyDescent="0.3">
      <c r="A307" s="696" t="s">
        <v>503</v>
      </c>
      <c r="B307" s="697" t="s">
        <v>2549</v>
      </c>
      <c r="C307" s="697" t="s">
        <v>2024</v>
      </c>
      <c r="D307" s="697" t="s">
        <v>2567</v>
      </c>
      <c r="E307" s="697" t="s">
        <v>2568</v>
      </c>
      <c r="F307" s="701"/>
      <c r="G307" s="701"/>
      <c r="H307" s="701"/>
      <c r="I307" s="701"/>
      <c r="J307" s="701">
        <v>2</v>
      </c>
      <c r="K307" s="701">
        <v>3476</v>
      </c>
      <c r="L307" s="701">
        <v>1</v>
      </c>
      <c r="M307" s="701">
        <v>1738</v>
      </c>
      <c r="N307" s="701"/>
      <c r="O307" s="701"/>
      <c r="P307" s="723"/>
      <c r="Q307" s="702"/>
    </row>
    <row r="308" spans="1:17" ht="14.4" customHeight="1" x14ac:dyDescent="0.3">
      <c r="A308" s="696" t="s">
        <v>503</v>
      </c>
      <c r="B308" s="697" t="s">
        <v>2549</v>
      </c>
      <c r="C308" s="697" t="s">
        <v>2024</v>
      </c>
      <c r="D308" s="697" t="s">
        <v>2569</v>
      </c>
      <c r="E308" s="697" t="s">
        <v>2570</v>
      </c>
      <c r="F308" s="701"/>
      <c r="G308" s="701"/>
      <c r="H308" s="701"/>
      <c r="I308" s="701"/>
      <c r="J308" s="701">
        <v>5</v>
      </c>
      <c r="K308" s="701">
        <v>9215</v>
      </c>
      <c r="L308" s="701">
        <v>1</v>
      </c>
      <c r="M308" s="701">
        <v>1843</v>
      </c>
      <c r="N308" s="701"/>
      <c r="O308" s="701"/>
      <c r="P308" s="723"/>
      <c r="Q308" s="702"/>
    </row>
    <row r="309" spans="1:17" ht="14.4" customHeight="1" x14ac:dyDescent="0.3">
      <c r="A309" s="696" t="s">
        <v>503</v>
      </c>
      <c r="B309" s="697" t="s">
        <v>2549</v>
      </c>
      <c r="C309" s="697" t="s">
        <v>2024</v>
      </c>
      <c r="D309" s="697" t="s">
        <v>2571</v>
      </c>
      <c r="E309" s="697" t="s">
        <v>2572</v>
      </c>
      <c r="F309" s="701">
        <v>1</v>
      </c>
      <c r="G309" s="701">
        <v>1633</v>
      </c>
      <c r="H309" s="701"/>
      <c r="I309" s="701">
        <v>1633</v>
      </c>
      <c r="J309" s="701"/>
      <c r="K309" s="701"/>
      <c r="L309" s="701"/>
      <c r="M309" s="701"/>
      <c r="N309" s="701"/>
      <c r="O309" s="701"/>
      <c r="P309" s="723"/>
      <c r="Q309" s="702"/>
    </row>
    <row r="310" spans="1:17" ht="14.4" customHeight="1" x14ac:dyDescent="0.3">
      <c r="A310" s="696" t="s">
        <v>503</v>
      </c>
      <c r="B310" s="697" t="s">
        <v>2549</v>
      </c>
      <c r="C310" s="697" t="s">
        <v>2024</v>
      </c>
      <c r="D310" s="697" t="s">
        <v>2573</v>
      </c>
      <c r="E310" s="697" t="s">
        <v>2574</v>
      </c>
      <c r="F310" s="701"/>
      <c r="G310" s="701"/>
      <c r="H310" s="701"/>
      <c r="I310" s="701"/>
      <c r="J310" s="701">
        <v>1</v>
      </c>
      <c r="K310" s="701">
        <v>0</v>
      </c>
      <c r="L310" s="701"/>
      <c r="M310" s="701">
        <v>0</v>
      </c>
      <c r="N310" s="701"/>
      <c r="O310" s="701"/>
      <c r="P310" s="723"/>
      <c r="Q310" s="702"/>
    </row>
    <row r="311" spans="1:17" ht="14.4" customHeight="1" x14ac:dyDescent="0.3">
      <c r="A311" s="696" t="s">
        <v>503</v>
      </c>
      <c r="B311" s="697" t="s">
        <v>2575</v>
      </c>
      <c r="C311" s="697" t="s">
        <v>2024</v>
      </c>
      <c r="D311" s="697" t="s">
        <v>2044</v>
      </c>
      <c r="E311" s="697" t="s">
        <v>2045</v>
      </c>
      <c r="F311" s="701"/>
      <c r="G311" s="701"/>
      <c r="H311" s="701"/>
      <c r="I311" s="701"/>
      <c r="J311" s="701">
        <v>1</v>
      </c>
      <c r="K311" s="701">
        <v>1681</v>
      </c>
      <c r="L311" s="701">
        <v>1</v>
      </c>
      <c r="M311" s="701">
        <v>1681</v>
      </c>
      <c r="N311" s="701"/>
      <c r="O311" s="701"/>
      <c r="P311" s="723"/>
      <c r="Q311" s="702"/>
    </row>
    <row r="312" spans="1:17" ht="14.4" customHeight="1" x14ac:dyDescent="0.3">
      <c r="A312" s="696" t="s">
        <v>503</v>
      </c>
      <c r="B312" s="697" t="s">
        <v>2576</v>
      </c>
      <c r="C312" s="697" t="s">
        <v>2024</v>
      </c>
      <c r="D312" s="697" t="s">
        <v>2577</v>
      </c>
      <c r="E312" s="697" t="s">
        <v>2578</v>
      </c>
      <c r="F312" s="701">
        <v>2</v>
      </c>
      <c r="G312" s="701">
        <v>274</v>
      </c>
      <c r="H312" s="701"/>
      <c r="I312" s="701">
        <v>137</v>
      </c>
      <c r="J312" s="701"/>
      <c r="K312" s="701"/>
      <c r="L312" s="701"/>
      <c r="M312" s="701"/>
      <c r="N312" s="701"/>
      <c r="O312" s="701"/>
      <c r="P312" s="723"/>
      <c r="Q312" s="702"/>
    </row>
    <row r="313" spans="1:17" ht="14.4" customHeight="1" x14ac:dyDescent="0.3">
      <c r="A313" s="696" t="s">
        <v>503</v>
      </c>
      <c r="B313" s="697" t="s">
        <v>2576</v>
      </c>
      <c r="C313" s="697" t="s">
        <v>2024</v>
      </c>
      <c r="D313" s="697" t="s">
        <v>2579</v>
      </c>
      <c r="E313" s="697" t="s">
        <v>2580</v>
      </c>
      <c r="F313" s="701">
        <v>2</v>
      </c>
      <c r="G313" s="701">
        <v>192</v>
      </c>
      <c r="H313" s="701"/>
      <c r="I313" s="701">
        <v>96</v>
      </c>
      <c r="J313" s="701"/>
      <c r="K313" s="701"/>
      <c r="L313" s="701"/>
      <c r="M313" s="701"/>
      <c r="N313" s="701"/>
      <c r="O313" s="701"/>
      <c r="P313" s="723"/>
      <c r="Q313" s="702"/>
    </row>
    <row r="314" spans="1:17" ht="14.4" customHeight="1" x14ac:dyDescent="0.3">
      <c r="A314" s="696" t="s">
        <v>503</v>
      </c>
      <c r="B314" s="697" t="s">
        <v>2576</v>
      </c>
      <c r="C314" s="697" t="s">
        <v>2024</v>
      </c>
      <c r="D314" s="697" t="s">
        <v>2581</v>
      </c>
      <c r="E314" s="697" t="s">
        <v>2582</v>
      </c>
      <c r="F314" s="701">
        <v>1</v>
      </c>
      <c r="G314" s="701">
        <v>751</v>
      </c>
      <c r="H314" s="701">
        <v>0.99734395750332006</v>
      </c>
      <c r="I314" s="701">
        <v>751</v>
      </c>
      <c r="J314" s="701">
        <v>1</v>
      </c>
      <c r="K314" s="701">
        <v>753</v>
      </c>
      <c r="L314" s="701">
        <v>1</v>
      </c>
      <c r="M314" s="701">
        <v>753</v>
      </c>
      <c r="N314" s="701"/>
      <c r="O314" s="701"/>
      <c r="P314" s="723"/>
      <c r="Q314" s="702"/>
    </row>
    <row r="315" spans="1:17" ht="14.4" customHeight="1" x14ac:dyDescent="0.3">
      <c r="A315" s="696" t="s">
        <v>503</v>
      </c>
      <c r="B315" s="697" t="s">
        <v>2576</v>
      </c>
      <c r="C315" s="697" t="s">
        <v>2024</v>
      </c>
      <c r="D315" s="697" t="s">
        <v>2583</v>
      </c>
      <c r="E315" s="697" t="s">
        <v>2584</v>
      </c>
      <c r="F315" s="701"/>
      <c r="G315" s="701"/>
      <c r="H315" s="701"/>
      <c r="I315" s="701"/>
      <c r="J315" s="701"/>
      <c r="K315" s="701"/>
      <c r="L315" s="701"/>
      <c r="M315" s="701"/>
      <c r="N315" s="701">
        <v>1</v>
      </c>
      <c r="O315" s="701">
        <v>367</v>
      </c>
      <c r="P315" s="723"/>
      <c r="Q315" s="702">
        <v>367</v>
      </c>
    </row>
    <row r="316" spans="1:17" ht="14.4" customHeight="1" x14ac:dyDescent="0.3">
      <c r="A316" s="696" t="s">
        <v>503</v>
      </c>
      <c r="B316" s="697" t="s">
        <v>2576</v>
      </c>
      <c r="C316" s="697" t="s">
        <v>2024</v>
      </c>
      <c r="D316" s="697" t="s">
        <v>2585</v>
      </c>
      <c r="E316" s="697" t="s">
        <v>2586</v>
      </c>
      <c r="F316" s="701">
        <v>1</v>
      </c>
      <c r="G316" s="701">
        <v>370</v>
      </c>
      <c r="H316" s="701"/>
      <c r="I316" s="701">
        <v>370</v>
      </c>
      <c r="J316" s="701"/>
      <c r="K316" s="701"/>
      <c r="L316" s="701"/>
      <c r="M316" s="701"/>
      <c r="N316" s="701"/>
      <c r="O316" s="701"/>
      <c r="P316" s="723"/>
      <c r="Q316" s="702"/>
    </row>
    <row r="317" spans="1:17" ht="14.4" customHeight="1" x14ac:dyDescent="0.3">
      <c r="A317" s="696" t="s">
        <v>503</v>
      </c>
      <c r="B317" s="697" t="s">
        <v>2576</v>
      </c>
      <c r="C317" s="697" t="s">
        <v>2024</v>
      </c>
      <c r="D317" s="697" t="s">
        <v>2587</v>
      </c>
      <c r="E317" s="697" t="s">
        <v>2588</v>
      </c>
      <c r="F317" s="701">
        <v>1</v>
      </c>
      <c r="G317" s="701">
        <v>980</v>
      </c>
      <c r="H317" s="701"/>
      <c r="I317" s="701">
        <v>980</v>
      </c>
      <c r="J317" s="701"/>
      <c r="K317" s="701"/>
      <c r="L317" s="701"/>
      <c r="M317" s="701"/>
      <c r="N317" s="701"/>
      <c r="O317" s="701"/>
      <c r="P317" s="723"/>
      <c r="Q317" s="702"/>
    </row>
    <row r="318" spans="1:17" ht="14.4" customHeight="1" x14ac:dyDescent="0.3">
      <c r="A318" s="696" t="s">
        <v>503</v>
      </c>
      <c r="B318" s="697" t="s">
        <v>2576</v>
      </c>
      <c r="C318" s="697" t="s">
        <v>2024</v>
      </c>
      <c r="D318" s="697" t="s">
        <v>2589</v>
      </c>
      <c r="E318" s="697" t="s">
        <v>2590</v>
      </c>
      <c r="F318" s="701">
        <v>1</v>
      </c>
      <c r="G318" s="701">
        <v>380</v>
      </c>
      <c r="H318" s="701"/>
      <c r="I318" s="701">
        <v>380</v>
      </c>
      <c r="J318" s="701"/>
      <c r="K318" s="701"/>
      <c r="L318" s="701"/>
      <c r="M318" s="701"/>
      <c r="N318" s="701"/>
      <c r="O318" s="701"/>
      <c r="P318" s="723"/>
      <c r="Q318" s="702"/>
    </row>
    <row r="319" spans="1:17" ht="14.4" customHeight="1" x14ac:dyDescent="0.3">
      <c r="A319" s="696" t="s">
        <v>503</v>
      </c>
      <c r="B319" s="697" t="s">
        <v>2576</v>
      </c>
      <c r="C319" s="697" t="s">
        <v>2024</v>
      </c>
      <c r="D319" s="697" t="s">
        <v>2591</v>
      </c>
      <c r="E319" s="697" t="s">
        <v>2592</v>
      </c>
      <c r="F319" s="701"/>
      <c r="G319" s="701"/>
      <c r="H319" s="701"/>
      <c r="I319" s="701"/>
      <c r="J319" s="701">
        <v>1</v>
      </c>
      <c r="K319" s="701">
        <v>2103</v>
      </c>
      <c r="L319" s="701">
        <v>1</v>
      </c>
      <c r="M319" s="701">
        <v>2103</v>
      </c>
      <c r="N319" s="701"/>
      <c r="O319" s="701"/>
      <c r="P319" s="723"/>
      <c r="Q319" s="702"/>
    </row>
    <row r="320" spans="1:17" ht="14.4" customHeight="1" x14ac:dyDescent="0.3">
      <c r="A320" s="696" t="s">
        <v>503</v>
      </c>
      <c r="B320" s="697" t="s">
        <v>2576</v>
      </c>
      <c r="C320" s="697" t="s">
        <v>2024</v>
      </c>
      <c r="D320" s="697" t="s">
        <v>2593</v>
      </c>
      <c r="E320" s="697" t="s">
        <v>2594</v>
      </c>
      <c r="F320" s="701">
        <v>1</v>
      </c>
      <c r="G320" s="701">
        <v>7326</v>
      </c>
      <c r="H320" s="701"/>
      <c r="I320" s="701">
        <v>7326</v>
      </c>
      <c r="J320" s="701"/>
      <c r="K320" s="701"/>
      <c r="L320" s="701"/>
      <c r="M320" s="701"/>
      <c r="N320" s="701"/>
      <c r="O320" s="701"/>
      <c r="P320" s="723"/>
      <c r="Q320" s="702"/>
    </row>
    <row r="321" spans="1:17" ht="14.4" customHeight="1" x14ac:dyDescent="0.3">
      <c r="A321" s="696" t="s">
        <v>503</v>
      </c>
      <c r="B321" s="697" t="s">
        <v>2576</v>
      </c>
      <c r="C321" s="697" t="s">
        <v>2024</v>
      </c>
      <c r="D321" s="697" t="s">
        <v>2595</v>
      </c>
      <c r="E321" s="697" t="s">
        <v>2596</v>
      </c>
      <c r="F321" s="701">
        <v>1</v>
      </c>
      <c r="G321" s="701">
        <v>1143</v>
      </c>
      <c r="H321" s="701"/>
      <c r="I321" s="701">
        <v>1143</v>
      </c>
      <c r="J321" s="701"/>
      <c r="K321" s="701"/>
      <c r="L321" s="701"/>
      <c r="M321" s="701"/>
      <c r="N321" s="701"/>
      <c r="O321" s="701"/>
      <c r="P321" s="723"/>
      <c r="Q321" s="702"/>
    </row>
    <row r="322" spans="1:17" ht="14.4" customHeight="1" x14ac:dyDescent="0.3">
      <c r="A322" s="696" t="s">
        <v>503</v>
      </c>
      <c r="B322" s="697" t="s">
        <v>2576</v>
      </c>
      <c r="C322" s="697" t="s">
        <v>2024</v>
      </c>
      <c r="D322" s="697" t="s">
        <v>2597</v>
      </c>
      <c r="E322" s="697" t="s">
        <v>2598</v>
      </c>
      <c r="F322" s="701">
        <v>1</v>
      </c>
      <c r="G322" s="701">
        <v>712</v>
      </c>
      <c r="H322" s="701"/>
      <c r="I322" s="701">
        <v>712</v>
      </c>
      <c r="J322" s="701"/>
      <c r="K322" s="701"/>
      <c r="L322" s="701"/>
      <c r="M322" s="701"/>
      <c r="N322" s="701"/>
      <c r="O322" s="701"/>
      <c r="P322" s="723"/>
      <c r="Q322" s="702"/>
    </row>
    <row r="323" spans="1:17" ht="14.4" customHeight="1" x14ac:dyDescent="0.3">
      <c r="A323" s="696" t="s">
        <v>503</v>
      </c>
      <c r="B323" s="697" t="s">
        <v>2576</v>
      </c>
      <c r="C323" s="697" t="s">
        <v>2024</v>
      </c>
      <c r="D323" s="697" t="s">
        <v>2056</v>
      </c>
      <c r="E323" s="697" t="s">
        <v>2057</v>
      </c>
      <c r="F323" s="701">
        <v>1</v>
      </c>
      <c r="G323" s="701">
        <v>837</v>
      </c>
      <c r="H323" s="701">
        <v>0.99761620977353993</v>
      </c>
      <c r="I323" s="701">
        <v>837</v>
      </c>
      <c r="J323" s="701">
        <v>1</v>
      </c>
      <c r="K323" s="701">
        <v>839</v>
      </c>
      <c r="L323" s="701">
        <v>1</v>
      </c>
      <c r="M323" s="701">
        <v>839</v>
      </c>
      <c r="N323" s="701">
        <v>1</v>
      </c>
      <c r="O323" s="701">
        <v>846</v>
      </c>
      <c r="P323" s="723">
        <v>1.0083432657926104</v>
      </c>
      <c r="Q323" s="702">
        <v>846</v>
      </c>
    </row>
    <row r="324" spans="1:17" ht="14.4" customHeight="1" x14ac:dyDescent="0.3">
      <c r="A324" s="696" t="s">
        <v>503</v>
      </c>
      <c r="B324" s="697" t="s">
        <v>2576</v>
      </c>
      <c r="C324" s="697" t="s">
        <v>2024</v>
      </c>
      <c r="D324" s="697" t="s">
        <v>2599</v>
      </c>
      <c r="E324" s="697" t="s">
        <v>2600</v>
      </c>
      <c r="F324" s="701">
        <v>5</v>
      </c>
      <c r="G324" s="701">
        <v>12820</v>
      </c>
      <c r="H324" s="701">
        <v>2.4931933099961103</v>
      </c>
      <c r="I324" s="701">
        <v>2564</v>
      </c>
      <c r="J324" s="701">
        <v>2</v>
      </c>
      <c r="K324" s="701">
        <v>5142</v>
      </c>
      <c r="L324" s="701">
        <v>1</v>
      </c>
      <c r="M324" s="701">
        <v>2571</v>
      </c>
      <c r="N324" s="701">
        <v>1</v>
      </c>
      <c r="O324" s="701">
        <v>2596</v>
      </c>
      <c r="P324" s="723">
        <v>0.50486192143134967</v>
      </c>
      <c r="Q324" s="702">
        <v>2596</v>
      </c>
    </row>
    <row r="325" spans="1:17" ht="14.4" customHeight="1" x14ac:dyDescent="0.3">
      <c r="A325" s="696" t="s">
        <v>503</v>
      </c>
      <c r="B325" s="697" t="s">
        <v>2576</v>
      </c>
      <c r="C325" s="697" t="s">
        <v>2024</v>
      </c>
      <c r="D325" s="697" t="s">
        <v>2601</v>
      </c>
      <c r="E325" s="697" t="s">
        <v>2602</v>
      </c>
      <c r="F325" s="701">
        <v>1</v>
      </c>
      <c r="G325" s="701">
        <v>3121</v>
      </c>
      <c r="H325" s="701"/>
      <c r="I325" s="701">
        <v>3121</v>
      </c>
      <c r="J325" s="701"/>
      <c r="K325" s="701"/>
      <c r="L325" s="701"/>
      <c r="M325" s="701"/>
      <c r="N325" s="701"/>
      <c r="O325" s="701"/>
      <c r="P325" s="723"/>
      <c r="Q325" s="702"/>
    </row>
    <row r="326" spans="1:17" ht="14.4" customHeight="1" x14ac:dyDescent="0.3">
      <c r="A326" s="696" t="s">
        <v>503</v>
      </c>
      <c r="B326" s="697" t="s">
        <v>2576</v>
      </c>
      <c r="C326" s="697" t="s">
        <v>2024</v>
      </c>
      <c r="D326" s="697" t="s">
        <v>2603</v>
      </c>
      <c r="E326" s="697" t="s">
        <v>2604</v>
      </c>
      <c r="F326" s="701"/>
      <c r="G326" s="701"/>
      <c r="H326" s="701"/>
      <c r="I326" s="701"/>
      <c r="J326" s="701">
        <v>1</v>
      </c>
      <c r="K326" s="701">
        <v>1554</v>
      </c>
      <c r="L326" s="701">
        <v>1</v>
      </c>
      <c r="M326" s="701">
        <v>1554</v>
      </c>
      <c r="N326" s="701"/>
      <c r="O326" s="701"/>
      <c r="P326" s="723"/>
      <c r="Q326" s="702"/>
    </row>
    <row r="327" spans="1:17" ht="14.4" customHeight="1" x14ac:dyDescent="0.3">
      <c r="A327" s="696" t="s">
        <v>503</v>
      </c>
      <c r="B327" s="697" t="s">
        <v>2576</v>
      </c>
      <c r="C327" s="697" t="s">
        <v>2024</v>
      </c>
      <c r="D327" s="697" t="s">
        <v>2605</v>
      </c>
      <c r="E327" s="697" t="s">
        <v>2606</v>
      </c>
      <c r="F327" s="701"/>
      <c r="G327" s="701"/>
      <c r="H327" s="701"/>
      <c r="I327" s="701"/>
      <c r="J327" s="701">
        <v>1</v>
      </c>
      <c r="K327" s="701">
        <v>3316</v>
      </c>
      <c r="L327" s="701">
        <v>1</v>
      </c>
      <c r="M327" s="701">
        <v>3316</v>
      </c>
      <c r="N327" s="701"/>
      <c r="O327" s="701"/>
      <c r="P327" s="723"/>
      <c r="Q327" s="702"/>
    </row>
    <row r="328" spans="1:17" ht="14.4" customHeight="1" x14ac:dyDescent="0.3">
      <c r="A328" s="696" t="s">
        <v>503</v>
      </c>
      <c r="B328" s="697" t="s">
        <v>2607</v>
      </c>
      <c r="C328" s="697" t="s">
        <v>2024</v>
      </c>
      <c r="D328" s="697" t="s">
        <v>2608</v>
      </c>
      <c r="E328" s="697" t="s">
        <v>2609</v>
      </c>
      <c r="F328" s="701"/>
      <c r="G328" s="701"/>
      <c r="H328" s="701"/>
      <c r="I328" s="701"/>
      <c r="J328" s="701">
        <v>1</v>
      </c>
      <c r="K328" s="701">
        <v>5383</v>
      </c>
      <c r="L328" s="701">
        <v>1</v>
      </c>
      <c r="M328" s="701">
        <v>5383</v>
      </c>
      <c r="N328" s="701"/>
      <c r="O328" s="701"/>
      <c r="P328" s="723"/>
      <c r="Q328" s="702"/>
    </row>
    <row r="329" spans="1:17" ht="14.4" customHeight="1" x14ac:dyDescent="0.3">
      <c r="A329" s="696" t="s">
        <v>503</v>
      </c>
      <c r="B329" s="697" t="s">
        <v>2607</v>
      </c>
      <c r="C329" s="697" t="s">
        <v>2024</v>
      </c>
      <c r="D329" s="697" t="s">
        <v>2610</v>
      </c>
      <c r="E329" s="697" t="s">
        <v>2611</v>
      </c>
      <c r="F329" s="701"/>
      <c r="G329" s="701"/>
      <c r="H329" s="701"/>
      <c r="I329" s="701"/>
      <c r="J329" s="701">
        <v>1</v>
      </c>
      <c r="K329" s="701">
        <v>1313</v>
      </c>
      <c r="L329" s="701">
        <v>1</v>
      </c>
      <c r="M329" s="701">
        <v>1313</v>
      </c>
      <c r="N329" s="701"/>
      <c r="O329" s="701"/>
      <c r="P329" s="723"/>
      <c r="Q329" s="702"/>
    </row>
    <row r="330" spans="1:17" ht="14.4" customHeight="1" x14ac:dyDescent="0.3">
      <c r="A330" s="696" t="s">
        <v>503</v>
      </c>
      <c r="B330" s="697" t="s">
        <v>2607</v>
      </c>
      <c r="C330" s="697" t="s">
        <v>2024</v>
      </c>
      <c r="D330" s="697" t="s">
        <v>2612</v>
      </c>
      <c r="E330" s="697" t="s">
        <v>2613</v>
      </c>
      <c r="F330" s="701"/>
      <c r="G330" s="701"/>
      <c r="H330" s="701"/>
      <c r="I330" s="701"/>
      <c r="J330" s="701">
        <v>1</v>
      </c>
      <c r="K330" s="701">
        <v>0</v>
      </c>
      <c r="L330" s="701"/>
      <c r="M330" s="701">
        <v>0</v>
      </c>
      <c r="N330" s="701"/>
      <c r="O330" s="701"/>
      <c r="P330" s="723"/>
      <c r="Q330" s="702"/>
    </row>
    <row r="331" spans="1:17" ht="14.4" customHeight="1" x14ac:dyDescent="0.3">
      <c r="A331" s="696" t="s">
        <v>503</v>
      </c>
      <c r="B331" s="697" t="s">
        <v>2614</v>
      </c>
      <c r="C331" s="697" t="s">
        <v>2024</v>
      </c>
      <c r="D331" s="697" t="s">
        <v>2615</v>
      </c>
      <c r="E331" s="697" t="s">
        <v>2616</v>
      </c>
      <c r="F331" s="701">
        <v>2</v>
      </c>
      <c r="G331" s="701">
        <v>526</v>
      </c>
      <c r="H331" s="701"/>
      <c r="I331" s="701">
        <v>263</v>
      </c>
      <c r="J331" s="701"/>
      <c r="K331" s="701"/>
      <c r="L331" s="701"/>
      <c r="M331" s="701"/>
      <c r="N331" s="701"/>
      <c r="O331" s="701"/>
      <c r="P331" s="723"/>
      <c r="Q331" s="702"/>
    </row>
    <row r="332" spans="1:17" ht="14.4" customHeight="1" x14ac:dyDescent="0.3">
      <c r="A332" s="696" t="s">
        <v>503</v>
      </c>
      <c r="B332" s="697" t="s">
        <v>2614</v>
      </c>
      <c r="C332" s="697" t="s">
        <v>2024</v>
      </c>
      <c r="D332" s="697" t="s">
        <v>2617</v>
      </c>
      <c r="E332" s="697" t="s">
        <v>2618</v>
      </c>
      <c r="F332" s="701"/>
      <c r="G332" s="701"/>
      <c r="H332" s="701"/>
      <c r="I332" s="701"/>
      <c r="J332" s="701">
        <v>1</v>
      </c>
      <c r="K332" s="701">
        <v>386</v>
      </c>
      <c r="L332" s="701">
        <v>1</v>
      </c>
      <c r="M332" s="701">
        <v>386</v>
      </c>
      <c r="N332" s="701"/>
      <c r="O332" s="701"/>
      <c r="P332" s="723"/>
      <c r="Q332" s="702"/>
    </row>
    <row r="333" spans="1:17" ht="14.4" customHeight="1" x14ac:dyDescent="0.3">
      <c r="A333" s="696" t="s">
        <v>503</v>
      </c>
      <c r="B333" s="697" t="s">
        <v>2614</v>
      </c>
      <c r="C333" s="697" t="s">
        <v>2024</v>
      </c>
      <c r="D333" s="697" t="s">
        <v>2619</v>
      </c>
      <c r="E333" s="697" t="s">
        <v>2620</v>
      </c>
      <c r="F333" s="701">
        <v>1</v>
      </c>
      <c r="G333" s="701">
        <v>2282</v>
      </c>
      <c r="H333" s="701"/>
      <c r="I333" s="701">
        <v>2282</v>
      </c>
      <c r="J333" s="701"/>
      <c r="K333" s="701"/>
      <c r="L333" s="701"/>
      <c r="M333" s="701"/>
      <c r="N333" s="701"/>
      <c r="O333" s="701"/>
      <c r="P333" s="723"/>
      <c r="Q333" s="702"/>
    </row>
    <row r="334" spans="1:17" ht="14.4" customHeight="1" x14ac:dyDescent="0.3">
      <c r="A334" s="696" t="s">
        <v>503</v>
      </c>
      <c r="B334" s="697" t="s">
        <v>2614</v>
      </c>
      <c r="C334" s="697" t="s">
        <v>2024</v>
      </c>
      <c r="D334" s="697" t="s">
        <v>2056</v>
      </c>
      <c r="E334" s="697" t="s">
        <v>2057</v>
      </c>
      <c r="F334" s="701">
        <v>4</v>
      </c>
      <c r="G334" s="701">
        <v>3348</v>
      </c>
      <c r="H334" s="701">
        <v>1.9952324195470799</v>
      </c>
      <c r="I334" s="701">
        <v>837</v>
      </c>
      <c r="J334" s="701">
        <v>2</v>
      </c>
      <c r="K334" s="701">
        <v>1678</v>
      </c>
      <c r="L334" s="701">
        <v>1</v>
      </c>
      <c r="M334" s="701">
        <v>839</v>
      </c>
      <c r="N334" s="701">
        <v>3</v>
      </c>
      <c r="O334" s="701">
        <v>2538</v>
      </c>
      <c r="P334" s="723">
        <v>1.5125148986889154</v>
      </c>
      <c r="Q334" s="702">
        <v>846</v>
      </c>
    </row>
    <row r="335" spans="1:17" ht="14.4" customHeight="1" x14ac:dyDescent="0.3">
      <c r="A335" s="696" t="s">
        <v>503</v>
      </c>
      <c r="B335" s="697" t="s">
        <v>2614</v>
      </c>
      <c r="C335" s="697" t="s">
        <v>2024</v>
      </c>
      <c r="D335" s="697" t="s">
        <v>2621</v>
      </c>
      <c r="E335" s="697" t="s">
        <v>2622</v>
      </c>
      <c r="F335" s="701"/>
      <c r="G335" s="701"/>
      <c r="H335" s="701"/>
      <c r="I335" s="701"/>
      <c r="J335" s="701">
        <v>1</v>
      </c>
      <c r="K335" s="701">
        <v>5614</v>
      </c>
      <c r="L335" s="701">
        <v>1</v>
      </c>
      <c r="M335" s="701">
        <v>5614</v>
      </c>
      <c r="N335" s="701"/>
      <c r="O335" s="701"/>
      <c r="P335" s="723"/>
      <c r="Q335" s="702"/>
    </row>
    <row r="336" spans="1:17" ht="14.4" customHeight="1" x14ac:dyDescent="0.3">
      <c r="A336" s="696" t="s">
        <v>503</v>
      </c>
      <c r="B336" s="697" t="s">
        <v>2614</v>
      </c>
      <c r="C336" s="697" t="s">
        <v>2024</v>
      </c>
      <c r="D336" s="697" t="s">
        <v>2623</v>
      </c>
      <c r="E336" s="697" t="s">
        <v>2624</v>
      </c>
      <c r="F336" s="701">
        <v>1</v>
      </c>
      <c r="G336" s="701">
        <v>406</v>
      </c>
      <c r="H336" s="701"/>
      <c r="I336" s="701">
        <v>406</v>
      </c>
      <c r="J336" s="701"/>
      <c r="K336" s="701"/>
      <c r="L336" s="701"/>
      <c r="M336" s="701"/>
      <c r="N336" s="701"/>
      <c r="O336" s="701"/>
      <c r="P336" s="723"/>
      <c r="Q336" s="702"/>
    </row>
    <row r="337" spans="1:17" ht="14.4" customHeight="1" x14ac:dyDescent="0.3">
      <c r="A337" s="696" t="s">
        <v>503</v>
      </c>
      <c r="B337" s="697" t="s">
        <v>2614</v>
      </c>
      <c r="C337" s="697" t="s">
        <v>2024</v>
      </c>
      <c r="D337" s="697" t="s">
        <v>2625</v>
      </c>
      <c r="E337" s="697" t="s">
        <v>2626</v>
      </c>
      <c r="F337" s="701">
        <v>1</v>
      </c>
      <c r="G337" s="701">
        <v>66</v>
      </c>
      <c r="H337" s="701"/>
      <c r="I337" s="701">
        <v>66</v>
      </c>
      <c r="J337" s="701"/>
      <c r="K337" s="701"/>
      <c r="L337" s="701"/>
      <c r="M337" s="701"/>
      <c r="N337" s="701"/>
      <c r="O337" s="701"/>
      <c r="P337" s="723"/>
      <c r="Q337" s="702"/>
    </row>
    <row r="338" spans="1:17" ht="14.4" customHeight="1" x14ac:dyDescent="0.3">
      <c r="A338" s="696" t="s">
        <v>503</v>
      </c>
      <c r="B338" s="697" t="s">
        <v>2614</v>
      </c>
      <c r="C338" s="697" t="s">
        <v>2024</v>
      </c>
      <c r="D338" s="697" t="s">
        <v>2627</v>
      </c>
      <c r="E338" s="697" t="s">
        <v>2628</v>
      </c>
      <c r="F338" s="701">
        <v>1</v>
      </c>
      <c r="G338" s="701">
        <v>113</v>
      </c>
      <c r="H338" s="701">
        <v>0.99122807017543857</v>
      </c>
      <c r="I338" s="701">
        <v>113</v>
      </c>
      <c r="J338" s="701">
        <v>1</v>
      </c>
      <c r="K338" s="701">
        <v>114</v>
      </c>
      <c r="L338" s="701">
        <v>1</v>
      </c>
      <c r="M338" s="701">
        <v>114</v>
      </c>
      <c r="N338" s="701"/>
      <c r="O338" s="701"/>
      <c r="P338" s="723"/>
      <c r="Q338" s="702"/>
    </row>
    <row r="339" spans="1:17" ht="14.4" customHeight="1" x14ac:dyDescent="0.3">
      <c r="A339" s="696" t="s">
        <v>503</v>
      </c>
      <c r="B339" s="697" t="s">
        <v>2614</v>
      </c>
      <c r="C339" s="697" t="s">
        <v>2024</v>
      </c>
      <c r="D339" s="697" t="s">
        <v>2629</v>
      </c>
      <c r="E339" s="697" t="s">
        <v>2630</v>
      </c>
      <c r="F339" s="701">
        <v>1</v>
      </c>
      <c r="G339" s="701">
        <v>43</v>
      </c>
      <c r="H339" s="701"/>
      <c r="I339" s="701">
        <v>43</v>
      </c>
      <c r="J339" s="701"/>
      <c r="K339" s="701"/>
      <c r="L339" s="701"/>
      <c r="M339" s="701"/>
      <c r="N339" s="701"/>
      <c r="O339" s="701"/>
      <c r="P339" s="723"/>
      <c r="Q339" s="702"/>
    </row>
    <row r="340" spans="1:17" ht="14.4" customHeight="1" x14ac:dyDescent="0.3">
      <c r="A340" s="696" t="s">
        <v>503</v>
      </c>
      <c r="B340" s="697" t="s">
        <v>2614</v>
      </c>
      <c r="C340" s="697" t="s">
        <v>2024</v>
      </c>
      <c r="D340" s="697" t="s">
        <v>2631</v>
      </c>
      <c r="E340" s="697" t="s">
        <v>2632</v>
      </c>
      <c r="F340" s="701">
        <v>1</v>
      </c>
      <c r="G340" s="701">
        <v>1498</v>
      </c>
      <c r="H340" s="701"/>
      <c r="I340" s="701">
        <v>1498</v>
      </c>
      <c r="J340" s="701"/>
      <c r="K340" s="701"/>
      <c r="L340" s="701"/>
      <c r="M340" s="701"/>
      <c r="N340" s="701"/>
      <c r="O340" s="701"/>
      <c r="P340" s="723"/>
      <c r="Q340" s="702"/>
    </row>
    <row r="341" spans="1:17" ht="14.4" customHeight="1" x14ac:dyDescent="0.3">
      <c r="A341" s="696" t="s">
        <v>503</v>
      </c>
      <c r="B341" s="697" t="s">
        <v>2614</v>
      </c>
      <c r="C341" s="697" t="s">
        <v>2024</v>
      </c>
      <c r="D341" s="697" t="s">
        <v>2633</v>
      </c>
      <c r="E341" s="697" t="s">
        <v>2634</v>
      </c>
      <c r="F341" s="701"/>
      <c r="G341" s="701"/>
      <c r="H341" s="701"/>
      <c r="I341" s="701"/>
      <c r="J341" s="701">
        <v>1</v>
      </c>
      <c r="K341" s="701">
        <v>396</v>
      </c>
      <c r="L341" s="701">
        <v>1</v>
      </c>
      <c r="M341" s="701">
        <v>396</v>
      </c>
      <c r="N341" s="701"/>
      <c r="O341" s="701"/>
      <c r="P341" s="723"/>
      <c r="Q341" s="702"/>
    </row>
    <row r="342" spans="1:17" ht="14.4" customHeight="1" x14ac:dyDescent="0.3">
      <c r="A342" s="696" t="s">
        <v>503</v>
      </c>
      <c r="B342" s="697" t="s">
        <v>2614</v>
      </c>
      <c r="C342" s="697" t="s">
        <v>2024</v>
      </c>
      <c r="D342" s="697" t="s">
        <v>2635</v>
      </c>
      <c r="E342" s="697" t="s">
        <v>2636</v>
      </c>
      <c r="F342" s="701">
        <v>1</v>
      </c>
      <c r="G342" s="701">
        <v>255</v>
      </c>
      <c r="H342" s="701"/>
      <c r="I342" s="701">
        <v>255</v>
      </c>
      <c r="J342" s="701"/>
      <c r="K342" s="701"/>
      <c r="L342" s="701"/>
      <c r="M342" s="701"/>
      <c r="N342" s="701"/>
      <c r="O342" s="701"/>
      <c r="P342" s="723"/>
      <c r="Q342" s="702"/>
    </row>
    <row r="343" spans="1:17" ht="14.4" customHeight="1" x14ac:dyDescent="0.3">
      <c r="A343" s="696" t="s">
        <v>503</v>
      </c>
      <c r="B343" s="697" t="s">
        <v>2637</v>
      </c>
      <c r="C343" s="697" t="s">
        <v>2024</v>
      </c>
      <c r="D343" s="697" t="s">
        <v>2638</v>
      </c>
      <c r="E343" s="697" t="s">
        <v>2639</v>
      </c>
      <c r="F343" s="701"/>
      <c r="G343" s="701"/>
      <c r="H343" s="701"/>
      <c r="I343" s="701"/>
      <c r="J343" s="701"/>
      <c r="K343" s="701"/>
      <c r="L343" s="701"/>
      <c r="M343" s="701"/>
      <c r="N343" s="701">
        <v>1</v>
      </c>
      <c r="O343" s="701">
        <v>694</v>
      </c>
      <c r="P343" s="723"/>
      <c r="Q343" s="702">
        <v>694</v>
      </c>
    </row>
    <row r="344" spans="1:17" ht="14.4" customHeight="1" x14ac:dyDescent="0.3">
      <c r="A344" s="696" t="s">
        <v>503</v>
      </c>
      <c r="B344" s="697" t="s">
        <v>2637</v>
      </c>
      <c r="C344" s="697" t="s">
        <v>2024</v>
      </c>
      <c r="D344" s="697" t="s">
        <v>2640</v>
      </c>
      <c r="E344" s="697" t="s">
        <v>2641</v>
      </c>
      <c r="F344" s="701"/>
      <c r="G344" s="701"/>
      <c r="H344" s="701"/>
      <c r="I344" s="701"/>
      <c r="J344" s="701"/>
      <c r="K344" s="701"/>
      <c r="L344" s="701"/>
      <c r="M344" s="701"/>
      <c r="N344" s="701">
        <v>1</v>
      </c>
      <c r="O344" s="701">
        <v>595</v>
      </c>
      <c r="P344" s="723"/>
      <c r="Q344" s="702">
        <v>595</v>
      </c>
    </row>
    <row r="345" spans="1:17" ht="14.4" customHeight="1" x14ac:dyDescent="0.3">
      <c r="A345" s="696" t="s">
        <v>503</v>
      </c>
      <c r="B345" s="697" t="s">
        <v>2637</v>
      </c>
      <c r="C345" s="697" t="s">
        <v>2024</v>
      </c>
      <c r="D345" s="697" t="s">
        <v>2642</v>
      </c>
      <c r="E345" s="697" t="s">
        <v>2643</v>
      </c>
      <c r="F345" s="701">
        <v>1</v>
      </c>
      <c r="G345" s="701">
        <v>767</v>
      </c>
      <c r="H345" s="701"/>
      <c r="I345" s="701">
        <v>767</v>
      </c>
      <c r="J345" s="701"/>
      <c r="K345" s="701"/>
      <c r="L345" s="701"/>
      <c r="M345" s="701"/>
      <c r="N345" s="701">
        <v>4</v>
      </c>
      <c r="O345" s="701">
        <v>3080</v>
      </c>
      <c r="P345" s="723"/>
      <c r="Q345" s="702">
        <v>770</v>
      </c>
    </row>
    <row r="346" spans="1:17" ht="14.4" customHeight="1" x14ac:dyDescent="0.3">
      <c r="A346" s="696" t="s">
        <v>503</v>
      </c>
      <c r="B346" s="697" t="s">
        <v>2637</v>
      </c>
      <c r="C346" s="697" t="s">
        <v>2024</v>
      </c>
      <c r="D346" s="697" t="s">
        <v>2557</v>
      </c>
      <c r="E346" s="697" t="s">
        <v>2558</v>
      </c>
      <c r="F346" s="701"/>
      <c r="G346" s="701"/>
      <c r="H346" s="701"/>
      <c r="I346" s="701"/>
      <c r="J346" s="701"/>
      <c r="K346" s="701"/>
      <c r="L346" s="701"/>
      <c r="M346" s="701"/>
      <c r="N346" s="701">
        <v>2</v>
      </c>
      <c r="O346" s="701">
        <v>752</v>
      </c>
      <c r="P346" s="723"/>
      <c r="Q346" s="702">
        <v>376</v>
      </c>
    </row>
    <row r="347" spans="1:17" ht="14.4" customHeight="1" x14ac:dyDescent="0.3">
      <c r="A347" s="696" t="s">
        <v>503</v>
      </c>
      <c r="B347" s="697" t="s">
        <v>2637</v>
      </c>
      <c r="C347" s="697" t="s">
        <v>2024</v>
      </c>
      <c r="D347" s="697" t="s">
        <v>2644</v>
      </c>
      <c r="E347" s="697" t="s">
        <v>2645</v>
      </c>
      <c r="F347" s="701"/>
      <c r="G347" s="701"/>
      <c r="H347" s="701"/>
      <c r="I347" s="701"/>
      <c r="J347" s="701"/>
      <c r="K347" s="701"/>
      <c r="L347" s="701"/>
      <c r="M347" s="701"/>
      <c r="N347" s="701">
        <v>1</v>
      </c>
      <c r="O347" s="701">
        <v>4494</v>
      </c>
      <c r="P347" s="723"/>
      <c r="Q347" s="702">
        <v>4494</v>
      </c>
    </row>
    <row r="348" spans="1:17" ht="14.4" customHeight="1" x14ac:dyDescent="0.3">
      <c r="A348" s="696" t="s">
        <v>503</v>
      </c>
      <c r="B348" s="697" t="s">
        <v>2646</v>
      </c>
      <c r="C348" s="697" t="s">
        <v>2024</v>
      </c>
      <c r="D348" s="697" t="s">
        <v>2647</v>
      </c>
      <c r="E348" s="697" t="s">
        <v>2648</v>
      </c>
      <c r="F348" s="701"/>
      <c r="G348" s="701"/>
      <c r="H348" s="701"/>
      <c r="I348" s="701"/>
      <c r="J348" s="701"/>
      <c r="K348" s="701"/>
      <c r="L348" s="701"/>
      <c r="M348" s="701"/>
      <c r="N348" s="701">
        <v>14</v>
      </c>
      <c r="O348" s="701">
        <v>16226</v>
      </c>
      <c r="P348" s="723"/>
      <c r="Q348" s="702">
        <v>1159</v>
      </c>
    </row>
    <row r="349" spans="1:17" ht="14.4" customHeight="1" thickBot="1" x14ac:dyDescent="0.35">
      <c r="A349" s="703" t="s">
        <v>503</v>
      </c>
      <c r="B349" s="704" t="s">
        <v>2646</v>
      </c>
      <c r="C349" s="704" t="s">
        <v>2024</v>
      </c>
      <c r="D349" s="704" t="s">
        <v>2649</v>
      </c>
      <c r="E349" s="704" t="s">
        <v>2650</v>
      </c>
      <c r="F349" s="708">
        <v>1</v>
      </c>
      <c r="G349" s="708">
        <v>624</v>
      </c>
      <c r="H349" s="708"/>
      <c r="I349" s="708">
        <v>624</v>
      </c>
      <c r="J349" s="708"/>
      <c r="K349" s="708"/>
      <c r="L349" s="708"/>
      <c r="M349" s="708"/>
      <c r="N349" s="708"/>
      <c r="O349" s="708"/>
      <c r="P349" s="716"/>
      <c r="Q349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604" t="s">
        <v>121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594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595"/>
      <c r="B4" s="109">
        <v>2015</v>
      </c>
      <c r="C4" s="110">
        <v>2018</v>
      </c>
      <c r="D4" s="110">
        <v>2019</v>
      </c>
      <c r="E4" s="392" t="s">
        <v>228</v>
      </c>
      <c r="F4" s="393" t="s">
        <v>2</v>
      </c>
      <c r="G4" s="109">
        <v>2015</v>
      </c>
      <c r="H4" s="110">
        <v>2018</v>
      </c>
      <c r="I4" s="110">
        <v>2019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120.09399999999999</v>
      </c>
      <c r="C5" s="99">
        <v>105.163</v>
      </c>
      <c r="D5" s="99">
        <v>77.468000000000004</v>
      </c>
      <c r="E5" s="398">
        <f>IF(OR(D5=0,B5=0),"",D5/B5)</f>
        <v>0.64506136859460095</v>
      </c>
      <c r="F5" s="114">
        <f>IF(OR(D5=0,C5=0),"",D5/C5)</f>
        <v>0.73664691954394612</v>
      </c>
      <c r="G5" s="115">
        <v>12</v>
      </c>
      <c r="H5" s="99">
        <v>11</v>
      </c>
      <c r="I5" s="99">
        <v>13</v>
      </c>
      <c r="J5" s="398">
        <f>IF(OR(I5=0,G5=0),"",I5/G5)</f>
        <v>1.0833333333333333</v>
      </c>
      <c r="K5" s="116">
        <f>IF(OR(I5=0,H5=0),"",I5/H5)</f>
        <v>1.1818181818181819</v>
      </c>
      <c r="L5" s="106"/>
      <c r="M5" s="106"/>
      <c r="N5" s="7">
        <f>D5-C5</f>
        <v>-27.694999999999993</v>
      </c>
      <c r="O5" s="8">
        <f>I5-H5</f>
        <v>2</v>
      </c>
      <c r="P5" s="7">
        <f>D5-B5</f>
        <v>-42.625999999999991</v>
      </c>
      <c r="Q5" s="8">
        <f>I5-G5</f>
        <v>1</v>
      </c>
    </row>
    <row r="6" spans="1:17" ht="14.4" hidden="1" customHeight="1" outlineLevel="1" x14ac:dyDescent="0.3">
      <c r="A6" s="411" t="s">
        <v>150</v>
      </c>
      <c r="B6" s="105">
        <v>0</v>
      </c>
      <c r="C6" s="98">
        <v>0</v>
      </c>
      <c r="D6" s="98">
        <v>3.379</v>
      </c>
      <c r="E6" s="398" t="str">
        <f t="shared" ref="E6:E12" si="0">IF(OR(D6=0,B6=0),"",D6/B6)</f>
        <v/>
      </c>
      <c r="F6" s="114" t="str">
        <f t="shared" ref="F6:F12" si="1">IF(OR(D6=0,C6=0),"",D6/C6)</f>
        <v/>
      </c>
      <c r="G6" s="118">
        <v>0</v>
      </c>
      <c r="H6" s="98">
        <v>0</v>
      </c>
      <c r="I6" s="98">
        <v>3</v>
      </c>
      <c r="J6" s="399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3.379</v>
      </c>
      <c r="O6" s="6">
        <f t="shared" ref="O6:O13" si="5">I6-H6</f>
        <v>3</v>
      </c>
      <c r="P6" s="5">
        <f t="shared" ref="P6:P13" si="6">D6-B6</f>
        <v>3.379</v>
      </c>
      <c r="Q6" s="6">
        <f t="shared" ref="Q6:Q13" si="7">I6-G6</f>
        <v>3</v>
      </c>
    </row>
    <row r="7" spans="1:17" ht="14.4" hidden="1" customHeight="1" outlineLevel="1" x14ac:dyDescent="0.3">
      <c r="A7" s="411" t="s">
        <v>151</v>
      </c>
      <c r="B7" s="105">
        <v>4.4210000000000003</v>
      </c>
      <c r="C7" s="98">
        <v>24.87</v>
      </c>
      <c r="D7" s="98">
        <v>12.167</v>
      </c>
      <c r="E7" s="398">
        <f t="shared" si="0"/>
        <v>2.752092286812938</v>
      </c>
      <c r="F7" s="114">
        <f t="shared" si="1"/>
        <v>0.4892239646160032</v>
      </c>
      <c r="G7" s="118">
        <v>1</v>
      </c>
      <c r="H7" s="98">
        <v>7</v>
      </c>
      <c r="I7" s="98">
        <v>9</v>
      </c>
      <c r="J7" s="399">
        <f t="shared" si="2"/>
        <v>9</v>
      </c>
      <c r="K7" s="119">
        <f t="shared" si="3"/>
        <v>1.2857142857142858</v>
      </c>
      <c r="L7" s="106"/>
      <c r="M7" s="106"/>
      <c r="N7" s="5">
        <f t="shared" si="4"/>
        <v>-12.703000000000001</v>
      </c>
      <c r="O7" s="6">
        <f t="shared" si="5"/>
        <v>2</v>
      </c>
      <c r="P7" s="5">
        <f t="shared" si="6"/>
        <v>7.7459999999999996</v>
      </c>
      <c r="Q7" s="6">
        <f t="shared" si="7"/>
        <v>8</v>
      </c>
    </row>
    <row r="8" spans="1:17" ht="14.4" hidden="1" customHeight="1" outlineLevel="1" x14ac:dyDescent="0.3">
      <c r="A8" s="411" t="s">
        <v>152</v>
      </c>
      <c r="B8" s="105">
        <v>25.295999999999999</v>
      </c>
      <c r="C8" s="98">
        <v>36.762999999999998</v>
      </c>
      <c r="D8" s="98">
        <v>0</v>
      </c>
      <c r="E8" s="398" t="str">
        <f t="shared" si="0"/>
        <v/>
      </c>
      <c r="F8" s="114" t="str">
        <f t="shared" si="1"/>
        <v/>
      </c>
      <c r="G8" s="118">
        <v>2</v>
      </c>
      <c r="H8" s="98">
        <v>2</v>
      </c>
      <c r="I8" s="98">
        <v>0</v>
      </c>
      <c r="J8" s="399" t="str">
        <f t="shared" si="2"/>
        <v/>
      </c>
      <c r="K8" s="119" t="str">
        <f t="shared" si="3"/>
        <v/>
      </c>
      <c r="L8" s="106"/>
      <c r="M8" s="106"/>
      <c r="N8" s="5">
        <f t="shared" si="4"/>
        <v>-36.762999999999998</v>
      </c>
      <c r="O8" s="6">
        <f t="shared" si="5"/>
        <v>-2</v>
      </c>
      <c r="P8" s="5">
        <f t="shared" si="6"/>
        <v>-25.295999999999999</v>
      </c>
      <c r="Q8" s="6">
        <f t="shared" si="7"/>
        <v>-2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9.8130000000000006</v>
      </c>
      <c r="C10" s="98">
        <v>71.835999999999999</v>
      </c>
      <c r="D10" s="98">
        <v>11.286</v>
      </c>
      <c r="E10" s="398">
        <f t="shared" si="0"/>
        <v>1.1501070009171506</v>
      </c>
      <c r="F10" s="114">
        <f t="shared" si="1"/>
        <v>0.15710785678489894</v>
      </c>
      <c r="G10" s="118">
        <v>1</v>
      </c>
      <c r="H10" s="98">
        <v>8</v>
      </c>
      <c r="I10" s="98">
        <v>6</v>
      </c>
      <c r="J10" s="399">
        <f t="shared" si="2"/>
        <v>6</v>
      </c>
      <c r="K10" s="119">
        <f t="shared" si="3"/>
        <v>0.75</v>
      </c>
      <c r="L10" s="106"/>
      <c r="M10" s="106"/>
      <c r="N10" s="5">
        <f t="shared" si="4"/>
        <v>-60.55</v>
      </c>
      <c r="O10" s="6">
        <f t="shared" si="5"/>
        <v>-2</v>
      </c>
      <c r="P10" s="5">
        <f t="shared" si="6"/>
        <v>1.472999999999999</v>
      </c>
      <c r="Q10" s="6">
        <f t="shared" si="7"/>
        <v>5</v>
      </c>
    </row>
    <row r="11" spans="1:17" ht="14.4" hidden="1" customHeight="1" outlineLevel="1" x14ac:dyDescent="0.3">
      <c r="A11" s="411" t="s">
        <v>155</v>
      </c>
      <c r="B11" s="105">
        <v>12.648</v>
      </c>
      <c r="C11" s="98">
        <v>6.766</v>
      </c>
      <c r="D11" s="98">
        <v>0</v>
      </c>
      <c r="E11" s="398" t="str">
        <f t="shared" si="0"/>
        <v/>
      </c>
      <c r="F11" s="114" t="str">
        <f t="shared" si="1"/>
        <v/>
      </c>
      <c r="G11" s="118">
        <v>1</v>
      </c>
      <c r="H11" s="98">
        <v>1</v>
      </c>
      <c r="I11" s="98">
        <v>0</v>
      </c>
      <c r="J11" s="399" t="str">
        <f t="shared" si="2"/>
        <v/>
      </c>
      <c r="K11" s="119" t="str">
        <f t="shared" si="3"/>
        <v/>
      </c>
      <c r="L11" s="106"/>
      <c r="M11" s="106"/>
      <c r="N11" s="5">
        <f t="shared" si="4"/>
        <v>-6.766</v>
      </c>
      <c r="O11" s="6">
        <f t="shared" si="5"/>
        <v>-1</v>
      </c>
      <c r="P11" s="5">
        <f t="shared" si="6"/>
        <v>-12.648</v>
      </c>
      <c r="Q11" s="6">
        <f t="shared" si="7"/>
        <v>-1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7.4109999999999996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-7.4109999999999996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172.27199999999999</v>
      </c>
      <c r="C13" s="101">
        <f>SUM(C5:C12)</f>
        <v>252.809</v>
      </c>
      <c r="D13" s="101">
        <f>SUM(D5:D12)</f>
        <v>104.30000000000001</v>
      </c>
      <c r="E13" s="394">
        <f>IF(OR(D13=0,B13=0),0,D13/B13)</f>
        <v>0.60543791213894316</v>
      </c>
      <c r="F13" s="120">
        <f>IF(OR(D13=0,C13=0),0,D13/C13)</f>
        <v>0.41256442610824778</v>
      </c>
      <c r="G13" s="121">
        <f>SUM(G5:G12)</f>
        <v>17</v>
      </c>
      <c r="H13" s="101">
        <f>SUM(H5:H12)</f>
        <v>30</v>
      </c>
      <c r="I13" s="101">
        <f>SUM(I5:I12)</f>
        <v>31</v>
      </c>
      <c r="J13" s="394">
        <f>IF(OR(I13=0,G13=0),0,I13/G13)</f>
        <v>1.8235294117647058</v>
      </c>
      <c r="K13" s="122">
        <f>IF(OR(I13=0,H13=0),0,I13/H13)</f>
        <v>1.0333333333333334</v>
      </c>
      <c r="L13" s="106"/>
      <c r="M13" s="106"/>
      <c r="N13" s="112">
        <f t="shared" si="4"/>
        <v>-148.50899999999999</v>
      </c>
      <c r="O13" s="123">
        <f t="shared" si="5"/>
        <v>1</v>
      </c>
      <c r="P13" s="112">
        <f t="shared" si="6"/>
        <v>-67.97199999999998</v>
      </c>
      <c r="Q13" s="123">
        <f t="shared" si="7"/>
        <v>14</v>
      </c>
    </row>
    <row r="14" spans="1:17" ht="14.4" customHeight="1" x14ac:dyDescent="0.3">
      <c r="A14" s="124"/>
      <c r="B14" s="596"/>
      <c r="C14" s="596"/>
      <c r="D14" s="596"/>
      <c r="E14" s="597"/>
      <c r="F14" s="596"/>
      <c r="G14" s="596"/>
      <c r="H14" s="596"/>
      <c r="I14" s="596"/>
      <c r="J14" s="597"/>
      <c r="K14" s="596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598" t="s">
        <v>229</v>
      </c>
      <c r="B16" s="600" t="s">
        <v>57</v>
      </c>
      <c r="C16" s="601"/>
      <c r="D16" s="601"/>
      <c r="E16" s="602"/>
      <c r="F16" s="603"/>
      <c r="G16" s="600" t="s">
        <v>214</v>
      </c>
      <c r="H16" s="601"/>
      <c r="I16" s="601"/>
      <c r="J16" s="602"/>
      <c r="K16" s="603"/>
      <c r="L16" s="619" t="s">
        <v>159</v>
      </c>
      <c r="M16" s="620"/>
      <c r="N16" s="140"/>
      <c r="O16" s="140"/>
      <c r="P16" s="140"/>
      <c r="Q16" s="140"/>
    </row>
    <row r="17" spans="1:17" ht="14.4" customHeight="1" thickBot="1" x14ac:dyDescent="0.35">
      <c r="A17" s="599"/>
      <c r="B17" s="125">
        <v>2015</v>
      </c>
      <c r="C17" s="126">
        <v>2018</v>
      </c>
      <c r="D17" s="126">
        <v>2019</v>
      </c>
      <c r="E17" s="126" t="s">
        <v>228</v>
      </c>
      <c r="F17" s="127" t="s">
        <v>2</v>
      </c>
      <c r="G17" s="125">
        <v>2015</v>
      </c>
      <c r="H17" s="126">
        <v>2018</v>
      </c>
      <c r="I17" s="126">
        <v>2019</v>
      </c>
      <c r="J17" s="126" t="s">
        <v>228</v>
      </c>
      <c r="K17" s="127" t="s">
        <v>2</v>
      </c>
      <c r="L17" s="590" t="s">
        <v>160</v>
      </c>
      <c r="M17" s="59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115.373</v>
      </c>
      <c r="C18" s="99">
        <v>105.163</v>
      </c>
      <c r="D18" s="99">
        <v>77.468000000000004</v>
      </c>
      <c r="E18" s="398">
        <f>IF(OR(D18=0,B18=0),"",D18/B18)</f>
        <v>0.67145692666395085</v>
      </c>
      <c r="F18" s="114">
        <f>IF(OR(D18=0,C18=0),"",D18/C18)</f>
        <v>0.73664691954394612</v>
      </c>
      <c r="G18" s="104">
        <v>11</v>
      </c>
      <c r="H18" s="99">
        <v>11</v>
      </c>
      <c r="I18" s="99">
        <v>13</v>
      </c>
      <c r="J18" s="398">
        <f>IF(OR(I18=0,G18=0),"",I18/G18)</f>
        <v>1.1818181818181819</v>
      </c>
      <c r="K18" s="116">
        <f>IF(OR(I18=0,H18=0),"",I18/H18)</f>
        <v>1.1818181818181819</v>
      </c>
      <c r="L18" s="592">
        <v>0.91871999999999998</v>
      </c>
      <c r="M18" s="593"/>
      <c r="N18" s="130">
        <f t="shared" ref="N18:N26" si="8">D18-C18</f>
        <v>-27.694999999999993</v>
      </c>
      <c r="O18" s="131">
        <f t="shared" ref="O18:O26" si="9">I18-H18</f>
        <v>2</v>
      </c>
      <c r="P18" s="130">
        <f t="shared" ref="P18:P26" si="10">D18-B18</f>
        <v>-37.905000000000001</v>
      </c>
      <c r="Q18" s="131">
        <f t="shared" ref="Q18:Q26" si="11">I18-G18</f>
        <v>2</v>
      </c>
    </row>
    <row r="19" spans="1:17" ht="14.4" hidden="1" customHeight="1" outlineLevel="1" x14ac:dyDescent="0.3">
      <c r="A19" s="411" t="s">
        <v>150</v>
      </c>
      <c r="B19" s="105">
        <v>0</v>
      </c>
      <c r="C19" s="98">
        <v>0</v>
      </c>
      <c r="D19" s="98">
        <v>3.379</v>
      </c>
      <c r="E19" s="399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0</v>
      </c>
      <c r="H19" s="98">
        <v>0</v>
      </c>
      <c r="I19" s="98">
        <v>3</v>
      </c>
      <c r="J19" s="399" t="str">
        <f t="shared" ref="J19:J25" si="14">IF(OR(I19=0,G19=0),"",I19/G19)</f>
        <v/>
      </c>
      <c r="K19" s="119" t="str">
        <f t="shared" ref="K19:K25" si="15">IF(OR(I19=0,H19=0),"",I19/H19)</f>
        <v/>
      </c>
      <c r="L19" s="592">
        <v>0.99456</v>
      </c>
      <c r="M19" s="593"/>
      <c r="N19" s="132">
        <f t="shared" si="8"/>
        <v>3.379</v>
      </c>
      <c r="O19" s="133">
        <f t="shared" si="9"/>
        <v>3</v>
      </c>
      <c r="P19" s="132">
        <f t="shared" si="10"/>
        <v>3.379</v>
      </c>
      <c r="Q19" s="133">
        <f t="shared" si="11"/>
        <v>3</v>
      </c>
    </row>
    <row r="20" spans="1:17" ht="14.4" hidden="1" customHeight="1" outlineLevel="1" x14ac:dyDescent="0.3">
      <c r="A20" s="411" t="s">
        <v>151</v>
      </c>
      <c r="B20" s="105">
        <v>4.4210000000000003</v>
      </c>
      <c r="C20" s="98">
        <v>24.87</v>
      </c>
      <c r="D20" s="98">
        <v>12.167</v>
      </c>
      <c r="E20" s="399">
        <f t="shared" si="12"/>
        <v>2.752092286812938</v>
      </c>
      <c r="F20" s="117">
        <f t="shared" si="13"/>
        <v>0.4892239646160032</v>
      </c>
      <c r="G20" s="105">
        <v>1</v>
      </c>
      <c r="H20" s="98">
        <v>7</v>
      </c>
      <c r="I20" s="98">
        <v>9</v>
      </c>
      <c r="J20" s="399">
        <f t="shared" si="14"/>
        <v>9</v>
      </c>
      <c r="K20" s="119">
        <f t="shared" si="15"/>
        <v>1.2857142857142858</v>
      </c>
      <c r="L20" s="592">
        <v>0.96671999999999991</v>
      </c>
      <c r="M20" s="593"/>
      <c r="N20" s="132">
        <f t="shared" si="8"/>
        <v>-12.703000000000001</v>
      </c>
      <c r="O20" s="133">
        <f t="shared" si="9"/>
        <v>2</v>
      </c>
      <c r="P20" s="132">
        <f t="shared" si="10"/>
        <v>7.7459999999999996</v>
      </c>
      <c r="Q20" s="133">
        <f t="shared" si="11"/>
        <v>8</v>
      </c>
    </row>
    <row r="21" spans="1:17" ht="14.4" hidden="1" customHeight="1" outlineLevel="1" x14ac:dyDescent="0.3">
      <c r="A21" s="411" t="s">
        <v>152</v>
      </c>
      <c r="B21" s="105">
        <v>25.295999999999999</v>
      </c>
      <c r="C21" s="98">
        <v>36.762999999999998</v>
      </c>
      <c r="D21" s="98">
        <v>0</v>
      </c>
      <c r="E21" s="399" t="str">
        <f t="shared" si="12"/>
        <v/>
      </c>
      <c r="F21" s="117" t="str">
        <f t="shared" si="13"/>
        <v/>
      </c>
      <c r="G21" s="105">
        <v>2</v>
      </c>
      <c r="H21" s="98">
        <v>2</v>
      </c>
      <c r="I21" s="98">
        <v>0</v>
      </c>
      <c r="J21" s="399" t="str">
        <f t="shared" si="14"/>
        <v/>
      </c>
      <c r="K21" s="119" t="str">
        <f t="shared" si="15"/>
        <v/>
      </c>
      <c r="L21" s="592">
        <v>1.11744</v>
      </c>
      <c r="M21" s="593"/>
      <c r="N21" s="132">
        <f t="shared" si="8"/>
        <v>-36.762999999999998</v>
      </c>
      <c r="O21" s="133">
        <f t="shared" si="9"/>
        <v>-2</v>
      </c>
      <c r="P21" s="132">
        <f t="shared" si="10"/>
        <v>-25.295999999999999</v>
      </c>
      <c r="Q21" s="133">
        <f t="shared" si="11"/>
        <v>-2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592">
        <v>0.96</v>
      </c>
      <c r="M22" s="593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9.8130000000000006</v>
      </c>
      <c r="C23" s="98">
        <v>71.835999999999999</v>
      </c>
      <c r="D23" s="98">
        <v>11.286</v>
      </c>
      <c r="E23" s="399">
        <f t="shared" si="12"/>
        <v>1.1501070009171506</v>
      </c>
      <c r="F23" s="117">
        <f t="shared" si="13"/>
        <v>0.15710785678489894</v>
      </c>
      <c r="G23" s="105">
        <v>1</v>
      </c>
      <c r="H23" s="98">
        <v>8</v>
      </c>
      <c r="I23" s="98">
        <v>6</v>
      </c>
      <c r="J23" s="399">
        <f t="shared" si="14"/>
        <v>6</v>
      </c>
      <c r="K23" s="119">
        <f t="shared" si="15"/>
        <v>0.75</v>
      </c>
      <c r="L23" s="592">
        <v>0.98495999999999995</v>
      </c>
      <c r="M23" s="593"/>
      <c r="N23" s="132">
        <f t="shared" si="8"/>
        <v>-60.55</v>
      </c>
      <c r="O23" s="133">
        <f t="shared" si="9"/>
        <v>-2</v>
      </c>
      <c r="P23" s="132">
        <f t="shared" si="10"/>
        <v>1.472999999999999</v>
      </c>
      <c r="Q23" s="133">
        <f t="shared" si="11"/>
        <v>5</v>
      </c>
    </row>
    <row r="24" spans="1:17" ht="14.4" hidden="1" customHeight="1" outlineLevel="1" x14ac:dyDescent="0.3">
      <c r="A24" s="411" t="s">
        <v>155</v>
      </c>
      <c r="B24" s="105">
        <v>12.648</v>
      </c>
      <c r="C24" s="98">
        <v>6.766</v>
      </c>
      <c r="D24" s="98">
        <v>0</v>
      </c>
      <c r="E24" s="399" t="str">
        <f t="shared" si="12"/>
        <v/>
      </c>
      <c r="F24" s="117" t="str">
        <f t="shared" si="13"/>
        <v/>
      </c>
      <c r="G24" s="105">
        <v>1</v>
      </c>
      <c r="H24" s="98">
        <v>1</v>
      </c>
      <c r="I24" s="98">
        <v>0</v>
      </c>
      <c r="J24" s="399" t="str">
        <f t="shared" si="14"/>
        <v/>
      </c>
      <c r="K24" s="119" t="str">
        <f t="shared" si="15"/>
        <v/>
      </c>
      <c r="L24" s="592">
        <v>1.0147199999999998</v>
      </c>
      <c r="M24" s="593"/>
      <c r="N24" s="132">
        <f t="shared" si="8"/>
        <v>-6.766</v>
      </c>
      <c r="O24" s="133">
        <f t="shared" si="9"/>
        <v>-1</v>
      </c>
      <c r="P24" s="132">
        <f t="shared" si="10"/>
        <v>-12.648</v>
      </c>
      <c r="Q24" s="133">
        <f t="shared" si="11"/>
        <v>-1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7.4109999999999996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-7.4109999999999996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167.55099999999999</v>
      </c>
      <c r="C26" s="135">
        <f>SUM(C18:C25)</f>
        <v>252.809</v>
      </c>
      <c r="D26" s="135">
        <f>SUM(D18:D25)</f>
        <v>104.30000000000001</v>
      </c>
      <c r="E26" s="395">
        <f>IF(OR(D26=0,B26=0),0,D26/B26)</f>
        <v>0.62249703075481511</v>
      </c>
      <c r="F26" s="136">
        <f>IF(OR(D26=0,C26=0),0,D26/C26)</f>
        <v>0.41256442610824778</v>
      </c>
      <c r="G26" s="134">
        <f>SUM(G18:G25)</f>
        <v>16</v>
      </c>
      <c r="H26" s="135">
        <f>SUM(H18:H25)</f>
        <v>30</v>
      </c>
      <c r="I26" s="135">
        <f>SUM(I18:I25)</f>
        <v>31</v>
      </c>
      <c r="J26" s="395">
        <f>IF(OR(I26=0,G26=0),0,I26/G26)</f>
        <v>1.9375</v>
      </c>
      <c r="K26" s="137">
        <f>IF(OR(I26=0,H26=0),0,I26/H26)</f>
        <v>1.0333333333333334</v>
      </c>
      <c r="L26" s="106"/>
      <c r="M26" s="106"/>
      <c r="N26" s="128">
        <f t="shared" si="8"/>
        <v>-148.50899999999999</v>
      </c>
      <c r="O26" s="138">
        <f t="shared" si="9"/>
        <v>1</v>
      </c>
      <c r="P26" s="128">
        <f t="shared" si="10"/>
        <v>-63.250999999999976</v>
      </c>
      <c r="Q26" s="138">
        <f t="shared" si="11"/>
        <v>15</v>
      </c>
    </row>
    <row r="27" spans="1:17" ht="14.4" customHeight="1" x14ac:dyDescent="0.3">
      <c r="A27" s="139"/>
      <c r="B27" s="596" t="s">
        <v>181</v>
      </c>
      <c r="C27" s="605"/>
      <c r="D27" s="605"/>
      <c r="E27" s="606"/>
      <c r="F27" s="605"/>
      <c r="G27" s="596" t="s">
        <v>182</v>
      </c>
      <c r="H27" s="605"/>
      <c r="I27" s="605"/>
      <c r="J27" s="606"/>
      <c r="K27" s="605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13" t="s">
        <v>230</v>
      </c>
      <c r="B29" s="615" t="s">
        <v>57</v>
      </c>
      <c r="C29" s="616"/>
      <c r="D29" s="616"/>
      <c r="E29" s="617"/>
      <c r="F29" s="618"/>
      <c r="G29" s="616" t="s">
        <v>214</v>
      </c>
      <c r="H29" s="616"/>
      <c r="I29" s="616"/>
      <c r="J29" s="617"/>
      <c r="K29" s="618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14"/>
      <c r="B30" s="142">
        <v>2015</v>
      </c>
      <c r="C30" s="143">
        <v>2018</v>
      </c>
      <c r="D30" s="143">
        <v>2019</v>
      </c>
      <c r="E30" s="143" t="s">
        <v>228</v>
      </c>
      <c r="F30" s="144" t="s">
        <v>2</v>
      </c>
      <c r="G30" s="143">
        <v>2015</v>
      </c>
      <c r="H30" s="143">
        <v>2018</v>
      </c>
      <c r="I30" s="143">
        <v>2019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4.7210000000000001</v>
      </c>
      <c r="C31" s="99">
        <v>0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1</v>
      </c>
      <c r="H31" s="99">
        <v>0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-4.7210000000000001</v>
      </c>
      <c r="Q31" s="131">
        <f t="shared" ref="Q31:Q39" si="19">I31-G31</f>
        <v>-1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4.7210000000000001</v>
      </c>
      <c r="C39" s="147">
        <f>SUM(C31:C38)</f>
        <v>0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1</v>
      </c>
      <c r="H39" s="147">
        <f>SUM(H31:H38)</f>
        <v>0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-4.7210000000000001</v>
      </c>
      <c r="Q39" s="151">
        <f t="shared" si="19"/>
        <v>-1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607" t="s">
        <v>231</v>
      </c>
      <c r="B42" s="609" t="s">
        <v>57</v>
      </c>
      <c r="C42" s="610"/>
      <c r="D42" s="610"/>
      <c r="E42" s="611"/>
      <c r="F42" s="612"/>
      <c r="G42" s="610" t="s">
        <v>214</v>
      </c>
      <c r="H42" s="610"/>
      <c r="I42" s="610"/>
      <c r="J42" s="611"/>
      <c r="K42" s="612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608"/>
      <c r="B43" s="381">
        <v>2015</v>
      </c>
      <c r="C43" s="382">
        <v>2018</v>
      </c>
      <c r="D43" s="382">
        <v>2019</v>
      </c>
      <c r="E43" s="382" t="s">
        <v>228</v>
      </c>
      <c r="F43" s="383" t="s">
        <v>2</v>
      </c>
      <c r="G43" s="382">
        <v>2015</v>
      </c>
      <c r="H43" s="382">
        <v>2018</v>
      </c>
      <c r="I43" s="382">
        <v>2019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271</v>
      </c>
    </row>
    <row r="56" spans="1:17" ht="14.4" customHeight="1" x14ac:dyDescent="0.25">
      <c r="A56" s="363" t="s">
        <v>272</v>
      </c>
    </row>
    <row r="57" spans="1:17" ht="14.4" customHeight="1" x14ac:dyDescent="0.25">
      <c r="A57" s="362" t="s">
        <v>273</v>
      </c>
    </row>
    <row r="58" spans="1:17" ht="14.4" customHeight="1" x14ac:dyDescent="0.25">
      <c r="A58" s="363" t="s">
        <v>274</v>
      </c>
    </row>
    <row r="59" spans="1:17" ht="14.4" customHeight="1" x14ac:dyDescent="0.25">
      <c r="A59" s="363" t="s">
        <v>232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64</v>
      </c>
      <c r="C33" s="184">
        <v>44</v>
      </c>
      <c r="D33" s="75">
        <f>IF(C33="","",C33-B33)</f>
        <v>-20</v>
      </c>
      <c r="E33" s="76">
        <f>IF(C33="","",C33/B33)</f>
        <v>0.6875</v>
      </c>
      <c r="F33" s="77">
        <v>16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121</v>
      </c>
      <c r="C34" s="185">
        <v>107</v>
      </c>
      <c r="D34" s="78">
        <f t="shared" ref="D34:D45" si="0">IF(C34="","",C34-B34)</f>
        <v>-14</v>
      </c>
      <c r="E34" s="79">
        <f t="shared" ref="E34:E45" si="1">IF(C34="","",C34/B34)</f>
        <v>0.88429752066115708</v>
      </c>
      <c r="F34" s="80">
        <v>39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281</v>
      </c>
      <c r="C35" s="185">
        <v>214</v>
      </c>
      <c r="D35" s="78">
        <f t="shared" si="0"/>
        <v>-67</v>
      </c>
      <c r="E35" s="79">
        <f t="shared" si="1"/>
        <v>0.76156583629893237</v>
      </c>
      <c r="F35" s="80">
        <v>68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339</v>
      </c>
      <c r="C36" s="185">
        <v>286</v>
      </c>
      <c r="D36" s="78">
        <f t="shared" si="0"/>
        <v>-53</v>
      </c>
      <c r="E36" s="79">
        <f t="shared" si="1"/>
        <v>0.84365781710914456</v>
      </c>
      <c r="F36" s="80">
        <v>98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27617.230556365968</v>
      </c>
      <c r="D4" s="262">
        <f ca="1">IF(ISERROR(VLOOKUP("Náklady celkem",INDIRECT("HI!$A:$G"),5,0)),0,VLOOKUP("Náklady celkem",INDIRECT("HI!$A:$G"),5,0))</f>
        <v>27127.364780000004</v>
      </c>
      <c r="E4" s="263">
        <f ca="1">IF(C4=0,0,D4/C4)</f>
        <v>0.98226231354493843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3416.6663027343752</v>
      </c>
      <c r="D7" s="270">
        <f>IF(ISERROR(HI!E5),"",HI!E5)</f>
        <v>2975.0458100000001</v>
      </c>
      <c r="E7" s="267">
        <f t="shared" ref="E7:E13" si="0">IF(C7=0,0,D7/C7)</f>
        <v>0.87074520787091669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0.93117775436201244</v>
      </c>
      <c r="E8" s="267">
        <f t="shared" si="0"/>
        <v>1.034641949291125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0.1585</v>
      </c>
      <c r="E9" s="267">
        <f>IF(C9=0,0,D9/C9)</f>
        <v>0.52833333333333332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1568.9999812927247</v>
      </c>
      <c r="D13" s="270">
        <f>IF(ISERROR(HI!E6),"",HI!E6)</f>
        <v>1634.1626999999996</v>
      </c>
      <c r="E13" s="267">
        <f t="shared" si="0"/>
        <v>1.0415313699708182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19517.230109374999</v>
      </c>
      <c r="D14" s="266">
        <f ca="1">IF(ISERROR(VLOOKUP("Osobní náklady (Kč) *",INDIRECT("HI!$A:$G"),5,0)),0,VLOOKUP("Osobní náklady (Kč) *",INDIRECT("HI!$A:$G"),5,0))</f>
        <v>18929.72622</v>
      </c>
      <c r="E14" s="267">
        <f ca="1">IF(C14=0,0,D14/C14)</f>
        <v>0.96989819323322968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7584.2699999999995</v>
      </c>
      <c r="D16" s="285">
        <f ca="1">IF(ISERROR(VLOOKUP("Výnosy celkem",INDIRECT("HI!$A:$G"),5,0)),0,VLOOKUP("Výnosy celkem",INDIRECT("HI!$A:$G"),5,0))</f>
        <v>3129.0000000000005</v>
      </c>
      <c r="E16" s="286">
        <f t="shared" ref="E16:E26" ca="1" si="1">IF(C16=0,0,D16/C16)</f>
        <v>0.41256442610824784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0.89074720910714789</v>
      </c>
      <c r="E18" s="267">
        <f t="shared" si="1"/>
        <v>1.0479378930672327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7584.2699999999995</v>
      </c>
      <c r="D19" s="266">
        <f ca="1">IF(ISERROR(VLOOKUP("Hospitalizace *",INDIRECT("HI!$A:$G"),5,0)),0,VLOOKUP("Hospitalizace *",INDIRECT("HI!$A:$G"),5,0))</f>
        <v>3129.0000000000005</v>
      </c>
      <c r="E19" s="267">
        <f ca="1">IF(C19=0,0,D19/C19)</f>
        <v>0.41256442610824784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0.41256442610824778</v>
      </c>
      <c r="E20" s="267">
        <f t="shared" si="1"/>
        <v>0.41256442610824778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0.41256442610824778</v>
      </c>
      <c r="E21" s="267">
        <f t="shared" si="1"/>
        <v>0.41256442610824778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1.0333333333333334</v>
      </c>
      <c r="E24" s="267">
        <f t="shared" si="1"/>
        <v>1.0877192982456141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0.84365781710914456</v>
      </c>
      <c r="E25" s="267">
        <f t="shared" si="1"/>
        <v>0.84365781710914456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-0.22487114778350459</v>
      </c>
      <c r="D26" s="271">
        <f>IF(ISERROR(VLOOKUP("Celkem:",'ZV Vyžád.'!$A:$M,7,0)),"",VLOOKUP("Celkem:",'ZV Vyžád.'!$A:$M,7,0))</f>
        <v>1.0914353415757412</v>
      </c>
      <c r="E26" s="267">
        <f t="shared" si="1"/>
        <v>-4.8536032849644366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53" t="s">
        <v>2740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2018</v>
      </c>
      <c r="F3" s="635"/>
      <c r="G3" s="636"/>
      <c r="H3" s="634">
        <v>2019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2652</v>
      </c>
      <c r="B5" s="804"/>
      <c r="C5" s="805"/>
      <c r="D5" s="806"/>
      <c r="E5" s="807">
        <v>2</v>
      </c>
      <c r="F5" s="808">
        <v>69.260000000000005</v>
      </c>
      <c r="G5" s="809">
        <v>41</v>
      </c>
      <c r="H5" s="810"/>
      <c r="I5" s="811"/>
      <c r="J5" s="812"/>
      <c r="K5" s="813">
        <v>33.15</v>
      </c>
      <c r="L5" s="810">
        <v>22</v>
      </c>
      <c r="M5" s="810">
        <v>135</v>
      </c>
      <c r="N5" s="814">
        <v>45</v>
      </c>
      <c r="O5" s="810" t="s">
        <v>2653</v>
      </c>
      <c r="P5" s="815" t="s">
        <v>2654</v>
      </c>
      <c r="Q5" s="816">
        <f>H5-B5</f>
        <v>0</v>
      </c>
      <c r="R5" s="829">
        <f>I5-C5</f>
        <v>0</v>
      </c>
      <c r="S5" s="816">
        <f>H5-E5</f>
        <v>-2</v>
      </c>
      <c r="T5" s="829">
        <f>I5-F5</f>
        <v>-69.260000000000005</v>
      </c>
      <c r="U5" s="839" t="s">
        <v>505</v>
      </c>
      <c r="V5" s="804" t="s">
        <v>505</v>
      </c>
      <c r="W5" s="804" t="s">
        <v>505</v>
      </c>
      <c r="X5" s="840" t="s">
        <v>505</v>
      </c>
      <c r="Y5" s="841"/>
    </row>
    <row r="6" spans="1:25" ht="14.4" customHeight="1" x14ac:dyDescent="0.3">
      <c r="A6" s="801" t="s">
        <v>2655</v>
      </c>
      <c r="B6" s="782"/>
      <c r="C6" s="783"/>
      <c r="D6" s="784"/>
      <c r="E6" s="765">
        <v>1</v>
      </c>
      <c r="F6" s="766">
        <v>20.05</v>
      </c>
      <c r="G6" s="767">
        <v>15</v>
      </c>
      <c r="H6" s="768"/>
      <c r="I6" s="769"/>
      <c r="J6" s="770"/>
      <c r="K6" s="771">
        <v>20.05</v>
      </c>
      <c r="L6" s="768">
        <v>11</v>
      </c>
      <c r="M6" s="768">
        <v>90</v>
      </c>
      <c r="N6" s="772">
        <v>30</v>
      </c>
      <c r="O6" s="768" t="s">
        <v>2653</v>
      </c>
      <c r="P6" s="785" t="s">
        <v>2656</v>
      </c>
      <c r="Q6" s="773">
        <f t="shared" ref="Q6:R50" si="0">H6-B6</f>
        <v>0</v>
      </c>
      <c r="R6" s="830">
        <f t="shared" si="0"/>
        <v>0</v>
      </c>
      <c r="S6" s="773">
        <f t="shared" ref="S6:S50" si="1">H6-E6</f>
        <v>-1</v>
      </c>
      <c r="T6" s="830">
        <f t="shared" ref="T6:T50" si="2">I6-F6</f>
        <v>-20.05</v>
      </c>
      <c r="U6" s="837" t="s">
        <v>505</v>
      </c>
      <c r="V6" s="782" t="s">
        <v>505</v>
      </c>
      <c r="W6" s="782" t="s">
        <v>505</v>
      </c>
      <c r="X6" s="835" t="s">
        <v>505</v>
      </c>
      <c r="Y6" s="833"/>
    </row>
    <row r="7" spans="1:25" ht="14.4" customHeight="1" x14ac:dyDescent="0.3">
      <c r="A7" s="802" t="s">
        <v>2657</v>
      </c>
      <c r="B7" s="788">
        <v>1</v>
      </c>
      <c r="C7" s="789">
        <v>20.05</v>
      </c>
      <c r="D7" s="786">
        <v>24</v>
      </c>
      <c r="E7" s="790">
        <v>2</v>
      </c>
      <c r="F7" s="791">
        <v>40.11</v>
      </c>
      <c r="G7" s="774">
        <v>19.5</v>
      </c>
      <c r="H7" s="792"/>
      <c r="I7" s="793"/>
      <c r="J7" s="775"/>
      <c r="K7" s="794">
        <v>20.05</v>
      </c>
      <c r="L7" s="792">
        <v>11</v>
      </c>
      <c r="M7" s="792">
        <v>90</v>
      </c>
      <c r="N7" s="795">
        <v>30</v>
      </c>
      <c r="O7" s="792" t="s">
        <v>2653</v>
      </c>
      <c r="P7" s="796" t="s">
        <v>2656</v>
      </c>
      <c r="Q7" s="797">
        <f t="shared" si="0"/>
        <v>-1</v>
      </c>
      <c r="R7" s="831">
        <f t="shared" si="0"/>
        <v>-20.05</v>
      </c>
      <c r="S7" s="797">
        <f t="shared" si="1"/>
        <v>-2</v>
      </c>
      <c r="T7" s="831">
        <f t="shared" si="2"/>
        <v>-40.11</v>
      </c>
      <c r="U7" s="838" t="s">
        <v>505</v>
      </c>
      <c r="V7" s="788" t="s">
        <v>505</v>
      </c>
      <c r="W7" s="788" t="s">
        <v>505</v>
      </c>
      <c r="X7" s="836" t="s">
        <v>505</v>
      </c>
      <c r="Y7" s="834"/>
    </row>
    <row r="8" spans="1:25" ht="14.4" customHeight="1" x14ac:dyDescent="0.3">
      <c r="A8" s="802" t="s">
        <v>2658</v>
      </c>
      <c r="B8" s="788">
        <v>2</v>
      </c>
      <c r="C8" s="789">
        <v>40.68</v>
      </c>
      <c r="D8" s="786">
        <v>17</v>
      </c>
      <c r="E8" s="790">
        <v>1</v>
      </c>
      <c r="F8" s="791">
        <v>20.78</v>
      </c>
      <c r="G8" s="774">
        <v>20</v>
      </c>
      <c r="H8" s="792">
        <v>1</v>
      </c>
      <c r="I8" s="793">
        <v>20.34</v>
      </c>
      <c r="J8" s="776">
        <v>59</v>
      </c>
      <c r="K8" s="794">
        <v>20.34</v>
      </c>
      <c r="L8" s="792">
        <v>11</v>
      </c>
      <c r="M8" s="792">
        <v>87</v>
      </c>
      <c r="N8" s="795">
        <v>29</v>
      </c>
      <c r="O8" s="792" t="s">
        <v>2653</v>
      </c>
      <c r="P8" s="796" t="s">
        <v>2656</v>
      </c>
      <c r="Q8" s="797">
        <f t="shared" si="0"/>
        <v>-1</v>
      </c>
      <c r="R8" s="831">
        <f t="shared" si="0"/>
        <v>-20.34</v>
      </c>
      <c r="S8" s="797">
        <f t="shared" si="1"/>
        <v>0</v>
      </c>
      <c r="T8" s="831">
        <f t="shared" si="2"/>
        <v>-0.44000000000000128</v>
      </c>
      <c r="U8" s="838">
        <v>29</v>
      </c>
      <c r="V8" s="788">
        <v>59</v>
      </c>
      <c r="W8" s="788">
        <v>30</v>
      </c>
      <c r="X8" s="836">
        <v>2.0344827586206895</v>
      </c>
      <c r="Y8" s="834">
        <v>30</v>
      </c>
    </row>
    <row r="9" spans="1:25" ht="14.4" customHeight="1" x14ac:dyDescent="0.3">
      <c r="A9" s="801" t="s">
        <v>2659</v>
      </c>
      <c r="B9" s="777">
        <v>1</v>
      </c>
      <c r="C9" s="778">
        <v>12.38</v>
      </c>
      <c r="D9" s="779">
        <v>12</v>
      </c>
      <c r="E9" s="787"/>
      <c r="F9" s="769"/>
      <c r="G9" s="770"/>
      <c r="H9" s="768"/>
      <c r="I9" s="769"/>
      <c r="J9" s="770"/>
      <c r="K9" s="771">
        <v>12.38</v>
      </c>
      <c r="L9" s="768">
        <v>5</v>
      </c>
      <c r="M9" s="768">
        <v>60</v>
      </c>
      <c r="N9" s="772">
        <v>20</v>
      </c>
      <c r="O9" s="768" t="s">
        <v>2653</v>
      </c>
      <c r="P9" s="785" t="s">
        <v>2660</v>
      </c>
      <c r="Q9" s="773">
        <f t="shared" si="0"/>
        <v>-1</v>
      </c>
      <c r="R9" s="830">
        <f t="shared" si="0"/>
        <v>-12.38</v>
      </c>
      <c r="S9" s="773">
        <f t="shared" si="1"/>
        <v>0</v>
      </c>
      <c r="T9" s="830">
        <f t="shared" si="2"/>
        <v>0</v>
      </c>
      <c r="U9" s="837" t="s">
        <v>505</v>
      </c>
      <c r="V9" s="782" t="s">
        <v>505</v>
      </c>
      <c r="W9" s="782" t="s">
        <v>505</v>
      </c>
      <c r="X9" s="835" t="s">
        <v>505</v>
      </c>
      <c r="Y9" s="833"/>
    </row>
    <row r="10" spans="1:25" ht="14.4" customHeight="1" x14ac:dyDescent="0.3">
      <c r="A10" s="802" t="s">
        <v>2661</v>
      </c>
      <c r="B10" s="798">
        <v>4</v>
      </c>
      <c r="C10" s="799">
        <v>50.59</v>
      </c>
      <c r="D10" s="780">
        <v>8.5</v>
      </c>
      <c r="E10" s="800">
        <v>3</v>
      </c>
      <c r="F10" s="793">
        <v>38.61</v>
      </c>
      <c r="G10" s="775">
        <v>21.7</v>
      </c>
      <c r="H10" s="792">
        <v>1</v>
      </c>
      <c r="I10" s="793">
        <v>12.65</v>
      </c>
      <c r="J10" s="776">
        <v>29</v>
      </c>
      <c r="K10" s="794">
        <v>12.65</v>
      </c>
      <c r="L10" s="792">
        <v>5</v>
      </c>
      <c r="M10" s="792">
        <v>60</v>
      </c>
      <c r="N10" s="795">
        <v>20</v>
      </c>
      <c r="O10" s="792" t="s">
        <v>2653</v>
      </c>
      <c r="P10" s="796" t="s">
        <v>2660</v>
      </c>
      <c r="Q10" s="797">
        <f t="shared" si="0"/>
        <v>-3</v>
      </c>
      <c r="R10" s="831">
        <f t="shared" si="0"/>
        <v>-37.940000000000005</v>
      </c>
      <c r="S10" s="797">
        <f t="shared" si="1"/>
        <v>-2</v>
      </c>
      <c r="T10" s="831">
        <f t="shared" si="2"/>
        <v>-25.96</v>
      </c>
      <c r="U10" s="838">
        <v>20</v>
      </c>
      <c r="V10" s="788">
        <v>29</v>
      </c>
      <c r="W10" s="788">
        <v>9</v>
      </c>
      <c r="X10" s="836">
        <v>1.45</v>
      </c>
      <c r="Y10" s="834">
        <v>9</v>
      </c>
    </row>
    <row r="11" spans="1:25" ht="14.4" customHeight="1" x14ac:dyDescent="0.3">
      <c r="A11" s="801" t="s">
        <v>2662</v>
      </c>
      <c r="B11" s="777">
        <v>1</v>
      </c>
      <c r="C11" s="778">
        <v>5.05</v>
      </c>
      <c r="D11" s="779">
        <v>3</v>
      </c>
      <c r="E11" s="787"/>
      <c r="F11" s="769"/>
      <c r="G11" s="770"/>
      <c r="H11" s="768"/>
      <c r="I11" s="769"/>
      <c r="J11" s="770"/>
      <c r="K11" s="771">
        <v>6.5</v>
      </c>
      <c r="L11" s="768">
        <v>4</v>
      </c>
      <c r="M11" s="768">
        <v>39</v>
      </c>
      <c r="N11" s="772">
        <v>13</v>
      </c>
      <c r="O11" s="768" t="s">
        <v>2653</v>
      </c>
      <c r="P11" s="785" t="s">
        <v>2663</v>
      </c>
      <c r="Q11" s="773">
        <f t="shared" si="0"/>
        <v>-1</v>
      </c>
      <c r="R11" s="830">
        <f t="shared" si="0"/>
        <v>-5.05</v>
      </c>
      <c r="S11" s="773">
        <f t="shared" si="1"/>
        <v>0</v>
      </c>
      <c r="T11" s="830">
        <f t="shared" si="2"/>
        <v>0</v>
      </c>
      <c r="U11" s="837" t="s">
        <v>505</v>
      </c>
      <c r="V11" s="782" t="s">
        <v>505</v>
      </c>
      <c r="W11" s="782" t="s">
        <v>505</v>
      </c>
      <c r="X11" s="835" t="s">
        <v>505</v>
      </c>
      <c r="Y11" s="833"/>
    </row>
    <row r="12" spans="1:25" ht="14.4" customHeight="1" x14ac:dyDescent="0.3">
      <c r="A12" s="801" t="s">
        <v>2664</v>
      </c>
      <c r="B12" s="782"/>
      <c r="C12" s="783"/>
      <c r="D12" s="784"/>
      <c r="E12" s="787"/>
      <c r="F12" s="769"/>
      <c r="G12" s="770"/>
      <c r="H12" s="765">
        <v>1</v>
      </c>
      <c r="I12" s="766">
        <v>0.77</v>
      </c>
      <c r="J12" s="767">
        <v>1</v>
      </c>
      <c r="K12" s="771">
        <v>2.2200000000000002</v>
      </c>
      <c r="L12" s="768">
        <v>3</v>
      </c>
      <c r="M12" s="768">
        <v>30</v>
      </c>
      <c r="N12" s="772">
        <v>10</v>
      </c>
      <c r="O12" s="768" t="s">
        <v>2653</v>
      </c>
      <c r="P12" s="785" t="s">
        <v>2665</v>
      </c>
      <c r="Q12" s="773">
        <f t="shared" si="0"/>
        <v>1</v>
      </c>
      <c r="R12" s="830">
        <f t="shared" si="0"/>
        <v>0.77</v>
      </c>
      <c r="S12" s="773">
        <f t="shared" si="1"/>
        <v>1</v>
      </c>
      <c r="T12" s="830">
        <f t="shared" si="2"/>
        <v>0.77</v>
      </c>
      <c r="U12" s="837">
        <v>10</v>
      </c>
      <c r="V12" s="782">
        <v>1</v>
      </c>
      <c r="W12" s="782">
        <v>-9</v>
      </c>
      <c r="X12" s="835">
        <v>0.1</v>
      </c>
      <c r="Y12" s="833"/>
    </row>
    <row r="13" spans="1:25" ht="14.4" customHeight="1" x14ac:dyDescent="0.3">
      <c r="A13" s="801" t="s">
        <v>2666</v>
      </c>
      <c r="B13" s="782"/>
      <c r="C13" s="783"/>
      <c r="D13" s="784"/>
      <c r="E13" s="787"/>
      <c r="F13" s="769"/>
      <c r="G13" s="770"/>
      <c r="H13" s="765">
        <v>1</v>
      </c>
      <c r="I13" s="766">
        <v>1.1200000000000001</v>
      </c>
      <c r="J13" s="781">
        <v>25</v>
      </c>
      <c r="K13" s="771">
        <v>1.1200000000000001</v>
      </c>
      <c r="L13" s="768">
        <v>3</v>
      </c>
      <c r="M13" s="768">
        <v>27</v>
      </c>
      <c r="N13" s="772">
        <v>9</v>
      </c>
      <c r="O13" s="768" t="s">
        <v>2653</v>
      </c>
      <c r="P13" s="785" t="s">
        <v>2667</v>
      </c>
      <c r="Q13" s="773">
        <f t="shared" si="0"/>
        <v>1</v>
      </c>
      <c r="R13" s="830">
        <f t="shared" si="0"/>
        <v>1.1200000000000001</v>
      </c>
      <c r="S13" s="773">
        <f t="shared" si="1"/>
        <v>1</v>
      </c>
      <c r="T13" s="830">
        <f t="shared" si="2"/>
        <v>1.1200000000000001</v>
      </c>
      <c r="U13" s="837">
        <v>9</v>
      </c>
      <c r="V13" s="782">
        <v>25</v>
      </c>
      <c r="W13" s="782">
        <v>16</v>
      </c>
      <c r="X13" s="835">
        <v>2.7777777777777777</v>
      </c>
      <c r="Y13" s="833">
        <v>16</v>
      </c>
    </row>
    <row r="14" spans="1:25" ht="14.4" customHeight="1" x14ac:dyDescent="0.3">
      <c r="A14" s="802" t="s">
        <v>2668</v>
      </c>
      <c r="B14" s="788"/>
      <c r="C14" s="789"/>
      <c r="D14" s="786"/>
      <c r="E14" s="800"/>
      <c r="F14" s="793"/>
      <c r="G14" s="775"/>
      <c r="H14" s="790">
        <v>1</v>
      </c>
      <c r="I14" s="791">
        <v>0.83</v>
      </c>
      <c r="J14" s="774">
        <v>1</v>
      </c>
      <c r="K14" s="794">
        <v>2.38</v>
      </c>
      <c r="L14" s="792">
        <v>3</v>
      </c>
      <c r="M14" s="792">
        <v>30</v>
      </c>
      <c r="N14" s="795">
        <v>10</v>
      </c>
      <c r="O14" s="792" t="s">
        <v>2653</v>
      </c>
      <c r="P14" s="796" t="s">
        <v>2669</v>
      </c>
      <c r="Q14" s="797">
        <f t="shared" si="0"/>
        <v>1</v>
      </c>
      <c r="R14" s="831">
        <f t="shared" si="0"/>
        <v>0.83</v>
      </c>
      <c r="S14" s="797">
        <f t="shared" si="1"/>
        <v>1</v>
      </c>
      <c r="T14" s="831">
        <f t="shared" si="2"/>
        <v>0.83</v>
      </c>
      <c r="U14" s="838">
        <v>10</v>
      </c>
      <c r="V14" s="788">
        <v>1</v>
      </c>
      <c r="W14" s="788">
        <v>-9</v>
      </c>
      <c r="X14" s="836">
        <v>0.1</v>
      </c>
      <c r="Y14" s="834"/>
    </row>
    <row r="15" spans="1:25" ht="14.4" customHeight="1" x14ac:dyDescent="0.3">
      <c r="A15" s="801" t="s">
        <v>2670</v>
      </c>
      <c r="B15" s="782"/>
      <c r="C15" s="783"/>
      <c r="D15" s="784"/>
      <c r="E15" s="787"/>
      <c r="F15" s="769"/>
      <c r="G15" s="770"/>
      <c r="H15" s="765">
        <v>1</v>
      </c>
      <c r="I15" s="766">
        <v>1.41</v>
      </c>
      <c r="J15" s="767">
        <v>4</v>
      </c>
      <c r="K15" s="771">
        <v>1.41</v>
      </c>
      <c r="L15" s="768">
        <v>3</v>
      </c>
      <c r="M15" s="768">
        <v>24</v>
      </c>
      <c r="N15" s="772">
        <v>8</v>
      </c>
      <c r="O15" s="768" t="s">
        <v>2653</v>
      </c>
      <c r="P15" s="785" t="s">
        <v>2671</v>
      </c>
      <c r="Q15" s="773">
        <f t="shared" si="0"/>
        <v>1</v>
      </c>
      <c r="R15" s="830">
        <f t="shared" si="0"/>
        <v>1.41</v>
      </c>
      <c r="S15" s="773">
        <f t="shared" si="1"/>
        <v>1</v>
      </c>
      <c r="T15" s="830">
        <f t="shared" si="2"/>
        <v>1.41</v>
      </c>
      <c r="U15" s="837">
        <v>8</v>
      </c>
      <c r="V15" s="782">
        <v>4</v>
      </c>
      <c r="W15" s="782">
        <v>-4</v>
      </c>
      <c r="X15" s="835">
        <v>0.5</v>
      </c>
      <c r="Y15" s="833"/>
    </row>
    <row r="16" spans="1:25" ht="14.4" customHeight="1" x14ac:dyDescent="0.3">
      <c r="A16" s="801" t="s">
        <v>2672</v>
      </c>
      <c r="B16" s="782"/>
      <c r="C16" s="783"/>
      <c r="D16" s="784"/>
      <c r="E16" s="787"/>
      <c r="F16" s="769"/>
      <c r="G16" s="770"/>
      <c r="H16" s="765">
        <v>2</v>
      </c>
      <c r="I16" s="766">
        <v>1.03</v>
      </c>
      <c r="J16" s="767">
        <v>3</v>
      </c>
      <c r="K16" s="771">
        <v>0.51</v>
      </c>
      <c r="L16" s="768">
        <v>2</v>
      </c>
      <c r="M16" s="768">
        <v>18</v>
      </c>
      <c r="N16" s="772">
        <v>6</v>
      </c>
      <c r="O16" s="768" t="s">
        <v>2653</v>
      </c>
      <c r="P16" s="785" t="s">
        <v>2673</v>
      </c>
      <c r="Q16" s="773">
        <f t="shared" si="0"/>
        <v>2</v>
      </c>
      <c r="R16" s="830">
        <f t="shared" si="0"/>
        <v>1.03</v>
      </c>
      <c r="S16" s="773">
        <f t="shared" si="1"/>
        <v>2</v>
      </c>
      <c r="T16" s="830">
        <f t="shared" si="2"/>
        <v>1.03</v>
      </c>
      <c r="U16" s="837">
        <v>12</v>
      </c>
      <c r="V16" s="782">
        <v>6</v>
      </c>
      <c r="W16" s="782">
        <v>-6</v>
      </c>
      <c r="X16" s="835">
        <v>0.5</v>
      </c>
      <c r="Y16" s="833"/>
    </row>
    <row r="17" spans="1:25" ht="14.4" customHeight="1" x14ac:dyDescent="0.3">
      <c r="A17" s="801" t="s">
        <v>2674</v>
      </c>
      <c r="B17" s="782"/>
      <c r="C17" s="783"/>
      <c r="D17" s="784"/>
      <c r="E17" s="765">
        <v>1</v>
      </c>
      <c r="F17" s="766">
        <v>1.84</v>
      </c>
      <c r="G17" s="767">
        <v>5</v>
      </c>
      <c r="H17" s="768"/>
      <c r="I17" s="769"/>
      <c r="J17" s="770"/>
      <c r="K17" s="771">
        <v>1.67</v>
      </c>
      <c r="L17" s="768">
        <v>3</v>
      </c>
      <c r="M17" s="768">
        <v>27</v>
      </c>
      <c r="N17" s="772">
        <v>9</v>
      </c>
      <c r="O17" s="768" t="s">
        <v>2653</v>
      </c>
      <c r="P17" s="785" t="s">
        <v>2675</v>
      </c>
      <c r="Q17" s="773">
        <f t="shared" si="0"/>
        <v>0</v>
      </c>
      <c r="R17" s="830">
        <f t="shared" si="0"/>
        <v>0</v>
      </c>
      <c r="S17" s="773">
        <f t="shared" si="1"/>
        <v>-1</v>
      </c>
      <c r="T17" s="830">
        <f t="shared" si="2"/>
        <v>-1.84</v>
      </c>
      <c r="U17" s="837" t="s">
        <v>505</v>
      </c>
      <c r="V17" s="782" t="s">
        <v>505</v>
      </c>
      <c r="W17" s="782" t="s">
        <v>505</v>
      </c>
      <c r="X17" s="835" t="s">
        <v>505</v>
      </c>
      <c r="Y17" s="833"/>
    </row>
    <row r="18" spans="1:25" ht="14.4" customHeight="1" x14ac:dyDescent="0.3">
      <c r="A18" s="801" t="s">
        <v>2676</v>
      </c>
      <c r="B18" s="782"/>
      <c r="C18" s="783"/>
      <c r="D18" s="784"/>
      <c r="E18" s="787"/>
      <c r="F18" s="769"/>
      <c r="G18" s="770"/>
      <c r="H18" s="765">
        <v>1</v>
      </c>
      <c r="I18" s="766">
        <v>0.82</v>
      </c>
      <c r="J18" s="767">
        <v>2</v>
      </c>
      <c r="K18" s="771">
        <v>0.73</v>
      </c>
      <c r="L18" s="768">
        <v>2</v>
      </c>
      <c r="M18" s="768">
        <v>21</v>
      </c>
      <c r="N18" s="772">
        <v>7</v>
      </c>
      <c r="O18" s="768" t="s">
        <v>2653</v>
      </c>
      <c r="P18" s="785" t="s">
        <v>2677</v>
      </c>
      <c r="Q18" s="773">
        <f t="shared" si="0"/>
        <v>1</v>
      </c>
      <c r="R18" s="830">
        <f t="shared" si="0"/>
        <v>0.82</v>
      </c>
      <c r="S18" s="773">
        <f t="shared" si="1"/>
        <v>1</v>
      </c>
      <c r="T18" s="830">
        <f t="shared" si="2"/>
        <v>0.82</v>
      </c>
      <c r="U18" s="837">
        <v>7</v>
      </c>
      <c r="V18" s="782">
        <v>2</v>
      </c>
      <c r="W18" s="782">
        <v>-5</v>
      </c>
      <c r="X18" s="835">
        <v>0.2857142857142857</v>
      </c>
      <c r="Y18" s="833"/>
    </row>
    <row r="19" spans="1:25" ht="14.4" customHeight="1" x14ac:dyDescent="0.3">
      <c r="A19" s="801" t="s">
        <v>2678</v>
      </c>
      <c r="B19" s="782"/>
      <c r="C19" s="783"/>
      <c r="D19" s="784"/>
      <c r="E19" s="787"/>
      <c r="F19" s="769"/>
      <c r="G19" s="770"/>
      <c r="H19" s="765">
        <v>3</v>
      </c>
      <c r="I19" s="766">
        <v>26.94</v>
      </c>
      <c r="J19" s="767">
        <v>5</v>
      </c>
      <c r="K19" s="771">
        <v>7.26</v>
      </c>
      <c r="L19" s="768">
        <v>4</v>
      </c>
      <c r="M19" s="768">
        <v>39</v>
      </c>
      <c r="N19" s="772">
        <v>13</v>
      </c>
      <c r="O19" s="768" t="s">
        <v>2653</v>
      </c>
      <c r="P19" s="785" t="s">
        <v>2679</v>
      </c>
      <c r="Q19" s="773">
        <f t="shared" si="0"/>
        <v>3</v>
      </c>
      <c r="R19" s="830">
        <f t="shared" si="0"/>
        <v>26.94</v>
      </c>
      <c r="S19" s="773">
        <f t="shared" si="1"/>
        <v>3</v>
      </c>
      <c r="T19" s="830">
        <f t="shared" si="2"/>
        <v>26.94</v>
      </c>
      <c r="U19" s="837">
        <v>39</v>
      </c>
      <c r="V19" s="782">
        <v>15</v>
      </c>
      <c r="W19" s="782">
        <v>-24</v>
      </c>
      <c r="X19" s="835">
        <v>0.38461538461538464</v>
      </c>
      <c r="Y19" s="833"/>
    </row>
    <row r="20" spans="1:25" ht="14.4" customHeight="1" x14ac:dyDescent="0.3">
      <c r="A20" s="802" t="s">
        <v>2680</v>
      </c>
      <c r="B20" s="788">
        <v>1</v>
      </c>
      <c r="C20" s="789">
        <v>12.36</v>
      </c>
      <c r="D20" s="786">
        <v>51</v>
      </c>
      <c r="E20" s="800"/>
      <c r="F20" s="793"/>
      <c r="G20" s="775"/>
      <c r="H20" s="790"/>
      <c r="I20" s="791"/>
      <c r="J20" s="774"/>
      <c r="K20" s="794">
        <v>9.31</v>
      </c>
      <c r="L20" s="792">
        <v>5</v>
      </c>
      <c r="M20" s="792">
        <v>48</v>
      </c>
      <c r="N20" s="795">
        <v>16</v>
      </c>
      <c r="O20" s="792" t="s">
        <v>2653</v>
      </c>
      <c r="P20" s="796" t="s">
        <v>2681</v>
      </c>
      <c r="Q20" s="797">
        <f t="shared" si="0"/>
        <v>-1</v>
      </c>
      <c r="R20" s="831">
        <f t="shared" si="0"/>
        <v>-12.36</v>
      </c>
      <c r="S20" s="797">
        <f t="shared" si="1"/>
        <v>0</v>
      </c>
      <c r="T20" s="831">
        <f t="shared" si="2"/>
        <v>0</v>
      </c>
      <c r="U20" s="838" t="s">
        <v>505</v>
      </c>
      <c r="V20" s="788" t="s">
        <v>505</v>
      </c>
      <c r="W20" s="788" t="s">
        <v>505</v>
      </c>
      <c r="X20" s="836" t="s">
        <v>505</v>
      </c>
      <c r="Y20" s="834"/>
    </row>
    <row r="21" spans="1:25" ht="14.4" customHeight="1" x14ac:dyDescent="0.3">
      <c r="A21" s="801" t="s">
        <v>2682</v>
      </c>
      <c r="B21" s="782"/>
      <c r="C21" s="783"/>
      <c r="D21" s="784"/>
      <c r="E21" s="787">
        <v>1</v>
      </c>
      <c r="F21" s="769">
        <v>4.04</v>
      </c>
      <c r="G21" s="770">
        <v>6</v>
      </c>
      <c r="H21" s="765">
        <v>1</v>
      </c>
      <c r="I21" s="766">
        <v>1.58</v>
      </c>
      <c r="J21" s="767">
        <v>2</v>
      </c>
      <c r="K21" s="771">
        <v>2.86</v>
      </c>
      <c r="L21" s="768">
        <v>4</v>
      </c>
      <c r="M21" s="768">
        <v>36</v>
      </c>
      <c r="N21" s="772">
        <v>12</v>
      </c>
      <c r="O21" s="768" t="s">
        <v>2653</v>
      </c>
      <c r="P21" s="785" t="s">
        <v>2683</v>
      </c>
      <c r="Q21" s="773">
        <f t="shared" si="0"/>
        <v>1</v>
      </c>
      <c r="R21" s="830">
        <f t="shared" si="0"/>
        <v>1.58</v>
      </c>
      <c r="S21" s="773">
        <f t="shared" si="1"/>
        <v>0</v>
      </c>
      <c r="T21" s="830">
        <f t="shared" si="2"/>
        <v>-2.46</v>
      </c>
      <c r="U21" s="837">
        <v>12</v>
      </c>
      <c r="V21" s="782">
        <v>2</v>
      </c>
      <c r="W21" s="782">
        <v>-10</v>
      </c>
      <c r="X21" s="835">
        <v>0.16666666666666666</v>
      </c>
      <c r="Y21" s="833"/>
    </row>
    <row r="22" spans="1:25" ht="14.4" customHeight="1" x14ac:dyDescent="0.3">
      <c r="A22" s="801" t="s">
        <v>2684</v>
      </c>
      <c r="B22" s="777">
        <v>1</v>
      </c>
      <c r="C22" s="778">
        <v>4.72</v>
      </c>
      <c r="D22" s="779">
        <v>4</v>
      </c>
      <c r="E22" s="787"/>
      <c r="F22" s="769"/>
      <c r="G22" s="770"/>
      <c r="H22" s="768"/>
      <c r="I22" s="769"/>
      <c r="J22" s="770"/>
      <c r="K22" s="771">
        <v>4.72</v>
      </c>
      <c r="L22" s="768">
        <v>2</v>
      </c>
      <c r="M22" s="768">
        <v>21</v>
      </c>
      <c r="N22" s="772">
        <v>7</v>
      </c>
      <c r="O22" s="768" t="s">
        <v>2024</v>
      </c>
      <c r="P22" s="785" t="s">
        <v>2685</v>
      </c>
      <c r="Q22" s="773">
        <f t="shared" si="0"/>
        <v>-1</v>
      </c>
      <c r="R22" s="830">
        <f t="shared" si="0"/>
        <v>-4.72</v>
      </c>
      <c r="S22" s="773">
        <f t="shared" si="1"/>
        <v>0</v>
      </c>
      <c r="T22" s="830">
        <f t="shared" si="2"/>
        <v>0</v>
      </c>
      <c r="U22" s="837" t="s">
        <v>505</v>
      </c>
      <c r="V22" s="782" t="s">
        <v>505</v>
      </c>
      <c r="W22" s="782" t="s">
        <v>505</v>
      </c>
      <c r="X22" s="835" t="s">
        <v>505</v>
      </c>
      <c r="Y22" s="833"/>
    </row>
    <row r="23" spans="1:25" ht="14.4" customHeight="1" x14ac:dyDescent="0.3">
      <c r="A23" s="801" t="s">
        <v>2686</v>
      </c>
      <c r="B23" s="782"/>
      <c r="C23" s="783"/>
      <c r="D23" s="784"/>
      <c r="E23" s="787"/>
      <c r="F23" s="769"/>
      <c r="G23" s="770"/>
      <c r="H23" s="765">
        <v>1</v>
      </c>
      <c r="I23" s="766">
        <v>2.14</v>
      </c>
      <c r="J23" s="767">
        <v>2</v>
      </c>
      <c r="K23" s="771">
        <v>2.65</v>
      </c>
      <c r="L23" s="768">
        <v>3</v>
      </c>
      <c r="M23" s="768">
        <v>27</v>
      </c>
      <c r="N23" s="772">
        <v>9</v>
      </c>
      <c r="O23" s="768" t="s">
        <v>2653</v>
      </c>
      <c r="P23" s="785" t="s">
        <v>2687</v>
      </c>
      <c r="Q23" s="773">
        <f t="shared" si="0"/>
        <v>1</v>
      </c>
      <c r="R23" s="830">
        <f t="shared" si="0"/>
        <v>2.14</v>
      </c>
      <c r="S23" s="773">
        <f t="shared" si="1"/>
        <v>1</v>
      </c>
      <c r="T23" s="830">
        <f t="shared" si="2"/>
        <v>2.14</v>
      </c>
      <c r="U23" s="837">
        <v>9</v>
      </c>
      <c r="V23" s="782">
        <v>2</v>
      </c>
      <c r="W23" s="782">
        <v>-7</v>
      </c>
      <c r="X23" s="835">
        <v>0.22222222222222221</v>
      </c>
      <c r="Y23" s="833"/>
    </row>
    <row r="24" spans="1:25" ht="14.4" customHeight="1" x14ac:dyDescent="0.3">
      <c r="A24" s="801" t="s">
        <v>2688</v>
      </c>
      <c r="B24" s="782"/>
      <c r="C24" s="783"/>
      <c r="D24" s="784"/>
      <c r="E24" s="787">
        <v>1</v>
      </c>
      <c r="F24" s="769">
        <v>4.09</v>
      </c>
      <c r="G24" s="770">
        <v>15</v>
      </c>
      <c r="H24" s="765"/>
      <c r="I24" s="766"/>
      <c r="J24" s="767"/>
      <c r="K24" s="771">
        <v>4.09</v>
      </c>
      <c r="L24" s="768">
        <v>5</v>
      </c>
      <c r="M24" s="768">
        <v>45</v>
      </c>
      <c r="N24" s="772">
        <v>15</v>
      </c>
      <c r="O24" s="768" t="s">
        <v>2653</v>
      </c>
      <c r="P24" s="785" t="s">
        <v>2689</v>
      </c>
      <c r="Q24" s="773">
        <f t="shared" si="0"/>
        <v>0</v>
      </c>
      <c r="R24" s="830">
        <f t="shared" si="0"/>
        <v>0</v>
      </c>
      <c r="S24" s="773">
        <f t="shared" si="1"/>
        <v>-1</v>
      </c>
      <c r="T24" s="830">
        <f t="shared" si="2"/>
        <v>-4.09</v>
      </c>
      <c r="U24" s="837" t="s">
        <v>505</v>
      </c>
      <c r="V24" s="782" t="s">
        <v>505</v>
      </c>
      <c r="W24" s="782" t="s">
        <v>505</v>
      </c>
      <c r="X24" s="835" t="s">
        <v>505</v>
      </c>
      <c r="Y24" s="833"/>
    </row>
    <row r="25" spans="1:25" ht="14.4" customHeight="1" x14ac:dyDescent="0.3">
      <c r="A25" s="802" t="s">
        <v>2690</v>
      </c>
      <c r="B25" s="788">
        <v>2</v>
      </c>
      <c r="C25" s="789">
        <v>6.99</v>
      </c>
      <c r="D25" s="786">
        <v>3</v>
      </c>
      <c r="E25" s="800">
        <v>2</v>
      </c>
      <c r="F25" s="793">
        <v>6.89</v>
      </c>
      <c r="G25" s="775">
        <v>3</v>
      </c>
      <c r="H25" s="790">
        <v>4</v>
      </c>
      <c r="I25" s="791">
        <v>22.93</v>
      </c>
      <c r="J25" s="774">
        <v>14</v>
      </c>
      <c r="K25" s="794">
        <v>6.37</v>
      </c>
      <c r="L25" s="792">
        <v>7</v>
      </c>
      <c r="M25" s="792">
        <v>60</v>
      </c>
      <c r="N25" s="795">
        <v>20</v>
      </c>
      <c r="O25" s="792" t="s">
        <v>2653</v>
      </c>
      <c r="P25" s="796" t="s">
        <v>2691</v>
      </c>
      <c r="Q25" s="797">
        <f t="shared" si="0"/>
        <v>2</v>
      </c>
      <c r="R25" s="831">
        <f t="shared" si="0"/>
        <v>15.94</v>
      </c>
      <c r="S25" s="797">
        <f t="shared" si="1"/>
        <v>2</v>
      </c>
      <c r="T25" s="831">
        <f t="shared" si="2"/>
        <v>16.04</v>
      </c>
      <c r="U25" s="838">
        <v>80</v>
      </c>
      <c r="V25" s="788">
        <v>56</v>
      </c>
      <c r="W25" s="788">
        <v>-24</v>
      </c>
      <c r="X25" s="836">
        <v>0.7</v>
      </c>
      <c r="Y25" s="834">
        <v>7</v>
      </c>
    </row>
    <row r="26" spans="1:25" ht="14.4" customHeight="1" x14ac:dyDescent="0.3">
      <c r="A26" s="801" t="s">
        <v>2692</v>
      </c>
      <c r="B26" s="782"/>
      <c r="C26" s="783"/>
      <c r="D26" s="784"/>
      <c r="E26" s="765">
        <v>2</v>
      </c>
      <c r="F26" s="766">
        <v>13.5</v>
      </c>
      <c r="G26" s="767">
        <v>4.5</v>
      </c>
      <c r="H26" s="768">
        <v>1</v>
      </c>
      <c r="I26" s="769">
        <v>3.18</v>
      </c>
      <c r="J26" s="770">
        <v>4</v>
      </c>
      <c r="K26" s="771">
        <v>3.18</v>
      </c>
      <c r="L26" s="768">
        <v>4</v>
      </c>
      <c r="M26" s="768">
        <v>39</v>
      </c>
      <c r="N26" s="772">
        <v>13</v>
      </c>
      <c r="O26" s="768" t="s">
        <v>2653</v>
      </c>
      <c r="P26" s="785" t="s">
        <v>2693</v>
      </c>
      <c r="Q26" s="773">
        <f t="shared" si="0"/>
        <v>1</v>
      </c>
      <c r="R26" s="830">
        <f t="shared" si="0"/>
        <v>3.18</v>
      </c>
      <c r="S26" s="773">
        <f t="shared" si="1"/>
        <v>-1</v>
      </c>
      <c r="T26" s="830">
        <f t="shared" si="2"/>
        <v>-10.32</v>
      </c>
      <c r="U26" s="837">
        <v>13</v>
      </c>
      <c r="V26" s="782">
        <v>4</v>
      </c>
      <c r="W26" s="782">
        <v>-9</v>
      </c>
      <c r="X26" s="835">
        <v>0.30769230769230771</v>
      </c>
      <c r="Y26" s="833"/>
    </row>
    <row r="27" spans="1:25" ht="14.4" customHeight="1" x14ac:dyDescent="0.3">
      <c r="A27" s="801" t="s">
        <v>2694</v>
      </c>
      <c r="B27" s="782"/>
      <c r="C27" s="783"/>
      <c r="D27" s="784"/>
      <c r="E27" s="787"/>
      <c r="F27" s="769"/>
      <c r="G27" s="770"/>
      <c r="H27" s="765">
        <v>1</v>
      </c>
      <c r="I27" s="766">
        <v>0.84</v>
      </c>
      <c r="J27" s="781">
        <v>29</v>
      </c>
      <c r="K27" s="771">
        <v>0.76</v>
      </c>
      <c r="L27" s="768">
        <v>3</v>
      </c>
      <c r="M27" s="768">
        <v>27</v>
      </c>
      <c r="N27" s="772">
        <v>9</v>
      </c>
      <c r="O27" s="768" t="s">
        <v>2653</v>
      </c>
      <c r="P27" s="785" t="s">
        <v>2695</v>
      </c>
      <c r="Q27" s="773">
        <f t="shared" si="0"/>
        <v>1</v>
      </c>
      <c r="R27" s="830">
        <f t="shared" si="0"/>
        <v>0.84</v>
      </c>
      <c r="S27" s="773">
        <f t="shared" si="1"/>
        <v>1</v>
      </c>
      <c r="T27" s="830">
        <f t="shared" si="2"/>
        <v>0.84</v>
      </c>
      <c r="U27" s="837">
        <v>9</v>
      </c>
      <c r="V27" s="782">
        <v>29</v>
      </c>
      <c r="W27" s="782">
        <v>20</v>
      </c>
      <c r="X27" s="835">
        <v>3.2222222222222223</v>
      </c>
      <c r="Y27" s="833">
        <v>20</v>
      </c>
    </row>
    <row r="28" spans="1:25" ht="14.4" customHeight="1" x14ac:dyDescent="0.3">
      <c r="A28" s="801" t="s">
        <v>2696</v>
      </c>
      <c r="B28" s="782"/>
      <c r="C28" s="783"/>
      <c r="D28" s="784"/>
      <c r="E28" s="765">
        <v>1</v>
      </c>
      <c r="F28" s="766">
        <v>4.08</v>
      </c>
      <c r="G28" s="767">
        <v>3</v>
      </c>
      <c r="H28" s="768"/>
      <c r="I28" s="769"/>
      <c r="J28" s="770"/>
      <c r="K28" s="771">
        <v>0.6</v>
      </c>
      <c r="L28" s="768">
        <v>2</v>
      </c>
      <c r="M28" s="768">
        <v>18</v>
      </c>
      <c r="N28" s="772">
        <v>6</v>
      </c>
      <c r="O28" s="768" t="s">
        <v>2653</v>
      </c>
      <c r="P28" s="785" t="s">
        <v>2697</v>
      </c>
      <c r="Q28" s="773">
        <f t="shared" si="0"/>
        <v>0</v>
      </c>
      <c r="R28" s="830">
        <f t="shared" si="0"/>
        <v>0</v>
      </c>
      <c r="S28" s="773">
        <f t="shared" si="1"/>
        <v>-1</v>
      </c>
      <c r="T28" s="830">
        <f t="shared" si="2"/>
        <v>-4.08</v>
      </c>
      <c r="U28" s="837" t="s">
        <v>505</v>
      </c>
      <c r="V28" s="782" t="s">
        <v>505</v>
      </c>
      <c r="W28" s="782" t="s">
        <v>505</v>
      </c>
      <c r="X28" s="835" t="s">
        <v>505</v>
      </c>
      <c r="Y28" s="833"/>
    </row>
    <row r="29" spans="1:25" ht="14.4" customHeight="1" x14ac:dyDescent="0.3">
      <c r="A29" s="801" t="s">
        <v>2698</v>
      </c>
      <c r="B29" s="782"/>
      <c r="C29" s="783"/>
      <c r="D29" s="784"/>
      <c r="E29" s="765">
        <v>1</v>
      </c>
      <c r="F29" s="766">
        <v>0.61</v>
      </c>
      <c r="G29" s="767">
        <v>14</v>
      </c>
      <c r="H29" s="768"/>
      <c r="I29" s="769"/>
      <c r="J29" s="770"/>
      <c r="K29" s="771">
        <v>0.61</v>
      </c>
      <c r="L29" s="768">
        <v>2</v>
      </c>
      <c r="M29" s="768">
        <v>21</v>
      </c>
      <c r="N29" s="772">
        <v>7</v>
      </c>
      <c r="O29" s="768" t="s">
        <v>2653</v>
      </c>
      <c r="P29" s="785" t="s">
        <v>2699</v>
      </c>
      <c r="Q29" s="773">
        <f t="shared" si="0"/>
        <v>0</v>
      </c>
      <c r="R29" s="830">
        <f t="shared" si="0"/>
        <v>0</v>
      </c>
      <c r="S29" s="773">
        <f t="shared" si="1"/>
        <v>-1</v>
      </c>
      <c r="T29" s="830">
        <f t="shared" si="2"/>
        <v>-0.61</v>
      </c>
      <c r="U29" s="837" t="s">
        <v>505</v>
      </c>
      <c r="V29" s="782" t="s">
        <v>505</v>
      </c>
      <c r="W29" s="782" t="s">
        <v>505</v>
      </c>
      <c r="X29" s="835" t="s">
        <v>505</v>
      </c>
      <c r="Y29" s="833"/>
    </row>
    <row r="30" spans="1:25" ht="14.4" customHeight="1" x14ac:dyDescent="0.3">
      <c r="A30" s="801" t="s">
        <v>2700</v>
      </c>
      <c r="B30" s="782"/>
      <c r="C30" s="783"/>
      <c r="D30" s="784"/>
      <c r="E30" s="765">
        <v>1</v>
      </c>
      <c r="F30" s="766">
        <v>7.41</v>
      </c>
      <c r="G30" s="767">
        <v>6</v>
      </c>
      <c r="H30" s="768"/>
      <c r="I30" s="769"/>
      <c r="J30" s="770"/>
      <c r="K30" s="771">
        <v>7.41</v>
      </c>
      <c r="L30" s="768">
        <v>5</v>
      </c>
      <c r="M30" s="768">
        <v>45</v>
      </c>
      <c r="N30" s="772">
        <v>15</v>
      </c>
      <c r="O30" s="768" t="s">
        <v>2653</v>
      </c>
      <c r="P30" s="785" t="s">
        <v>2701</v>
      </c>
      <c r="Q30" s="773">
        <f t="shared" si="0"/>
        <v>0</v>
      </c>
      <c r="R30" s="830">
        <f t="shared" si="0"/>
        <v>0</v>
      </c>
      <c r="S30" s="773">
        <f t="shared" si="1"/>
        <v>-1</v>
      </c>
      <c r="T30" s="830">
        <f t="shared" si="2"/>
        <v>-7.41</v>
      </c>
      <c r="U30" s="837" t="s">
        <v>505</v>
      </c>
      <c r="V30" s="782" t="s">
        <v>505</v>
      </c>
      <c r="W30" s="782" t="s">
        <v>505</v>
      </c>
      <c r="X30" s="835" t="s">
        <v>505</v>
      </c>
      <c r="Y30" s="833"/>
    </row>
    <row r="31" spans="1:25" ht="14.4" customHeight="1" x14ac:dyDescent="0.3">
      <c r="A31" s="801" t="s">
        <v>2702</v>
      </c>
      <c r="B31" s="782"/>
      <c r="C31" s="783"/>
      <c r="D31" s="784"/>
      <c r="E31" s="765">
        <v>1</v>
      </c>
      <c r="F31" s="766">
        <v>2.61</v>
      </c>
      <c r="G31" s="767">
        <v>3</v>
      </c>
      <c r="H31" s="768"/>
      <c r="I31" s="769"/>
      <c r="J31" s="770"/>
      <c r="K31" s="771">
        <v>3.11</v>
      </c>
      <c r="L31" s="768">
        <v>4</v>
      </c>
      <c r="M31" s="768">
        <v>39</v>
      </c>
      <c r="N31" s="772">
        <v>13</v>
      </c>
      <c r="O31" s="768" t="s">
        <v>2653</v>
      </c>
      <c r="P31" s="785" t="s">
        <v>2703</v>
      </c>
      <c r="Q31" s="773">
        <f t="shared" si="0"/>
        <v>0</v>
      </c>
      <c r="R31" s="830">
        <f t="shared" si="0"/>
        <v>0</v>
      </c>
      <c r="S31" s="773">
        <f t="shared" si="1"/>
        <v>-1</v>
      </c>
      <c r="T31" s="830">
        <f t="shared" si="2"/>
        <v>-2.61</v>
      </c>
      <c r="U31" s="837" t="s">
        <v>505</v>
      </c>
      <c r="V31" s="782" t="s">
        <v>505</v>
      </c>
      <c r="W31" s="782" t="s">
        <v>505</v>
      </c>
      <c r="X31" s="835" t="s">
        <v>505</v>
      </c>
      <c r="Y31" s="833"/>
    </row>
    <row r="32" spans="1:25" ht="14.4" customHeight="1" x14ac:dyDescent="0.3">
      <c r="A32" s="801" t="s">
        <v>2704</v>
      </c>
      <c r="B32" s="782"/>
      <c r="C32" s="783"/>
      <c r="D32" s="784"/>
      <c r="E32" s="765"/>
      <c r="F32" s="766"/>
      <c r="G32" s="767"/>
      <c r="H32" s="768">
        <v>1</v>
      </c>
      <c r="I32" s="769">
        <v>2.38</v>
      </c>
      <c r="J32" s="781">
        <v>26</v>
      </c>
      <c r="K32" s="771">
        <v>2.38</v>
      </c>
      <c r="L32" s="768">
        <v>4</v>
      </c>
      <c r="M32" s="768">
        <v>33</v>
      </c>
      <c r="N32" s="772">
        <v>11</v>
      </c>
      <c r="O32" s="768" t="s">
        <v>2653</v>
      </c>
      <c r="P32" s="785" t="s">
        <v>2705</v>
      </c>
      <c r="Q32" s="773">
        <f t="shared" si="0"/>
        <v>1</v>
      </c>
      <c r="R32" s="830">
        <f t="shared" si="0"/>
        <v>2.38</v>
      </c>
      <c r="S32" s="773">
        <f t="shared" si="1"/>
        <v>1</v>
      </c>
      <c r="T32" s="830">
        <f t="shared" si="2"/>
        <v>2.38</v>
      </c>
      <c r="U32" s="837">
        <v>11</v>
      </c>
      <c r="V32" s="782">
        <v>26</v>
      </c>
      <c r="W32" s="782">
        <v>15</v>
      </c>
      <c r="X32" s="835">
        <v>2.3636363636363638</v>
      </c>
      <c r="Y32" s="833">
        <v>15</v>
      </c>
    </row>
    <row r="33" spans="1:25" ht="14.4" customHeight="1" x14ac:dyDescent="0.3">
      <c r="A33" s="802" t="s">
        <v>2706</v>
      </c>
      <c r="B33" s="788"/>
      <c r="C33" s="789"/>
      <c r="D33" s="786"/>
      <c r="E33" s="790">
        <v>1</v>
      </c>
      <c r="F33" s="791">
        <v>2.76</v>
      </c>
      <c r="G33" s="774">
        <v>7</v>
      </c>
      <c r="H33" s="792"/>
      <c r="I33" s="793"/>
      <c r="J33" s="775"/>
      <c r="K33" s="794">
        <v>2.76</v>
      </c>
      <c r="L33" s="792">
        <v>4</v>
      </c>
      <c r="M33" s="792">
        <v>39</v>
      </c>
      <c r="N33" s="795">
        <v>13</v>
      </c>
      <c r="O33" s="792" t="s">
        <v>2653</v>
      </c>
      <c r="P33" s="796" t="s">
        <v>2705</v>
      </c>
      <c r="Q33" s="797">
        <f t="shared" si="0"/>
        <v>0</v>
      </c>
      <c r="R33" s="831">
        <f t="shared" si="0"/>
        <v>0</v>
      </c>
      <c r="S33" s="797">
        <f t="shared" si="1"/>
        <v>-1</v>
      </c>
      <c r="T33" s="831">
        <f t="shared" si="2"/>
        <v>-2.76</v>
      </c>
      <c r="U33" s="838" t="s">
        <v>505</v>
      </c>
      <c r="V33" s="788" t="s">
        <v>505</v>
      </c>
      <c r="W33" s="788" t="s">
        <v>505</v>
      </c>
      <c r="X33" s="836" t="s">
        <v>505</v>
      </c>
      <c r="Y33" s="834"/>
    </row>
    <row r="34" spans="1:25" ht="14.4" customHeight="1" x14ac:dyDescent="0.3">
      <c r="A34" s="802" t="s">
        <v>2707</v>
      </c>
      <c r="B34" s="788"/>
      <c r="C34" s="789"/>
      <c r="D34" s="786"/>
      <c r="E34" s="790">
        <v>1</v>
      </c>
      <c r="F34" s="791">
        <v>3.18</v>
      </c>
      <c r="G34" s="774">
        <v>5</v>
      </c>
      <c r="H34" s="792"/>
      <c r="I34" s="793"/>
      <c r="J34" s="775"/>
      <c r="K34" s="794">
        <v>3.7</v>
      </c>
      <c r="L34" s="792">
        <v>6</v>
      </c>
      <c r="M34" s="792">
        <v>51</v>
      </c>
      <c r="N34" s="795">
        <v>17</v>
      </c>
      <c r="O34" s="792" t="s">
        <v>2653</v>
      </c>
      <c r="P34" s="796" t="s">
        <v>2705</v>
      </c>
      <c r="Q34" s="797">
        <f t="shared" si="0"/>
        <v>0</v>
      </c>
      <c r="R34" s="831">
        <f t="shared" si="0"/>
        <v>0</v>
      </c>
      <c r="S34" s="797">
        <f t="shared" si="1"/>
        <v>-1</v>
      </c>
      <c r="T34" s="831">
        <f t="shared" si="2"/>
        <v>-3.18</v>
      </c>
      <c r="U34" s="838" t="s">
        <v>505</v>
      </c>
      <c r="V34" s="788" t="s">
        <v>505</v>
      </c>
      <c r="W34" s="788" t="s">
        <v>505</v>
      </c>
      <c r="X34" s="836" t="s">
        <v>505</v>
      </c>
      <c r="Y34" s="834"/>
    </row>
    <row r="35" spans="1:25" ht="14.4" customHeight="1" x14ac:dyDescent="0.3">
      <c r="A35" s="801" t="s">
        <v>2708</v>
      </c>
      <c r="B35" s="782"/>
      <c r="C35" s="783"/>
      <c r="D35" s="784"/>
      <c r="E35" s="765">
        <v>1</v>
      </c>
      <c r="F35" s="766">
        <v>0.49</v>
      </c>
      <c r="G35" s="767">
        <v>2</v>
      </c>
      <c r="H35" s="768"/>
      <c r="I35" s="769"/>
      <c r="J35" s="770"/>
      <c r="K35" s="771">
        <v>0.89</v>
      </c>
      <c r="L35" s="768">
        <v>4</v>
      </c>
      <c r="M35" s="768">
        <v>33</v>
      </c>
      <c r="N35" s="772">
        <v>11</v>
      </c>
      <c r="O35" s="768" t="s">
        <v>2653</v>
      </c>
      <c r="P35" s="785" t="s">
        <v>2709</v>
      </c>
      <c r="Q35" s="773">
        <f t="shared" si="0"/>
        <v>0</v>
      </c>
      <c r="R35" s="830">
        <f t="shared" si="0"/>
        <v>0</v>
      </c>
      <c r="S35" s="773">
        <f t="shared" si="1"/>
        <v>-1</v>
      </c>
      <c r="T35" s="830">
        <f t="shared" si="2"/>
        <v>-0.49</v>
      </c>
      <c r="U35" s="837" t="s">
        <v>505</v>
      </c>
      <c r="V35" s="782" t="s">
        <v>505</v>
      </c>
      <c r="W35" s="782" t="s">
        <v>505</v>
      </c>
      <c r="X35" s="835" t="s">
        <v>505</v>
      </c>
      <c r="Y35" s="833"/>
    </row>
    <row r="36" spans="1:25" ht="14.4" customHeight="1" x14ac:dyDescent="0.3">
      <c r="A36" s="801" t="s">
        <v>2710</v>
      </c>
      <c r="B36" s="782"/>
      <c r="C36" s="783"/>
      <c r="D36" s="784"/>
      <c r="E36" s="787"/>
      <c r="F36" s="769"/>
      <c r="G36" s="770"/>
      <c r="H36" s="765">
        <v>1</v>
      </c>
      <c r="I36" s="766">
        <v>0.79</v>
      </c>
      <c r="J36" s="767">
        <v>2</v>
      </c>
      <c r="K36" s="771">
        <v>1.86</v>
      </c>
      <c r="L36" s="768">
        <v>6</v>
      </c>
      <c r="M36" s="768">
        <v>51</v>
      </c>
      <c r="N36" s="772">
        <v>17</v>
      </c>
      <c r="O36" s="768" t="s">
        <v>2653</v>
      </c>
      <c r="P36" s="785" t="s">
        <v>2711</v>
      </c>
      <c r="Q36" s="773">
        <f t="shared" si="0"/>
        <v>1</v>
      </c>
      <c r="R36" s="830">
        <f t="shared" si="0"/>
        <v>0.79</v>
      </c>
      <c r="S36" s="773">
        <f t="shared" si="1"/>
        <v>1</v>
      </c>
      <c r="T36" s="830">
        <f t="shared" si="2"/>
        <v>0.79</v>
      </c>
      <c r="U36" s="837">
        <v>17</v>
      </c>
      <c r="V36" s="782">
        <v>2</v>
      </c>
      <c r="W36" s="782">
        <v>-15</v>
      </c>
      <c r="X36" s="835">
        <v>0.11764705882352941</v>
      </c>
      <c r="Y36" s="833"/>
    </row>
    <row r="37" spans="1:25" ht="14.4" customHeight="1" x14ac:dyDescent="0.3">
      <c r="A37" s="801" t="s">
        <v>2712</v>
      </c>
      <c r="B37" s="782"/>
      <c r="C37" s="783"/>
      <c r="D37" s="784"/>
      <c r="E37" s="787"/>
      <c r="F37" s="769"/>
      <c r="G37" s="770"/>
      <c r="H37" s="765">
        <v>1</v>
      </c>
      <c r="I37" s="766">
        <v>0.62</v>
      </c>
      <c r="J37" s="767">
        <v>2</v>
      </c>
      <c r="K37" s="771">
        <v>0.51</v>
      </c>
      <c r="L37" s="768">
        <v>2</v>
      </c>
      <c r="M37" s="768">
        <v>21</v>
      </c>
      <c r="N37" s="772">
        <v>7</v>
      </c>
      <c r="O37" s="768" t="s">
        <v>2653</v>
      </c>
      <c r="P37" s="785" t="s">
        <v>2713</v>
      </c>
      <c r="Q37" s="773">
        <f t="shared" si="0"/>
        <v>1</v>
      </c>
      <c r="R37" s="830">
        <f t="shared" si="0"/>
        <v>0.62</v>
      </c>
      <c r="S37" s="773">
        <f t="shared" si="1"/>
        <v>1</v>
      </c>
      <c r="T37" s="830">
        <f t="shared" si="2"/>
        <v>0.62</v>
      </c>
      <c r="U37" s="837">
        <v>7</v>
      </c>
      <c r="V37" s="782">
        <v>2</v>
      </c>
      <c r="W37" s="782">
        <v>-5</v>
      </c>
      <c r="X37" s="835">
        <v>0.2857142857142857</v>
      </c>
      <c r="Y37" s="833"/>
    </row>
    <row r="38" spans="1:25" ht="14.4" customHeight="1" x14ac:dyDescent="0.3">
      <c r="A38" s="801" t="s">
        <v>2714</v>
      </c>
      <c r="B38" s="782"/>
      <c r="C38" s="783"/>
      <c r="D38" s="784"/>
      <c r="E38" s="765">
        <v>1</v>
      </c>
      <c r="F38" s="766">
        <v>0.3</v>
      </c>
      <c r="G38" s="767">
        <v>2</v>
      </c>
      <c r="H38" s="768"/>
      <c r="I38" s="769"/>
      <c r="J38" s="770"/>
      <c r="K38" s="771">
        <v>0.3</v>
      </c>
      <c r="L38" s="768">
        <v>1</v>
      </c>
      <c r="M38" s="768">
        <v>12</v>
      </c>
      <c r="N38" s="772">
        <v>4</v>
      </c>
      <c r="O38" s="768" t="s">
        <v>2653</v>
      </c>
      <c r="P38" s="785" t="s">
        <v>2715</v>
      </c>
      <c r="Q38" s="773">
        <f t="shared" si="0"/>
        <v>0</v>
      </c>
      <c r="R38" s="830">
        <f t="shared" si="0"/>
        <v>0</v>
      </c>
      <c r="S38" s="773">
        <f t="shared" si="1"/>
        <v>-1</v>
      </c>
      <c r="T38" s="830">
        <f t="shared" si="2"/>
        <v>-0.3</v>
      </c>
      <c r="U38" s="837" t="s">
        <v>505</v>
      </c>
      <c r="V38" s="782" t="s">
        <v>505</v>
      </c>
      <c r="W38" s="782" t="s">
        <v>505</v>
      </c>
      <c r="X38" s="835" t="s">
        <v>505</v>
      </c>
      <c r="Y38" s="833"/>
    </row>
    <row r="39" spans="1:25" ht="14.4" customHeight="1" x14ac:dyDescent="0.3">
      <c r="A39" s="801" t="s">
        <v>2716</v>
      </c>
      <c r="B39" s="782"/>
      <c r="C39" s="783"/>
      <c r="D39" s="784"/>
      <c r="E39" s="765">
        <v>1</v>
      </c>
      <c r="F39" s="766">
        <v>1.48</v>
      </c>
      <c r="G39" s="767">
        <v>7</v>
      </c>
      <c r="H39" s="768"/>
      <c r="I39" s="769"/>
      <c r="J39" s="770"/>
      <c r="K39" s="771">
        <v>1.3</v>
      </c>
      <c r="L39" s="768">
        <v>2</v>
      </c>
      <c r="M39" s="768">
        <v>18</v>
      </c>
      <c r="N39" s="772">
        <v>6</v>
      </c>
      <c r="O39" s="768" t="s">
        <v>2653</v>
      </c>
      <c r="P39" s="785" t="s">
        <v>2717</v>
      </c>
      <c r="Q39" s="773">
        <f t="shared" si="0"/>
        <v>0</v>
      </c>
      <c r="R39" s="830">
        <f t="shared" si="0"/>
        <v>0</v>
      </c>
      <c r="S39" s="773">
        <f t="shared" si="1"/>
        <v>-1</v>
      </c>
      <c r="T39" s="830">
        <f t="shared" si="2"/>
        <v>-1.48</v>
      </c>
      <c r="U39" s="837" t="s">
        <v>505</v>
      </c>
      <c r="V39" s="782" t="s">
        <v>505</v>
      </c>
      <c r="W39" s="782" t="s">
        <v>505</v>
      </c>
      <c r="X39" s="835" t="s">
        <v>505</v>
      </c>
      <c r="Y39" s="833"/>
    </row>
    <row r="40" spans="1:25" ht="14.4" customHeight="1" x14ac:dyDescent="0.3">
      <c r="A40" s="801" t="s">
        <v>2718</v>
      </c>
      <c r="B40" s="777">
        <v>1</v>
      </c>
      <c r="C40" s="778">
        <v>2.96</v>
      </c>
      <c r="D40" s="779">
        <v>10</v>
      </c>
      <c r="E40" s="787"/>
      <c r="F40" s="769"/>
      <c r="G40" s="770"/>
      <c r="H40" s="768"/>
      <c r="I40" s="769"/>
      <c r="J40" s="770"/>
      <c r="K40" s="771">
        <v>2.96</v>
      </c>
      <c r="L40" s="768">
        <v>4</v>
      </c>
      <c r="M40" s="768">
        <v>33</v>
      </c>
      <c r="N40" s="772">
        <v>11</v>
      </c>
      <c r="O40" s="768" t="s">
        <v>2653</v>
      </c>
      <c r="P40" s="785" t="s">
        <v>2719</v>
      </c>
      <c r="Q40" s="773">
        <f t="shared" si="0"/>
        <v>-1</v>
      </c>
      <c r="R40" s="830">
        <f t="shared" si="0"/>
        <v>-2.96</v>
      </c>
      <c r="S40" s="773">
        <f t="shared" si="1"/>
        <v>0</v>
      </c>
      <c r="T40" s="830">
        <f t="shared" si="2"/>
        <v>0</v>
      </c>
      <c r="U40" s="837" t="s">
        <v>505</v>
      </c>
      <c r="V40" s="782" t="s">
        <v>505</v>
      </c>
      <c r="W40" s="782" t="s">
        <v>505</v>
      </c>
      <c r="X40" s="835" t="s">
        <v>505</v>
      </c>
      <c r="Y40" s="833"/>
    </row>
    <row r="41" spans="1:25" ht="14.4" customHeight="1" x14ac:dyDescent="0.3">
      <c r="A41" s="801" t="s">
        <v>2720</v>
      </c>
      <c r="B41" s="782"/>
      <c r="C41" s="783"/>
      <c r="D41" s="784"/>
      <c r="E41" s="787"/>
      <c r="F41" s="769"/>
      <c r="G41" s="770"/>
      <c r="H41" s="765">
        <v>1</v>
      </c>
      <c r="I41" s="766">
        <v>1.2</v>
      </c>
      <c r="J41" s="781">
        <v>7</v>
      </c>
      <c r="K41" s="771">
        <v>1.2</v>
      </c>
      <c r="L41" s="768">
        <v>2</v>
      </c>
      <c r="M41" s="768">
        <v>18</v>
      </c>
      <c r="N41" s="772">
        <v>6</v>
      </c>
      <c r="O41" s="768" t="s">
        <v>2653</v>
      </c>
      <c r="P41" s="785" t="s">
        <v>2721</v>
      </c>
      <c r="Q41" s="773">
        <f t="shared" si="0"/>
        <v>1</v>
      </c>
      <c r="R41" s="830">
        <f t="shared" si="0"/>
        <v>1.2</v>
      </c>
      <c r="S41" s="773">
        <f t="shared" si="1"/>
        <v>1</v>
      </c>
      <c r="T41" s="830">
        <f t="shared" si="2"/>
        <v>1.2</v>
      </c>
      <c r="U41" s="837">
        <v>6</v>
      </c>
      <c r="V41" s="782">
        <v>7</v>
      </c>
      <c r="W41" s="782">
        <v>1</v>
      </c>
      <c r="X41" s="835">
        <v>1.1666666666666667</v>
      </c>
      <c r="Y41" s="833">
        <v>1</v>
      </c>
    </row>
    <row r="42" spans="1:25" ht="14.4" customHeight="1" x14ac:dyDescent="0.3">
      <c r="A42" s="801" t="s">
        <v>2722</v>
      </c>
      <c r="B42" s="782"/>
      <c r="C42" s="783"/>
      <c r="D42" s="784"/>
      <c r="E42" s="765">
        <v>1</v>
      </c>
      <c r="F42" s="766">
        <v>0.46</v>
      </c>
      <c r="G42" s="767">
        <v>2</v>
      </c>
      <c r="H42" s="768"/>
      <c r="I42" s="769"/>
      <c r="J42" s="770"/>
      <c r="K42" s="771">
        <v>0.46</v>
      </c>
      <c r="L42" s="768">
        <v>2</v>
      </c>
      <c r="M42" s="768">
        <v>18</v>
      </c>
      <c r="N42" s="772">
        <v>6</v>
      </c>
      <c r="O42" s="768" t="s">
        <v>2653</v>
      </c>
      <c r="P42" s="785" t="s">
        <v>2723</v>
      </c>
      <c r="Q42" s="773">
        <f t="shared" si="0"/>
        <v>0</v>
      </c>
      <c r="R42" s="830">
        <f t="shared" si="0"/>
        <v>0</v>
      </c>
      <c r="S42" s="773">
        <f t="shared" si="1"/>
        <v>-1</v>
      </c>
      <c r="T42" s="830">
        <f t="shared" si="2"/>
        <v>-0.46</v>
      </c>
      <c r="U42" s="837" t="s">
        <v>505</v>
      </c>
      <c r="V42" s="782" t="s">
        <v>505</v>
      </c>
      <c r="W42" s="782" t="s">
        <v>505</v>
      </c>
      <c r="X42" s="835" t="s">
        <v>505</v>
      </c>
      <c r="Y42" s="833"/>
    </row>
    <row r="43" spans="1:25" ht="14.4" customHeight="1" x14ac:dyDescent="0.3">
      <c r="A43" s="801" t="s">
        <v>2724</v>
      </c>
      <c r="B43" s="782"/>
      <c r="C43" s="783"/>
      <c r="D43" s="784"/>
      <c r="E43" s="765">
        <v>1</v>
      </c>
      <c r="F43" s="766">
        <v>0.31</v>
      </c>
      <c r="G43" s="767">
        <v>2</v>
      </c>
      <c r="H43" s="768"/>
      <c r="I43" s="769"/>
      <c r="J43" s="770"/>
      <c r="K43" s="771">
        <v>0.31</v>
      </c>
      <c r="L43" s="768">
        <v>1</v>
      </c>
      <c r="M43" s="768">
        <v>9</v>
      </c>
      <c r="N43" s="772">
        <v>3</v>
      </c>
      <c r="O43" s="768" t="s">
        <v>2653</v>
      </c>
      <c r="P43" s="785" t="s">
        <v>2725</v>
      </c>
      <c r="Q43" s="773">
        <f t="shared" si="0"/>
        <v>0</v>
      </c>
      <c r="R43" s="830">
        <f t="shared" si="0"/>
        <v>0</v>
      </c>
      <c r="S43" s="773">
        <f t="shared" si="1"/>
        <v>-1</v>
      </c>
      <c r="T43" s="830">
        <f t="shared" si="2"/>
        <v>-0.31</v>
      </c>
      <c r="U43" s="837" t="s">
        <v>505</v>
      </c>
      <c r="V43" s="782" t="s">
        <v>505</v>
      </c>
      <c r="W43" s="782" t="s">
        <v>505</v>
      </c>
      <c r="X43" s="835" t="s">
        <v>505</v>
      </c>
      <c r="Y43" s="833"/>
    </row>
    <row r="44" spans="1:25" ht="14.4" customHeight="1" x14ac:dyDescent="0.3">
      <c r="A44" s="801" t="s">
        <v>2726</v>
      </c>
      <c r="B44" s="782"/>
      <c r="C44" s="783"/>
      <c r="D44" s="784"/>
      <c r="E44" s="765">
        <v>1</v>
      </c>
      <c r="F44" s="766">
        <v>1.47</v>
      </c>
      <c r="G44" s="767">
        <v>5</v>
      </c>
      <c r="H44" s="768"/>
      <c r="I44" s="769"/>
      <c r="J44" s="770"/>
      <c r="K44" s="771">
        <v>1.18</v>
      </c>
      <c r="L44" s="768">
        <v>2</v>
      </c>
      <c r="M44" s="768">
        <v>18</v>
      </c>
      <c r="N44" s="772">
        <v>6</v>
      </c>
      <c r="O44" s="768" t="s">
        <v>2653</v>
      </c>
      <c r="P44" s="785" t="s">
        <v>2727</v>
      </c>
      <c r="Q44" s="773">
        <f t="shared" si="0"/>
        <v>0</v>
      </c>
      <c r="R44" s="830">
        <f t="shared" si="0"/>
        <v>0</v>
      </c>
      <c r="S44" s="773">
        <f t="shared" si="1"/>
        <v>-1</v>
      </c>
      <c r="T44" s="830">
        <f t="shared" si="2"/>
        <v>-1.47</v>
      </c>
      <c r="U44" s="837" t="s">
        <v>505</v>
      </c>
      <c r="V44" s="782" t="s">
        <v>505</v>
      </c>
      <c r="W44" s="782" t="s">
        <v>505</v>
      </c>
      <c r="X44" s="835" t="s">
        <v>505</v>
      </c>
      <c r="Y44" s="833"/>
    </row>
    <row r="45" spans="1:25" ht="14.4" customHeight="1" x14ac:dyDescent="0.3">
      <c r="A45" s="801" t="s">
        <v>2728</v>
      </c>
      <c r="B45" s="782"/>
      <c r="C45" s="783"/>
      <c r="D45" s="784"/>
      <c r="E45" s="787"/>
      <c r="F45" s="769"/>
      <c r="G45" s="770"/>
      <c r="H45" s="765">
        <v>4</v>
      </c>
      <c r="I45" s="766">
        <v>1.38</v>
      </c>
      <c r="J45" s="767">
        <v>2</v>
      </c>
      <c r="K45" s="771">
        <v>0.34</v>
      </c>
      <c r="L45" s="768">
        <v>1</v>
      </c>
      <c r="M45" s="768">
        <v>12</v>
      </c>
      <c r="N45" s="772">
        <v>4</v>
      </c>
      <c r="O45" s="768" t="s">
        <v>2653</v>
      </c>
      <c r="P45" s="785" t="s">
        <v>2729</v>
      </c>
      <c r="Q45" s="773">
        <f t="shared" si="0"/>
        <v>4</v>
      </c>
      <c r="R45" s="830">
        <f t="shared" si="0"/>
        <v>1.38</v>
      </c>
      <c r="S45" s="773">
        <f t="shared" si="1"/>
        <v>4</v>
      </c>
      <c r="T45" s="830">
        <f t="shared" si="2"/>
        <v>1.38</v>
      </c>
      <c r="U45" s="837">
        <v>16</v>
      </c>
      <c r="V45" s="782">
        <v>8</v>
      </c>
      <c r="W45" s="782">
        <v>-8</v>
      </c>
      <c r="X45" s="835">
        <v>0.5</v>
      </c>
      <c r="Y45" s="833"/>
    </row>
    <row r="46" spans="1:25" ht="14.4" customHeight="1" x14ac:dyDescent="0.3">
      <c r="A46" s="802" t="s">
        <v>2730</v>
      </c>
      <c r="B46" s="788"/>
      <c r="C46" s="789"/>
      <c r="D46" s="786"/>
      <c r="E46" s="800"/>
      <c r="F46" s="793"/>
      <c r="G46" s="775"/>
      <c r="H46" s="790">
        <v>3</v>
      </c>
      <c r="I46" s="791">
        <v>1.37</v>
      </c>
      <c r="J46" s="774">
        <v>2</v>
      </c>
      <c r="K46" s="794">
        <v>0.46</v>
      </c>
      <c r="L46" s="792">
        <v>2</v>
      </c>
      <c r="M46" s="792">
        <v>15</v>
      </c>
      <c r="N46" s="795">
        <v>5</v>
      </c>
      <c r="O46" s="792" t="s">
        <v>2653</v>
      </c>
      <c r="P46" s="796" t="s">
        <v>2731</v>
      </c>
      <c r="Q46" s="797">
        <f t="shared" si="0"/>
        <v>3</v>
      </c>
      <c r="R46" s="831">
        <f t="shared" si="0"/>
        <v>1.37</v>
      </c>
      <c r="S46" s="797">
        <f t="shared" si="1"/>
        <v>3</v>
      </c>
      <c r="T46" s="831">
        <f t="shared" si="2"/>
        <v>1.37</v>
      </c>
      <c r="U46" s="838">
        <v>15</v>
      </c>
      <c r="V46" s="788">
        <v>6</v>
      </c>
      <c r="W46" s="788">
        <v>-9</v>
      </c>
      <c r="X46" s="836">
        <v>0.4</v>
      </c>
      <c r="Y46" s="834"/>
    </row>
    <row r="47" spans="1:25" ht="14.4" customHeight="1" x14ac:dyDescent="0.3">
      <c r="A47" s="801" t="s">
        <v>2732</v>
      </c>
      <c r="B47" s="782">
        <v>1</v>
      </c>
      <c r="C47" s="783">
        <v>9.81</v>
      </c>
      <c r="D47" s="784">
        <v>22</v>
      </c>
      <c r="E47" s="765">
        <v>1</v>
      </c>
      <c r="F47" s="766">
        <v>3.61</v>
      </c>
      <c r="G47" s="767">
        <v>4</v>
      </c>
      <c r="H47" s="768"/>
      <c r="I47" s="769"/>
      <c r="J47" s="770"/>
      <c r="K47" s="771">
        <v>5.89</v>
      </c>
      <c r="L47" s="768">
        <v>7</v>
      </c>
      <c r="M47" s="768">
        <v>66</v>
      </c>
      <c r="N47" s="772">
        <v>22</v>
      </c>
      <c r="O47" s="768" t="s">
        <v>2653</v>
      </c>
      <c r="P47" s="785" t="s">
        <v>2733</v>
      </c>
      <c r="Q47" s="773">
        <f t="shared" si="0"/>
        <v>-1</v>
      </c>
      <c r="R47" s="830">
        <f t="shared" si="0"/>
        <v>-9.81</v>
      </c>
      <c r="S47" s="773">
        <f t="shared" si="1"/>
        <v>-1</v>
      </c>
      <c r="T47" s="830">
        <f t="shared" si="2"/>
        <v>-3.61</v>
      </c>
      <c r="U47" s="837" t="s">
        <v>505</v>
      </c>
      <c r="V47" s="782" t="s">
        <v>505</v>
      </c>
      <c r="W47" s="782" t="s">
        <v>505</v>
      </c>
      <c r="X47" s="835" t="s">
        <v>505</v>
      </c>
      <c r="Y47" s="833"/>
    </row>
    <row r="48" spans="1:25" ht="14.4" customHeight="1" x14ac:dyDescent="0.3">
      <c r="A48" s="801" t="s">
        <v>2734</v>
      </c>
      <c r="B48" s="782"/>
      <c r="C48" s="783"/>
      <c r="D48" s="784"/>
      <c r="E48" s="765">
        <v>1</v>
      </c>
      <c r="F48" s="766">
        <v>4.8499999999999996</v>
      </c>
      <c r="G48" s="767">
        <v>25</v>
      </c>
      <c r="H48" s="768"/>
      <c r="I48" s="769"/>
      <c r="J48" s="770"/>
      <c r="K48" s="771">
        <v>4.8499999999999996</v>
      </c>
      <c r="L48" s="768">
        <v>5</v>
      </c>
      <c r="M48" s="768">
        <v>48</v>
      </c>
      <c r="N48" s="772">
        <v>16</v>
      </c>
      <c r="O48" s="768" t="s">
        <v>2653</v>
      </c>
      <c r="P48" s="785" t="s">
        <v>2735</v>
      </c>
      <c r="Q48" s="773">
        <f t="shared" si="0"/>
        <v>0</v>
      </c>
      <c r="R48" s="830">
        <f t="shared" si="0"/>
        <v>0</v>
      </c>
      <c r="S48" s="773">
        <f t="shared" si="1"/>
        <v>-1</v>
      </c>
      <c r="T48" s="830">
        <f t="shared" si="2"/>
        <v>-4.8499999999999996</v>
      </c>
      <c r="U48" s="837" t="s">
        <v>505</v>
      </c>
      <c r="V48" s="782" t="s">
        <v>505</v>
      </c>
      <c r="W48" s="782" t="s">
        <v>505</v>
      </c>
      <c r="X48" s="835" t="s">
        <v>505</v>
      </c>
      <c r="Y48" s="833"/>
    </row>
    <row r="49" spans="1:25" ht="14.4" customHeight="1" x14ac:dyDescent="0.3">
      <c r="A49" s="801" t="s">
        <v>2736</v>
      </c>
      <c r="B49" s="777">
        <v>1</v>
      </c>
      <c r="C49" s="778">
        <v>2.2599999999999998</v>
      </c>
      <c r="D49" s="779">
        <v>4</v>
      </c>
      <c r="E49" s="787"/>
      <c r="F49" s="769"/>
      <c r="G49" s="770"/>
      <c r="H49" s="768"/>
      <c r="I49" s="769"/>
      <c r="J49" s="770"/>
      <c r="K49" s="771">
        <v>2.2599999999999998</v>
      </c>
      <c r="L49" s="768">
        <v>4</v>
      </c>
      <c r="M49" s="768">
        <v>39</v>
      </c>
      <c r="N49" s="772">
        <v>13</v>
      </c>
      <c r="O49" s="768" t="s">
        <v>2653</v>
      </c>
      <c r="P49" s="785" t="s">
        <v>2737</v>
      </c>
      <c r="Q49" s="773">
        <f t="shared" si="0"/>
        <v>-1</v>
      </c>
      <c r="R49" s="830">
        <f t="shared" si="0"/>
        <v>-2.2599999999999998</v>
      </c>
      <c r="S49" s="773">
        <f t="shared" si="1"/>
        <v>0</v>
      </c>
      <c r="T49" s="830">
        <f t="shared" si="2"/>
        <v>0</v>
      </c>
      <c r="U49" s="837" t="s">
        <v>505</v>
      </c>
      <c r="V49" s="782" t="s">
        <v>505</v>
      </c>
      <c r="W49" s="782" t="s">
        <v>505</v>
      </c>
      <c r="X49" s="835" t="s">
        <v>505</v>
      </c>
      <c r="Y49" s="833"/>
    </row>
    <row r="50" spans="1:25" ht="14.4" customHeight="1" thickBot="1" x14ac:dyDescent="0.35">
      <c r="A50" s="817" t="s">
        <v>2738</v>
      </c>
      <c r="B50" s="818">
        <v>1</v>
      </c>
      <c r="C50" s="819">
        <v>4.42</v>
      </c>
      <c r="D50" s="820">
        <v>22</v>
      </c>
      <c r="E50" s="821"/>
      <c r="F50" s="822"/>
      <c r="G50" s="823"/>
      <c r="H50" s="824"/>
      <c r="I50" s="822"/>
      <c r="J50" s="823"/>
      <c r="K50" s="825">
        <v>4.42</v>
      </c>
      <c r="L50" s="824">
        <v>6</v>
      </c>
      <c r="M50" s="824">
        <v>57</v>
      </c>
      <c r="N50" s="826">
        <v>19</v>
      </c>
      <c r="O50" s="824" t="s">
        <v>2653</v>
      </c>
      <c r="P50" s="827" t="s">
        <v>2739</v>
      </c>
      <c r="Q50" s="828">
        <f t="shared" si="0"/>
        <v>-1</v>
      </c>
      <c r="R50" s="832">
        <f t="shared" si="0"/>
        <v>-4.42</v>
      </c>
      <c r="S50" s="828">
        <f t="shared" si="1"/>
        <v>0</v>
      </c>
      <c r="T50" s="832">
        <f t="shared" si="2"/>
        <v>0</v>
      </c>
      <c r="U50" s="842" t="s">
        <v>505</v>
      </c>
      <c r="V50" s="843" t="s">
        <v>505</v>
      </c>
      <c r="W50" s="843" t="s">
        <v>505</v>
      </c>
      <c r="X50" s="844" t="s">
        <v>505</v>
      </c>
      <c r="Y50" s="845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1:Q1048576">
    <cfRule type="cellIs" dxfId="14" priority="11" stopIfTrue="1" operator="lessThan">
      <formula>0</formula>
    </cfRule>
  </conditionalFormatting>
  <conditionalFormatting sqref="W51:W1048576">
    <cfRule type="cellIs" dxfId="13" priority="10" stopIfTrue="1" operator="greaterThan">
      <formula>0</formula>
    </cfRule>
  </conditionalFormatting>
  <conditionalFormatting sqref="X51:X1048576">
    <cfRule type="cellIs" dxfId="12" priority="9" stopIfTrue="1" operator="greaterThan">
      <formula>1</formula>
    </cfRule>
  </conditionalFormatting>
  <conditionalFormatting sqref="X51:X1048576">
    <cfRule type="cellIs" dxfId="11" priority="6" stopIfTrue="1" operator="greaterThan">
      <formula>1</formula>
    </cfRule>
  </conditionalFormatting>
  <conditionalFormatting sqref="W51:W1048576">
    <cfRule type="cellIs" dxfId="10" priority="7" stopIfTrue="1" operator="greaterThan">
      <formula>0</formula>
    </cfRule>
  </conditionalFormatting>
  <conditionalFormatting sqref="Q5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0">
    <cfRule type="cellIs" dxfId="7" priority="4" stopIfTrue="1" operator="lessThan">
      <formula>0</formula>
    </cfRule>
  </conditionalFormatting>
  <conditionalFormatting sqref="X5:X50">
    <cfRule type="cellIs" dxfId="6" priority="2" stopIfTrue="1" operator="greaterThan">
      <formula>1</formula>
    </cfRule>
  </conditionalFormatting>
  <conditionalFormatting sqref="W5:W50">
    <cfRule type="cellIs" dxfId="5" priority="3" stopIfTrue="1" operator="greaterThan">
      <formula>0</formula>
    </cfRule>
  </conditionalFormatting>
  <conditionalFormatting sqref="S5:S5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3301780</v>
      </c>
      <c r="C3" s="321">
        <f t="shared" ref="C3:L3" si="0">SUBTOTAL(9,C6:C1048576)</f>
        <v>12.734934699418027</v>
      </c>
      <c r="D3" s="321">
        <f t="shared" si="0"/>
        <v>2841888</v>
      </c>
      <c r="E3" s="321">
        <f t="shared" si="0"/>
        <v>10</v>
      </c>
      <c r="F3" s="321">
        <f t="shared" si="0"/>
        <v>3101737</v>
      </c>
      <c r="G3" s="324">
        <f>IF(D3&lt;&gt;0,F3/D3,"")</f>
        <v>1.0914353415757412</v>
      </c>
      <c r="H3" s="320">
        <f t="shared" si="0"/>
        <v>426312.82000000012</v>
      </c>
      <c r="I3" s="321">
        <f t="shared" si="0"/>
        <v>0.7486614369417296</v>
      </c>
      <c r="J3" s="321">
        <f t="shared" si="0"/>
        <v>569433.38999999978</v>
      </c>
      <c r="K3" s="321">
        <f t="shared" si="0"/>
        <v>1</v>
      </c>
      <c r="L3" s="321">
        <f t="shared" si="0"/>
        <v>817400.11999999976</v>
      </c>
      <c r="M3" s="322">
        <f>IF(J3&lt;&gt;0,L3/J3,"")</f>
        <v>1.4354622232461642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6"/>
      <c r="B5" s="847">
        <v>2015</v>
      </c>
      <c r="C5" s="848"/>
      <c r="D5" s="848">
        <v>2018</v>
      </c>
      <c r="E5" s="848"/>
      <c r="F5" s="848">
        <v>2019</v>
      </c>
      <c r="G5" s="752" t="s">
        <v>2</v>
      </c>
      <c r="H5" s="847">
        <v>2015</v>
      </c>
      <c r="I5" s="848"/>
      <c r="J5" s="848">
        <v>2018</v>
      </c>
      <c r="K5" s="848"/>
      <c r="L5" s="848">
        <v>2019</v>
      </c>
      <c r="M5" s="752" t="s">
        <v>2</v>
      </c>
    </row>
    <row r="6" spans="1:13" ht="14.4" customHeight="1" x14ac:dyDescent="0.3">
      <c r="A6" s="727" t="s">
        <v>2741</v>
      </c>
      <c r="B6" s="849">
        <v>486</v>
      </c>
      <c r="C6" s="690">
        <v>0.1605550049554014</v>
      </c>
      <c r="D6" s="849">
        <v>3027</v>
      </c>
      <c r="E6" s="690">
        <v>1</v>
      </c>
      <c r="F6" s="849">
        <v>1408</v>
      </c>
      <c r="G6" s="715">
        <v>0.46514701024116289</v>
      </c>
      <c r="H6" s="849"/>
      <c r="I6" s="690"/>
      <c r="J6" s="849"/>
      <c r="K6" s="690"/>
      <c r="L6" s="849">
        <v>163.95</v>
      </c>
      <c r="M6" s="739"/>
    </row>
    <row r="7" spans="1:13" ht="14.4" customHeight="1" x14ac:dyDescent="0.3">
      <c r="A7" s="728" t="s">
        <v>2742</v>
      </c>
      <c r="B7" s="850"/>
      <c r="C7" s="697"/>
      <c r="D7" s="850">
        <v>148</v>
      </c>
      <c r="E7" s="697">
        <v>1</v>
      </c>
      <c r="F7" s="850"/>
      <c r="G7" s="723"/>
      <c r="H7" s="850"/>
      <c r="I7" s="697"/>
      <c r="J7" s="850"/>
      <c r="K7" s="697"/>
      <c r="L7" s="850"/>
      <c r="M7" s="851"/>
    </row>
    <row r="8" spans="1:13" ht="14.4" customHeight="1" x14ac:dyDescent="0.3">
      <c r="A8" s="728" t="s">
        <v>2743</v>
      </c>
      <c r="B8" s="850">
        <v>212338</v>
      </c>
      <c r="C8" s="697">
        <v>1.0982223670395714</v>
      </c>
      <c r="D8" s="850">
        <v>193347</v>
      </c>
      <c r="E8" s="697">
        <v>1</v>
      </c>
      <c r="F8" s="850">
        <v>192650</v>
      </c>
      <c r="G8" s="723">
        <v>0.99639508241658781</v>
      </c>
      <c r="H8" s="850"/>
      <c r="I8" s="697"/>
      <c r="J8" s="850"/>
      <c r="K8" s="697"/>
      <c r="L8" s="850"/>
      <c r="M8" s="851"/>
    </row>
    <row r="9" spans="1:13" ht="14.4" customHeight="1" x14ac:dyDescent="0.3">
      <c r="A9" s="728" t="s">
        <v>2744</v>
      </c>
      <c r="B9" s="850">
        <v>1047140</v>
      </c>
      <c r="C9" s="697">
        <v>1.0280400440221131</v>
      </c>
      <c r="D9" s="850">
        <v>1018579</v>
      </c>
      <c r="E9" s="697">
        <v>1</v>
      </c>
      <c r="F9" s="850">
        <v>965544</v>
      </c>
      <c r="G9" s="723">
        <v>0.94793236459813135</v>
      </c>
      <c r="H9" s="850"/>
      <c r="I9" s="697"/>
      <c r="J9" s="850"/>
      <c r="K9" s="697"/>
      <c r="L9" s="850"/>
      <c r="M9" s="851"/>
    </row>
    <row r="10" spans="1:13" ht="14.4" customHeight="1" x14ac:dyDescent="0.3">
      <c r="A10" s="728" t="s">
        <v>2745</v>
      </c>
      <c r="B10" s="850">
        <v>694603</v>
      </c>
      <c r="C10" s="697">
        <v>1.1445399779859085</v>
      </c>
      <c r="D10" s="850">
        <v>606884</v>
      </c>
      <c r="E10" s="697">
        <v>1</v>
      </c>
      <c r="F10" s="850">
        <v>868970</v>
      </c>
      <c r="G10" s="723">
        <v>1.4318551815503457</v>
      </c>
      <c r="H10" s="850">
        <v>426312.82000000012</v>
      </c>
      <c r="I10" s="697">
        <v>0.7486614369417296</v>
      </c>
      <c r="J10" s="850">
        <v>569433.38999999978</v>
      </c>
      <c r="K10" s="697">
        <v>1</v>
      </c>
      <c r="L10" s="850">
        <v>817236.16999999981</v>
      </c>
      <c r="M10" s="851">
        <v>1.4351743054617856</v>
      </c>
    </row>
    <row r="11" spans="1:13" ht="14.4" customHeight="1" x14ac:dyDescent="0.3">
      <c r="A11" s="728" t="s">
        <v>2746</v>
      </c>
      <c r="B11" s="850">
        <v>287772</v>
      </c>
      <c r="C11" s="697">
        <v>0.90359368867258028</v>
      </c>
      <c r="D11" s="850">
        <v>318475</v>
      </c>
      <c r="E11" s="697">
        <v>1</v>
      </c>
      <c r="F11" s="850">
        <v>312897</v>
      </c>
      <c r="G11" s="723">
        <v>0.98248528141926372</v>
      </c>
      <c r="H11" s="850"/>
      <c r="I11" s="697"/>
      <c r="J11" s="850"/>
      <c r="K11" s="697"/>
      <c r="L11" s="850"/>
      <c r="M11" s="851"/>
    </row>
    <row r="12" spans="1:13" ht="14.4" customHeight="1" x14ac:dyDescent="0.3">
      <c r="A12" s="728" t="s">
        <v>2747</v>
      </c>
      <c r="B12" s="850">
        <v>643715</v>
      </c>
      <c r="C12" s="697">
        <v>2.2429875605421792</v>
      </c>
      <c r="D12" s="850">
        <v>286990</v>
      </c>
      <c r="E12" s="697">
        <v>1</v>
      </c>
      <c r="F12" s="850">
        <v>356405</v>
      </c>
      <c r="G12" s="723">
        <v>1.2418725391128611</v>
      </c>
      <c r="H12" s="850"/>
      <c r="I12" s="697"/>
      <c r="J12" s="850"/>
      <c r="K12" s="697"/>
      <c r="L12" s="850"/>
      <c r="M12" s="851"/>
    </row>
    <row r="13" spans="1:13" ht="14.4" customHeight="1" x14ac:dyDescent="0.3">
      <c r="A13" s="728" t="s">
        <v>2748</v>
      </c>
      <c r="B13" s="850">
        <v>365959</v>
      </c>
      <c r="C13" s="697">
        <v>0.95156362539555417</v>
      </c>
      <c r="D13" s="850">
        <v>384587</v>
      </c>
      <c r="E13" s="697">
        <v>1</v>
      </c>
      <c r="F13" s="850">
        <v>394198</v>
      </c>
      <c r="G13" s="723">
        <v>1.024990444294789</v>
      </c>
      <c r="H13" s="850"/>
      <c r="I13" s="697"/>
      <c r="J13" s="850"/>
      <c r="K13" s="697"/>
      <c r="L13" s="850"/>
      <c r="M13" s="851"/>
    </row>
    <row r="14" spans="1:13" ht="14.4" customHeight="1" x14ac:dyDescent="0.3">
      <c r="A14" s="728" t="s">
        <v>2749</v>
      </c>
      <c r="B14" s="850">
        <v>8973</v>
      </c>
      <c r="C14" s="697">
        <v>0.42077373974208676</v>
      </c>
      <c r="D14" s="850">
        <v>21325</v>
      </c>
      <c r="E14" s="697">
        <v>1</v>
      </c>
      <c r="F14" s="850">
        <v>9665</v>
      </c>
      <c r="G14" s="723">
        <v>0.45322391559202813</v>
      </c>
      <c r="H14" s="850"/>
      <c r="I14" s="697"/>
      <c r="J14" s="850"/>
      <c r="K14" s="697"/>
      <c r="L14" s="850"/>
      <c r="M14" s="851"/>
    </row>
    <row r="15" spans="1:13" ht="14.4" customHeight="1" thickBot="1" x14ac:dyDescent="0.35">
      <c r="A15" s="853" t="s">
        <v>2750</v>
      </c>
      <c r="B15" s="852">
        <v>40794</v>
      </c>
      <c r="C15" s="704">
        <v>4.7846586910626323</v>
      </c>
      <c r="D15" s="852">
        <v>8526</v>
      </c>
      <c r="E15" s="704">
        <v>1</v>
      </c>
      <c r="F15" s="852"/>
      <c r="G15" s="716"/>
      <c r="H15" s="852"/>
      <c r="I15" s="704"/>
      <c r="J15" s="852"/>
      <c r="K15" s="704"/>
      <c r="L15" s="852"/>
      <c r="M15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3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3398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27087.88</v>
      </c>
      <c r="G3" s="195">
        <f t="shared" si="0"/>
        <v>3728092.8200000003</v>
      </c>
      <c r="H3" s="196"/>
      <c r="I3" s="196"/>
      <c r="J3" s="191">
        <f t="shared" si="0"/>
        <v>24084.439999999995</v>
      </c>
      <c r="K3" s="195">
        <f t="shared" si="0"/>
        <v>3411321.3900000006</v>
      </c>
      <c r="L3" s="196"/>
      <c r="M3" s="196"/>
      <c r="N3" s="191">
        <f t="shared" si="0"/>
        <v>22800.36</v>
      </c>
      <c r="O3" s="195">
        <f t="shared" si="0"/>
        <v>3919137.12</v>
      </c>
      <c r="P3" s="162">
        <f>IF(K3=0,"",O3/K3)</f>
        <v>1.1488618842799796</v>
      </c>
      <c r="Q3" s="193">
        <f>IF(N3=0,"",O3/N3)</f>
        <v>171.88926490634358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2018</v>
      </c>
      <c r="K4" s="587"/>
      <c r="L4" s="194"/>
      <c r="M4" s="194"/>
      <c r="N4" s="586">
        <v>2019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2751</v>
      </c>
      <c r="B6" s="690" t="s">
        <v>2752</v>
      </c>
      <c r="C6" s="690" t="s">
        <v>2227</v>
      </c>
      <c r="D6" s="690" t="s">
        <v>2306</v>
      </c>
      <c r="E6" s="690" t="s">
        <v>2307</v>
      </c>
      <c r="F6" s="694"/>
      <c r="G6" s="694"/>
      <c r="H6" s="694"/>
      <c r="I6" s="694"/>
      <c r="J6" s="694"/>
      <c r="K6" s="694"/>
      <c r="L6" s="694"/>
      <c r="M6" s="694"/>
      <c r="N6" s="694">
        <v>0.1</v>
      </c>
      <c r="O6" s="694">
        <v>163.95</v>
      </c>
      <c r="P6" s="715"/>
      <c r="Q6" s="695">
        <v>1639.4999999999998</v>
      </c>
    </row>
    <row r="7" spans="1:17" ht="14.4" customHeight="1" x14ac:dyDescent="0.3">
      <c r="A7" s="696" t="s">
        <v>2751</v>
      </c>
      <c r="B7" s="697" t="s">
        <v>2752</v>
      </c>
      <c r="C7" s="697" t="s">
        <v>2024</v>
      </c>
      <c r="D7" s="697" t="s">
        <v>2753</v>
      </c>
      <c r="E7" s="697" t="s">
        <v>2754</v>
      </c>
      <c r="F7" s="701"/>
      <c r="G7" s="701"/>
      <c r="H7" s="701"/>
      <c r="I7" s="701"/>
      <c r="J7" s="701">
        <v>2</v>
      </c>
      <c r="K7" s="701">
        <v>2274</v>
      </c>
      <c r="L7" s="701">
        <v>1</v>
      </c>
      <c r="M7" s="701">
        <v>1137</v>
      </c>
      <c r="N7" s="701">
        <v>1</v>
      </c>
      <c r="O7" s="701">
        <v>1141</v>
      </c>
      <c r="P7" s="723">
        <v>0.50175901495162711</v>
      </c>
      <c r="Q7" s="702">
        <v>1141</v>
      </c>
    </row>
    <row r="8" spans="1:17" ht="14.4" customHeight="1" x14ac:dyDescent="0.3">
      <c r="A8" s="696" t="s">
        <v>2751</v>
      </c>
      <c r="B8" s="697" t="s">
        <v>2752</v>
      </c>
      <c r="C8" s="697" t="s">
        <v>2024</v>
      </c>
      <c r="D8" s="697" t="s">
        <v>2755</v>
      </c>
      <c r="E8" s="697" t="s">
        <v>2756</v>
      </c>
      <c r="F8" s="701"/>
      <c r="G8" s="701"/>
      <c r="H8" s="701"/>
      <c r="I8" s="701"/>
      <c r="J8" s="701">
        <v>1</v>
      </c>
      <c r="K8" s="701">
        <v>266</v>
      </c>
      <c r="L8" s="701">
        <v>1</v>
      </c>
      <c r="M8" s="701">
        <v>266</v>
      </c>
      <c r="N8" s="701">
        <v>1</v>
      </c>
      <c r="O8" s="701">
        <v>267</v>
      </c>
      <c r="P8" s="723">
        <v>1.0037593984962405</v>
      </c>
      <c r="Q8" s="702">
        <v>267</v>
      </c>
    </row>
    <row r="9" spans="1:17" ht="14.4" customHeight="1" x14ac:dyDescent="0.3">
      <c r="A9" s="696" t="s">
        <v>2751</v>
      </c>
      <c r="B9" s="697" t="s">
        <v>2752</v>
      </c>
      <c r="C9" s="697" t="s">
        <v>2024</v>
      </c>
      <c r="D9" s="697" t="s">
        <v>2757</v>
      </c>
      <c r="E9" s="697" t="s">
        <v>2758</v>
      </c>
      <c r="F9" s="701">
        <v>1</v>
      </c>
      <c r="G9" s="701">
        <v>486</v>
      </c>
      <c r="H9" s="701">
        <v>0.99794661190965095</v>
      </c>
      <c r="I9" s="701">
        <v>486</v>
      </c>
      <c r="J9" s="701">
        <v>1</v>
      </c>
      <c r="K9" s="701">
        <v>487</v>
      </c>
      <c r="L9" s="701">
        <v>1</v>
      </c>
      <c r="M9" s="701">
        <v>487</v>
      </c>
      <c r="N9" s="701"/>
      <c r="O9" s="701"/>
      <c r="P9" s="723"/>
      <c r="Q9" s="702"/>
    </row>
    <row r="10" spans="1:17" ht="14.4" customHeight="1" x14ac:dyDescent="0.3">
      <c r="A10" s="696" t="s">
        <v>2759</v>
      </c>
      <c r="B10" s="697" t="s">
        <v>2760</v>
      </c>
      <c r="C10" s="697" t="s">
        <v>2024</v>
      </c>
      <c r="D10" s="697" t="s">
        <v>2761</v>
      </c>
      <c r="E10" s="697" t="s">
        <v>2762</v>
      </c>
      <c r="F10" s="701"/>
      <c r="G10" s="701"/>
      <c r="H10" s="701"/>
      <c r="I10" s="701"/>
      <c r="J10" s="701">
        <v>1</v>
      </c>
      <c r="K10" s="701">
        <v>148</v>
      </c>
      <c r="L10" s="701">
        <v>1</v>
      </c>
      <c r="M10" s="701">
        <v>148</v>
      </c>
      <c r="N10" s="701"/>
      <c r="O10" s="701"/>
      <c r="P10" s="723"/>
      <c r="Q10" s="702"/>
    </row>
    <row r="11" spans="1:17" ht="14.4" customHeight="1" x14ac:dyDescent="0.3">
      <c r="A11" s="696" t="s">
        <v>2763</v>
      </c>
      <c r="B11" s="697" t="s">
        <v>2764</v>
      </c>
      <c r="C11" s="697" t="s">
        <v>2024</v>
      </c>
      <c r="D11" s="697" t="s">
        <v>2765</v>
      </c>
      <c r="E11" s="697" t="s">
        <v>2766</v>
      </c>
      <c r="F11" s="701">
        <v>61</v>
      </c>
      <c r="G11" s="701">
        <v>21594</v>
      </c>
      <c r="H11" s="701">
        <v>1.0166666666666666</v>
      </c>
      <c r="I11" s="701">
        <v>354</v>
      </c>
      <c r="J11" s="701">
        <v>60</v>
      </c>
      <c r="K11" s="701">
        <v>21240</v>
      </c>
      <c r="L11" s="701">
        <v>1</v>
      </c>
      <c r="M11" s="701">
        <v>354</v>
      </c>
      <c r="N11" s="701">
        <v>66</v>
      </c>
      <c r="O11" s="701">
        <v>23430</v>
      </c>
      <c r="P11" s="723">
        <v>1.1031073446327684</v>
      </c>
      <c r="Q11" s="702">
        <v>355</v>
      </c>
    </row>
    <row r="12" spans="1:17" ht="14.4" customHeight="1" x14ac:dyDescent="0.3">
      <c r="A12" s="696" t="s">
        <v>2763</v>
      </c>
      <c r="B12" s="697" t="s">
        <v>2764</v>
      </c>
      <c r="C12" s="697" t="s">
        <v>2024</v>
      </c>
      <c r="D12" s="697" t="s">
        <v>2767</v>
      </c>
      <c r="E12" s="697" t="s">
        <v>2768</v>
      </c>
      <c r="F12" s="701">
        <v>109</v>
      </c>
      <c r="G12" s="701">
        <v>7085</v>
      </c>
      <c r="H12" s="701">
        <v>1.2386363636363635</v>
      </c>
      <c r="I12" s="701">
        <v>65</v>
      </c>
      <c r="J12" s="701">
        <v>88</v>
      </c>
      <c r="K12" s="701">
        <v>5720</v>
      </c>
      <c r="L12" s="701">
        <v>1</v>
      </c>
      <c r="M12" s="701">
        <v>65</v>
      </c>
      <c r="N12" s="701">
        <v>98</v>
      </c>
      <c r="O12" s="701">
        <v>6370</v>
      </c>
      <c r="P12" s="723">
        <v>1.1136363636363635</v>
      </c>
      <c r="Q12" s="702">
        <v>65</v>
      </c>
    </row>
    <row r="13" spans="1:17" ht="14.4" customHeight="1" x14ac:dyDescent="0.3">
      <c r="A13" s="696" t="s">
        <v>2763</v>
      </c>
      <c r="B13" s="697" t="s">
        <v>2764</v>
      </c>
      <c r="C13" s="697" t="s">
        <v>2024</v>
      </c>
      <c r="D13" s="697" t="s">
        <v>2769</v>
      </c>
      <c r="E13" s="697" t="s">
        <v>2770</v>
      </c>
      <c r="F13" s="701">
        <v>2</v>
      </c>
      <c r="G13" s="701">
        <v>1184</v>
      </c>
      <c r="H13" s="701"/>
      <c r="I13" s="701">
        <v>592</v>
      </c>
      <c r="J13" s="701"/>
      <c r="K13" s="701"/>
      <c r="L13" s="701"/>
      <c r="M13" s="701"/>
      <c r="N13" s="701"/>
      <c r="O13" s="701"/>
      <c r="P13" s="723"/>
      <c r="Q13" s="702"/>
    </row>
    <row r="14" spans="1:17" ht="14.4" customHeight="1" x14ac:dyDescent="0.3">
      <c r="A14" s="696" t="s">
        <v>2763</v>
      </c>
      <c r="B14" s="697" t="s">
        <v>2764</v>
      </c>
      <c r="C14" s="697" t="s">
        <v>2024</v>
      </c>
      <c r="D14" s="697" t="s">
        <v>2771</v>
      </c>
      <c r="E14" s="697" t="s">
        <v>2772</v>
      </c>
      <c r="F14" s="701">
        <v>2</v>
      </c>
      <c r="G14" s="701">
        <v>306</v>
      </c>
      <c r="H14" s="701">
        <v>0.5</v>
      </c>
      <c r="I14" s="701">
        <v>153</v>
      </c>
      <c r="J14" s="701">
        <v>4</v>
      </c>
      <c r="K14" s="701">
        <v>612</v>
      </c>
      <c r="L14" s="701">
        <v>1</v>
      </c>
      <c r="M14" s="701">
        <v>153</v>
      </c>
      <c r="N14" s="701"/>
      <c r="O14" s="701"/>
      <c r="P14" s="723"/>
      <c r="Q14" s="702"/>
    </row>
    <row r="15" spans="1:17" ht="14.4" customHeight="1" x14ac:dyDescent="0.3">
      <c r="A15" s="696" t="s">
        <v>2763</v>
      </c>
      <c r="B15" s="697" t="s">
        <v>2764</v>
      </c>
      <c r="C15" s="697" t="s">
        <v>2024</v>
      </c>
      <c r="D15" s="697" t="s">
        <v>2773</v>
      </c>
      <c r="E15" s="697" t="s">
        <v>2774</v>
      </c>
      <c r="F15" s="701">
        <v>10</v>
      </c>
      <c r="G15" s="701">
        <v>240</v>
      </c>
      <c r="H15" s="701">
        <v>0.66666666666666663</v>
      </c>
      <c r="I15" s="701">
        <v>24</v>
      </c>
      <c r="J15" s="701">
        <v>15</v>
      </c>
      <c r="K15" s="701">
        <v>360</v>
      </c>
      <c r="L15" s="701">
        <v>1</v>
      </c>
      <c r="M15" s="701">
        <v>24</v>
      </c>
      <c r="N15" s="701">
        <v>16</v>
      </c>
      <c r="O15" s="701">
        <v>416</v>
      </c>
      <c r="P15" s="723">
        <v>1.1555555555555554</v>
      </c>
      <c r="Q15" s="702">
        <v>26</v>
      </c>
    </row>
    <row r="16" spans="1:17" ht="14.4" customHeight="1" x14ac:dyDescent="0.3">
      <c r="A16" s="696" t="s">
        <v>2763</v>
      </c>
      <c r="B16" s="697" t="s">
        <v>2764</v>
      </c>
      <c r="C16" s="697" t="s">
        <v>2024</v>
      </c>
      <c r="D16" s="697" t="s">
        <v>2775</v>
      </c>
      <c r="E16" s="697" t="s">
        <v>2776</v>
      </c>
      <c r="F16" s="701">
        <v>41</v>
      </c>
      <c r="G16" s="701">
        <v>2255</v>
      </c>
      <c r="H16" s="701">
        <v>1.28125</v>
      </c>
      <c r="I16" s="701">
        <v>55</v>
      </c>
      <c r="J16" s="701">
        <v>32</v>
      </c>
      <c r="K16" s="701">
        <v>1760</v>
      </c>
      <c r="L16" s="701">
        <v>1</v>
      </c>
      <c r="M16" s="701">
        <v>55</v>
      </c>
      <c r="N16" s="701">
        <v>26</v>
      </c>
      <c r="O16" s="701">
        <v>1430</v>
      </c>
      <c r="P16" s="723">
        <v>0.8125</v>
      </c>
      <c r="Q16" s="702">
        <v>55</v>
      </c>
    </row>
    <row r="17" spans="1:17" ht="14.4" customHeight="1" x14ac:dyDescent="0.3">
      <c r="A17" s="696" t="s">
        <v>2763</v>
      </c>
      <c r="B17" s="697" t="s">
        <v>2764</v>
      </c>
      <c r="C17" s="697" t="s">
        <v>2024</v>
      </c>
      <c r="D17" s="697" t="s">
        <v>2777</v>
      </c>
      <c r="E17" s="697" t="s">
        <v>2778</v>
      </c>
      <c r="F17" s="701">
        <v>987</v>
      </c>
      <c r="G17" s="701">
        <v>75999</v>
      </c>
      <c r="H17" s="701">
        <v>1.0040691759918616</v>
      </c>
      <c r="I17" s="701">
        <v>77</v>
      </c>
      <c r="J17" s="701">
        <v>983</v>
      </c>
      <c r="K17" s="701">
        <v>75691</v>
      </c>
      <c r="L17" s="701">
        <v>1</v>
      </c>
      <c r="M17" s="701">
        <v>77</v>
      </c>
      <c r="N17" s="701">
        <v>849</v>
      </c>
      <c r="O17" s="701">
        <v>66222</v>
      </c>
      <c r="P17" s="723">
        <v>0.87489926147098074</v>
      </c>
      <c r="Q17" s="702">
        <v>78</v>
      </c>
    </row>
    <row r="18" spans="1:17" ht="14.4" customHeight="1" x14ac:dyDescent="0.3">
      <c r="A18" s="696" t="s">
        <v>2763</v>
      </c>
      <c r="B18" s="697" t="s">
        <v>2764</v>
      </c>
      <c r="C18" s="697" t="s">
        <v>2024</v>
      </c>
      <c r="D18" s="697" t="s">
        <v>2779</v>
      </c>
      <c r="E18" s="697" t="s">
        <v>2780</v>
      </c>
      <c r="F18" s="701">
        <v>32</v>
      </c>
      <c r="G18" s="701">
        <v>768</v>
      </c>
      <c r="H18" s="701">
        <v>0.86486486486486491</v>
      </c>
      <c r="I18" s="701">
        <v>24</v>
      </c>
      <c r="J18" s="701">
        <v>37</v>
      </c>
      <c r="K18" s="701">
        <v>888</v>
      </c>
      <c r="L18" s="701">
        <v>1</v>
      </c>
      <c r="M18" s="701">
        <v>24</v>
      </c>
      <c r="N18" s="701">
        <v>37</v>
      </c>
      <c r="O18" s="701">
        <v>888</v>
      </c>
      <c r="P18" s="723">
        <v>1</v>
      </c>
      <c r="Q18" s="702">
        <v>24</v>
      </c>
    </row>
    <row r="19" spans="1:17" ht="14.4" customHeight="1" x14ac:dyDescent="0.3">
      <c r="A19" s="696" t="s">
        <v>2763</v>
      </c>
      <c r="B19" s="697" t="s">
        <v>2764</v>
      </c>
      <c r="C19" s="697" t="s">
        <v>2024</v>
      </c>
      <c r="D19" s="697" t="s">
        <v>2781</v>
      </c>
      <c r="E19" s="697" t="s">
        <v>2782</v>
      </c>
      <c r="F19" s="701">
        <v>9</v>
      </c>
      <c r="G19" s="701">
        <v>594</v>
      </c>
      <c r="H19" s="701">
        <v>1.5</v>
      </c>
      <c r="I19" s="701">
        <v>66</v>
      </c>
      <c r="J19" s="701">
        <v>6</v>
      </c>
      <c r="K19" s="701">
        <v>396</v>
      </c>
      <c r="L19" s="701">
        <v>1</v>
      </c>
      <c r="M19" s="701">
        <v>66</v>
      </c>
      <c r="N19" s="701">
        <v>9</v>
      </c>
      <c r="O19" s="701">
        <v>594</v>
      </c>
      <c r="P19" s="723">
        <v>1.5</v>
      </c>
      <c r="Q19" s="702">
        <v>66</v>
      </c>
    </row>
    <row r="20" spans="1:17" ht="14.4" customHeight="1" x14ac:dyDescent="0.3">
      <c r="A20" s="696" t="s">
        <v>2763</v>
      </c>
      <c r="B20" s="697" t="s">
        <v>2764</v>
      </c>
      <c r="C20" s="697" t="s">
        <v>2024</v>
      </c>
      <c r="D20" s="697" t="s">
        <v>2783</v>
      </c>
      <c r="E20" s="697" t="s">
        <v>2784</v>
      </c>
      <c r="F20" s="701"/>
      <c r="G20" s="701"/>
      <c r="H20" s="701"/>
      <c r="I20" s="701"/>
      <c r="J20" s="701"/>
      <c r="K20" s="701"/>
      <c r="L20" s="701"/>
      <c r="M20" s="701"/>
      <c r="N20" s="701">
        <v>30</v>
      </c>
      <c r="O20" s="701">
        <v>10530</v>
      </c>
      <c r="P20" s="723"/>
      <c r="Q20" s="702">
        <v>351</v>
      </c>
    </row>
    <row r="21" spans="1:17" ht="14.4" customHeight="1" x14ac:dyDescent="0.3">
      <c r="A21" s="696" t="s">
        <v>2763</v>
      </c>
      <c r="B21" s="697" t="s">
        <v>2764</v>
      </c>
      <c r="C21" s="697" t="s">
        <v>2024</v>
      </c>
      <c r="D21" s="697" t="s">
        <v>2785</v>
      </c>
      <c r="E21" s="697" t="s">
        <v>2786</v>
      </c>
      <c r="F21" s="701">
        <v>20</v>
      </c>
      <c r="G21" s="701">
        <v>500</v>
      </c>
      <c r="H21" s="701">
        <v>1.0526315789473684</v>
      </c>
      <c r="I21" s="701">
        <v>25</v>
      </c>
      <c r="J21" s="701">
        <v>19</v>
      </c>
      <c r="K21" s="701">
        <v>475</v>
      </c>
      <c r="L21" s="701">
        <v>1</v>
      </c>
      <c r="M21" s="701">
        <v>25</v>
      </c>
      <c r="N21" s="701">
        <v>21</v>
      </c>
      <c r="O21" s="701">
        <v>525</v>
      </c>
      <c r="P21" s="723">
        <v>1.1052631578947369</v>
      </c>
      <c r="Q21" s="702">
        <v>25</v>
      </c>
    </row>
    <row r="22" spans="1:17" ht="14.4" customHeight="1" x14ac:dyDescent="0.3">
      <c r="A22" s="696" t="s">
        <v>2763</v>
      </c>
      <c r="B22" s="697" t="s">
        <v>2764</v>
      </c>
      <c r="C22" s="697" t="s">
        <v>2024</v>
      </c>
      <c r="D22" s="697" t="s">
        <v>2787</v>
      </c>
      <c r="E22" s="697" t="s">
        <v>2788</v>
      </c>
      <c r="F22" s="701">
        <v>150</v>
      </c>
      <c r="G22" s="701">
        <v>27150</v>
      </c>
      <c r="H22" s="701">
        <v>1.0948905109489051</v>
      </c>
      <c r="I22" s="701">
        <v>181</v>
      </c>
      <c r="J22" s="701">
        <v>137</v>
      </c>
      <c r="K22" s="701">
        <v>24797</v>
      </c>
      <c r="L22" s="701">
        <v>1</v>
      </c>
      <c r="M22" s="701">
        <v>181</v>
      </c>
      <c r="N22" s="701">
        <v>103</v>
      </c>
      <c r="O22" s="701">
        <v>18643</v>
      </c>
      <c r="P22" s="723">
        <v>0.75182481751824815</v>
      </c>
      <c r="Q22" s="702">
        <v>181</v>
      </c>
    </row>
    <row r="23" spans="1:17" ht="14.4" customHeight="1" x14ac:dyDescent="0.3">
      <c r="A23" s="696" t="s">
        <v>2763</v>
      </c>
      <c r="B23" s="697" t="s">
        <v>2764</v>
      </c>
      <c r="C23" s="697" t="s">
        <v>2024</v>
      </c>
      <c r="D23" s="697" t="s">
        <v>2789</v>
      </c>
      <c r="E23" s="697" t="s">
        <v>2790</v>
      </c>
      <c r="F23" s="701">
        <v>48</v>
      </c>
      <c r="G23" s="701">
        <v>12192</v>
      </c>
      <c r="H23" s="701">
        <v>1.7142857142857142</v>
      </c>
      <c r="I23" s="701">
        <v>254</v>
      </c>
      <c r="J23" s="701">
        <v>28</v>
      </c>
      <c r="K23" s="701">
        <v>7112</v>
      </c>
      <c r="L23" s="701">
        <v>1</v>
      </c>
      <c r="M23" s="701">
        <v>254</v>
      </c>
      <c r="N23" s="701">
        <v>52</v>
      </c>
      <c r="O23" s="701">
        <v>13208</v>
      </c>
      <c r="P23" s="723">
        <v>1.8571428571428572</v>
      </c>
      <c r="Q23" s="702">
        <v>254</v>
      </c>
    </row>
    <row r="24" spans="1:17" ht="14.4" customHeight="1" x14ac:dyDescent="0.3">
      <c r="A24" s="696" t="s">
        <v>2763</v>
      </c>
      <c r="B24" s="697" t="s">
        <v>2764</v>
      </c>
      <c r="C24" s="697" t="s">
        <v>2024</v>
      </c>
      <c r="D24" s="697" t="s">
        <v>2791</v>
      </c>
      <c r="E24" s="697" t="s">
        <v>2792</v>
      </c>
      <c r="F24" s="701">
        <v>254</v>
      </c>
      <c r="G24" s="701">
        <v>55118</v>
      </c>
      <c r="H24" s="701">
        <v>1.1759259259259258</v>
      </c>
      <c r="I24" s="701">
        <v>217</v>
      </c>
      <c r="J24" s="701">
        <v>216</v>
      </c>
      <c r="K24" s="701">
        <v>46872</v>
      </c>
      <c r="L24" s="701">
        <v>1</v>
      </c>
      <c r="M24" s="701">
        <v>217</v>
      </c>
      <c r="N24" s="701">
        <v>218</v>
      </c>
      <c r="O24" s="701">
        <v>47306</v>
      </c>
      <c r="P24" s="723">
        <v>1.0092592592592593</v>
      </c>
      <c r="Q24" s="702">
        <v>217</v>
      </c>
    </row>
    <row r="25" spans="1:17" ht="14.4" customHeight="1" x14ac:dyDescent="0.3">
      <c r="A25" s="696" t="s">
        <v>2763</v>
      </c>
      <c r="B25" s="697" t="s">
        <v>2764</v>
      </c>
      <c r="C25" s="697" t="s">
        <v>2024</v>
      </c>
      <c r="D25" s="697" t="s">
        <v>2793</v>
      </c>
      <c r="E25" s="697" t="s">
        <v>2794</v>
      </c>
      <c r="F25" s="701">
        <v>1</v>
      </c>
      <c r="G25" s="701">
        <v>37</v>
      </c>
      <c r="H25" s="701">
        <v>1</v>
      </c>
      <c r="I25" s="701">
        <v>37</v>
      </c>
      <c r="J25" s="701">
        <v>1</v>
      </c>
      <c r="K25" s="701">
        <v>37</v>
      </c>
      <c r="L25" s="701">
        <v>1</v>
      </c>
      <c r="M25" s="701">
        <v>37</v>
      </c>
      <c r="N25" s="701"/>
      <c r="O25" s="701"/>
      <c r="P25" s="723"/>
      <c r="Q25" s="702"/>
    </row>
    <row r="26" spans="1:17" ht="14.4" customHeight="1" x14ac:dyDescent="0.3">
      <c r="A26" s="696" t="s">
        <v>2763</v>
      </c>
      <c r="B26" s="697" t="s">
        <v>2764</v>
      </c>
      <c r="C26" s="697" t="s">
        <v>2024</v>
      </c>
      <c r="D26" s="697" t="s">
        <v>2795</v>
      </c>
      <c r="E26" s="697" t="s">
        <v>2796</v>
      </c>
      <c r="F26" s="701">
        <v>8</v>
      </c>
      <c r="G26" s="701">
        <v>400</v>
      </c>
      <c r="H26" s="701">
        <v>1.1428571428571428</v>
      </c>
      <c r="I26" s="701">
        <v>50</v>
      </c>
      <c r="J26" s="701">
        <v>7</v>
      </c>
      <c r="K26" s="701">
        <v>350</v>
      </c>
      <c r="L26" s="701">
        <v>1</v>
      </c>
      <c r="M26" s="701">
        <v>50</v>
      </c>
      <c r="N26" s="701">
        <v>5</v>
      </c>
      <c r="O26" s="701">
        <v>250</v>
      </c>
      <c r="P26" s="723">
        <v>0.7142857142857143</v>
      </c>
      <c r="Q26" s="702">
        <v>50</v>
      </c>
    </row>
    <row r="27" spans="1:17" ht="14.4" customHeight="1" x14ac:dyDescent="0.3">
      <c r="A27" s="696" t="s">
        <v>2763</v>
      </c>
      <c r="B27" s="697" t="s">
        <v>2764</v>
      </c>
      <c r="C27" s="697" t="s">
        <v>2024</v>
      </c>
      <c r="D27" s="697" t="s">
        <v>2797</v>
      </c>
      <c r="E27" s="697" t="s">
        <v>2798</v>
      </c>
      <c r="F27" s="701">
        <v>1</v>
      </c>
      <c r="G27" s="701">
        <v>329</v>
      </c>
      <c r="H27" s="701"/>
      <c r="I27" s="701">
        <v>329</v>
      </c>
      <c r="J27" s="701"/>
      <c r="K27" s="701"/>
      <c r="L27" s="701"/>
      <c r="M27" s="701"/>
      <c r="N27" s="701"/>
      <c r="O27" s="701"/>
      <c r="P27" s="723"/>
      <c r="Q27" s="702"/>
    </row>
    <row r="28" spans="1:17" ht="14.4" customHeight="1" x14ac:dyDescent="0.3">
      <c r="A28" s="696" t="s">
        <v>2763</v>
      </c>
      <c r="B28" s="697" t="s">
        <v>2764</v>
      </c>
      <c r="C28" s="697" t="s">
        <v>2024</v>
      </c>
      <c r="D28" s="697" t="s">
        <v>2799</v>
      </c>
      <c r="E28" s="697" t="s">
        <v>2800</v>
      </c>
      <c r="F28" s="701">
        <v>1</v>
      </c>
      <c r="G28" s="701">
        <v>232</v>
      </c>
      <c r="H28" s="701"/>
      <c r="I28" s="701">
        <v>232</v>
      </c>
      <c r="J28" s="701"/>
      <c r="K28" s="701"/>
      <c r="L28" s="701"/>
      <c r="M28" s="701"/>
      <c r="N28" s="701"/>
      <c r="O28" s="701"/>
      <c r="P28" s="723"/>
      <c r="Q28" s="702"/>
    </row>
    <row r="29" spans="1:17" ht="14.4" customHeight="1" x14ac:dyDescent="0.3">
      <c r="A29" s="696" t="s">
        <v>2763</v>
      </c>
      <c r="B29" s="697" t="s">
        <v>2764</v>
      </c>
      <c r="C29" s="697" t="s">
        <v>2024</v>
      </c>
      <c r="D29" s="697" t="s">
        <v>2801</v>
      </c>
      <c r="E29" s="697" t="s">
        <v>2802</v>
      </c>
      <c r="F29" s="701">
        <v>1</v>
      </c>
      <c r="G29" s="701">
        <v>233</v>
      </c>
      <c r="H29" s="701">
        <v>0.5</v>
      </c>
      <c r="I29" s="701">
        <v>233</v>
      </c>
      <c r="J29" s="701">
        <v>2</v>
      </c>
      <c r="K29" s="701">
        <v>466</v>
      </c>
      <c r="L29" s="701">
        <v>1</v>
      </c>
      <c r="M29" s="701">
        <v>233</v>
      </c>
      <c r="N29" s="701"/>
      <c r="O29" s="701"/>
      <c r="P29" s="723"/>
      <c r="Q29" s="702"/>
    </row>
    <row r="30" spans="1:17" ht="14.4" customHeight="1" x14ac:dyDescent="0.3">
      <c r="A30" s="696" t="s">
        <v>2763</v>
      </c>
      <c r="B30" s="697" t="s">
        <v>2764</v>
      </c>
      <c r="C30" s="697" t="s">
        <v>2024</v>
      </c>
      <c r="D30" s="697" t="s">
        <v>2803</v>
      </c>
      <c r="E30" s="697" t="s">
        <v>2804</v>
      </c>
      <c r="F30" s="701">
        <v>2</v>
      </c>
      <c r="G30" s="701">
        <v>774</v>
      </c>
      <c r="H30" s="701">
        <v>0.4</v>
      </c>
      <c r="I30" s="701">
        <v>387</v>
      </c>
      <c r="J30" s="701">
        <v>5</v>
      </c>
      <c r="K30" s="701">
        <v>1935</v>
      </c>
      <c r="L30" s="701">
        <v>1</v>
      </c>
      <c r="M30" s="701">
        <v>387</v>
      </c>
      <c r="N30" s="701">
        <v>1</v>
      </c>
      <c r="O30" s="701">
        <v>388</v>
      </c>
      <c r="P30" s="723">
        <v>0.20051679586563306</v>
      </c>
      <c r="Q30" s="702">
        <v>388</v>
      </c>
    </row>
    <row r="31" spans="1:17" ht="14.4" customHeight="1" x14ac:dyDescent="0.3">
      <c r="A31" s="696" t="s">
        <v>2763</v>
      </c>
      <c r="B31" s="697" t="s">
        <v>2764</v>
      </c>
      <c r="C31" s="697" t="s">
        <v>2024</v>
      </c>
      <c r="D31" s="697" t="s">
        <v>2805</v>
      </c>
      <c r="E31" s="697" t="s">
        <v>2806</v>
      </c>
      <c r="F31" s="701">
        <v>1</v>
      </c>
      <c r="G31" s="701">
        <v>224</v>
      </c>
      <c r="H31" s="701"/>
      <c r="I31" s="701">
        <v>224</v>
      </c>
      <c r="J31" s="701"/>
      <c r="K31" s="701"/>
      <c r="L31" s="701"/>
      <c r="M31" s="701"/>
      <c r="N31" s="701"/>
      <c r="O31" s="701"/>
      <c r="P31" s="723"/>
      <c r="Q31" s="702"/>
    </row>
    <row r="32" spans="1:17" ht="14.4" customHeight="1" x14ac:dyDescent="0.3">
      <c r="A32" s="696" t="s">
        <v>2763</v>
      </c>
      <c r="B32" s="697" t="s">
        <v>2764</v>
      </c>
      <c r="C32" s="697" t="s">
        <v>2024</v>
      </c>
      <c r="D32" s="697" t="s">
        <v>2807</v>
      </c>
      <c r="E32" s="697" t="s">
        <v>2808</v>
      </c>
      <c r="F32" s="701">
        <v>21</v>
      </c>
      <c r="G32" s="701">
        <v>5124</v>
      </c>
      <c r="H32" s="701">
        <v>1.1052631578947369</v>
      </c>
      <c r="I32" s="701">
        <v>244</v>
      </c>
      <c r="J32" s="701">
        <v>19</v>
      </c>
      <c r="K32" s="701">
        <v>4636</v>
      </c>
      <c r="L32" s="701">
        <v>1</v>
      </c>
      <c r="M32" s="701">
        <v>244</v>
      </c>
      <c r="N32" s="701">
        <v>10</v>
      </c>
      <c r="O32" s="701">
        <v>2450</v>
      </c>
      <c r="P32" s="723">
        <v>0.52847282139775664</v>
      </c>
      <c r="Q32" s="702">
        <v>245</v>
      </c>
    </row>
    <row r="33" spans="1:17" ht="14.4" customHeight="1" x14ac:dyDescent="0.3">
      <c r="A33" s="696" t="s">
        <v>2809</v>
      </c>
      <c r="B33" s="697" t="s">
        <v>2810</v>
      </c>
      <c r="C33" s="697" t="s">
        <v>2024</v>
      </c>
      <c r="D33" s="697" t="s">
        <v>2811</v>
      </c>
      <c r="E33" s="697" t="s">
        <v>2812</v>
      </c>
      <c r="F33" s="701">
        <v>148</v>
      </c>
      <c r="G33" s="701">
        <v>3996</v>
      </c>
      <c r="H33" s="701">
        <v>0.93670886075949367</v>
      </c>
      <c r="I33" s="701">
        <v>27</v>
      </c>
      <c r="J33" s="701">
        <v>158</v>
      </c>
      <c r="K33" s="701">
        <v>4266</v>
      </c>
      <c r="L33" s="701">
        <v>1</v>
      </c>
      <c r="M33" s="701">
        <v>27</v>
      </c>
      <c r="N33" s="701">
        <v>150</v>
      </c>
      <c r="O33" s="701">
        <v>4200</v>
      </c>
      <c r="P33" s="723">
        <v>0.98452883263009849</v>
      </c>
      <c r="Q33" s="702">
        <v>28</v>
      </c>
    </row>
    <row r="34" spans="1:17" ht="14.4" customHeight="1" x14ac:dyDescent="0.3">
      <c r="A34" s="696" t="s">
        <v>2809</v>
      </c>
      <c r="B34" s="697" t="s">
        <v>2810</v>
      </c>
      <c r="C34" s="697" t="s">
        <v>2024</v>
      </c>
      <c r="D34" s="697" t="s">
        <v>2813</v>
      </c>
      <c r="E34" s="697" t="s">
        <v>2814</v>
      </c>
      <c r="F34" s="701">
        <v>185</v>
      </c>
      <c r="G34" s="701">
        <v>9990</v>
      </c>
      <c r="H34" s="701">
        <v>0.96354166666666663</v>
      </c>
      <c r="I34" s="701">
        <v>54</v>
      </c>
      <c r="J34" s="701">
        <v>192</v>
      </c>
      <c r="K34" s="701">
        <v>10368</v>
      </c>
      <c r="L34" s="701">
        <v>1</v>
      </c>
      <c r="M34" s="701">
        <v>54</v>
      </c>
      <c r="N34" s="701">
        <v>209</v>
      </c>
      <c r="O34" s="701">
        <v>11286</v>
      </c>
      <c r="P34" s="723">
        <v>1.0885416666666667</v>
      </c>
      <c r="Q34" s="702">
        <v>54</v>
      </c>
    </row>
    <row r="35" spans="1:17" ht="14.4" customHeight="1" x14ac:dyDescent="0.3">
      <c r="A35" s="696" t="s">
        <v>2809</v>
      </c>
      <c r="B35" s="697" t="s">
        <v>2810</v>
      </c>
      <c r="C35" s="697" t="s">
        <v>2024</v>
      </c>
      <c r="D35" s="697" t="s">
        <v>2815</v>
      </c>
      <c r="E35" s="697" t="s">
        <v>2816</v>
      </c>
      <c r="F35" s="701">
        <v>466</v>
      </c>
      <c r="G35" s="701">
        <v>11184</v>
      </c>
      <c r="H35" s="701">
        <v>0.96280991735537191</v>
      </c>
      <c r="I35" s="701">
        <v>24</v>
      </c>
      <c r="J35" s="701">
        <v>484</v>
      </c>
      <c r="K35" s="701">
        <v>11616</v>
      </c>
      <c r="L35" s="701">
        <v>1</v>
      </c>
      <c r="M35" s="701">
        <v>24</v>
      </c>
      <c r="N35" s="701">
        <v>483</v>
      </c>
      <c r="O35" s="701">
        <v>11592</v>
      </c>
      <c r="P35" s="723">
        <v>0.99793388429752061</v>
      </c>
      <c r="Q35" s="702">
        <v>24</v>
      </c>
    </row>
    <row r="36" spans="1:17" ht="14.4" customHeight="1" x14ac:dyDescent="0.3">
      <c r="A36" s="696" t="s">
        <v>2809</v>
      </c>
      <c r="B36" s="697" t="s">
        <v>2810</v>
      </c>
      <c r="C36" s="697" t="s">
        <v>2024</v>
      </c>
      <c r="D36" s="697" t="s">
        <v>2817</v>
      </c>
      <c r="E36" s="697" t="s">
        <v>2818</v>
      </c>
      <c r="F36" s="701">
        <v>644</v>
      </c>
      <c r="G36" s="701">
        <v>17388</v>
      </c>
      <c r="H36" s="701">
        <v>1.0206022187004755</v>
      </c>
      <c r="I36" s="701">
        <v>27</v>
      </c>
      <c r="J36" s="701">
        <v>631</v>
      </c>
      <c r="K36" s="701">
        <v>17037</v>
      </c>
      <c r="L36" s="701">
        <v>1</v>
      </c>
      <c r="M36" s="701">
        <v>27</v>
      </c>
      <c r="N36" s="701">
        <v>614</v>
      </c>
      <c r="O36" s="701">
        <v>16578</v>
      </c>
      <c r="P36" s="723">
        <v>0.97305863708399365</v>
      </c>
      <c r="Q36" s="702">
        <v>27</v>
      </c>
    </row>
    <row r="37" spans="1:17" ht="14.4" customHeight="1" x14ac:dyDescent="0.3">
      <c r="A37" s="696" t="s">
        <v>2809</v>
      </c>
      <c r="B37" s="697" t="s">
        <v>2810</v>
      </c>
      <c r="C37" s="697" t="s">
        <v>2024</v>
      </c>
      <c r="D37" s="697" t="s">
        <v>2819</v>
      </c>
      <c r="E37" s="697" t="s">
        <v>2820</v>
      </c>
      <c r="F37" s="701">
        <v>136</v>
      </c>
      <c r="G37" s="701">
        <v>3672</v>
      </c>
      <c r="H37" s="701">
        <v>0.82926829268292679</v>
      </c>
      <c r="I37" s="701">
        <v>27</v>
      </c>
      <c r="J37" s="701">
        <v>164</v>
      </c>
      <c r="K37" s="701">
        <v>4428</v>
      </c>
      <c r="L37" s="701">
        <v>1</v>
      </c>
      <c r="M37" s="701">
        <v>27</v>
      </c>
      <c r="N37" s="701">
        <v>150</v>
      </c>
      <c r="O37" s="701">
        <v>4050</v>
      </c>
      <c r="P37" s="723">
        <v>0.91463414634146345</v>
      </c>
      <c r="Q37" s="702">
        <v>27</v>
      </c>
    </row>
    <row r="38" spans="1:17" ht="14.4" customHeight="1" x14ac:dyDescent="0.3">
      <c r="A38" s="696" t="s">
        <v>2809</v>
      </c>
      <c r="B38" s="697" t="s">
        <v>2810</v>
      </c>
      <c r="C38" s="697" t="s">
        <v>2024</v>
      </c>
      <c r="D38" s="697" t="s">
        <v>2821</v>
      </c>
      <c r="E38" s="697" t="s">
        <v>2822</v>
      </c>
      <c r="F38" s="701">
        <v>2311</v>
      </c>
      <c r="G38" s="701">
        <v>50842</v>
      </c>
      <c r="H38" s="701">
        <v>1.0942234848484849</v>
      </c>
      <c r="I38" s="701">
        <v>22</v>
      </c>
      <c r="J38" s="701">
        <v>2112</v>
      </c>
      <c r="K38" s="701">
        <v>46464</v>
      </c>
      <c r="L38" s="701">
        <v>1</v>
      </c>
      <c r="M38" s="701">
        <v>22</v>
      </c>
      <c r="N38" s="701">
        <v>1907</v>
      </c>
      <c r="O38" s="701">
        <v>43861</v>
      </c>
      <c r="P38" s="723">
        <v>0.94397813360881544</v>
      </c>
      <c r="Q38" s="702">
        <v>23</v>
      </c>
    </row>
    <row r="39" spans="1:17" ht="14.4" customHeight="1" x14ac:dyDescent="0.3">
      <c r="A39" s="696" t="s">
        <v>2809</v>
      </c>
      <c r="B39" s="697" t="s">
        <v>2810</v>
      </c>
      <c r="C39" s="697" t="s">
        <v>2024</v>
      </c>
      <c r="D39" s="697" t="s">
        <v>2823</v>
      </c>
      <c r="E39" s="697" t="s">
        <v>2824</v>
      </c>
      <c r="F39" s="701">
        <v>3</v>
      </c>
      <c r="G39" s="701">
        <v>204</v>
      </c>
      <c r="H39" s="701">
        <v>0.375</v>
      </c>
      <c r="I39" s="701">
        <v>68</v>
      </c>
      <c r="J39" s="701">
        <v>8</v>
      </c>
      <c r="K39" s="701">
        <v>544</v>
      </c>
      <c r="L39" s="701">
        <v>1</v>
      </c>
      <c r="M39" s="701">
        <v>68</v>
      </c>
      <c r="N39" s="701">
        <v>5</v>
      </c>
      <c r="O39" s="701">
        <v>345</v>
      </c>
      <c r="P39" s="723">
        <v>0.6341911764705882</v>
      </c>
      <c r="Q39" s="702">
        <v>69</v>
      </c>
    </row>
    <row r="40" spans="1:17" ht="14.4" customHeight="1" x14ac:dyDescent="0.3">
      <c r="A40" s="696" t="s">
        <v>2809</v>
      </c>
      <c r="B40" s="697" t="s">
        <v>2810</v>
      </c>
      <c r="C40" s="697" t="s">
        <v>2024</v>
      </c>
      <c r="D40" s="697" t="s">
        <v>2825</v>
      </c>
      <c r="E40" s="697" t="s">
        <v>2826</v>
      </c>
      <c r="F40" s="701">
        <v>2108</v>
      </c>
      <c r="G40" s="701">
        <v>130696</v>
      </c>
      <c r="H40" s="701">
        <v>1.0984887962480459</v>
      </c>
      <c r="I40" s="701">
        <v>62</v>
      </c>
      <c r="J40" s="701">
        <v>1919</v>
      </c>
      <c r="K40" s="701">
        <v>118978</v>
      </c>
      <c r="L40" s="701">
        <v>1</v>
      </c>
      <c r="M40" s="701">
        <v>62</v>
      </c>
      <c r="N40" s="701">
        <v>1748</v>
      </c>
      <c r="O40" s="701">
        <v>108376</v>
      </c>
      <c r="P40" s="723">
        <v>0.91089108910891092</v>
      </c>
      <c r="Q40" s="702">
        <v>62</v>
      </c>
    </row>
    <row r="41" spans="1:17" ht="14.4" customHeight="1" x14ac:dyDescent="0.3">
      <c r="A41" s="696" t="s">
        <v>2809</v>
      </c>
      <c r="B41" s="697" t="s">
        <v>2810</v>
      </c>
      <c r="C41" s="697" t="s">
        <v>2024</v>
      </c>
      <c r="D41" s="697" t="s">
        <v>2827</v>
      </c>
      <c r="E41" s="697" t="s">
        <v>2828</v>
      </c>
      <c r="F41" s="701">
        <v>2</v>
      </c>
      <c r="G41" s="701">
        <v>788</v>
      </c>
      <c r="H41" s="701">
        <v>2</v>
      </c>
      <c r="I41" s="701">
        <v>394</v>
      </c>
      <c r="J41" s="701">
        <v>1</v>
      </c>
      <c r="K41" s="701">
        <v>394</v>
      </c>
      <c r="L41" s="701">
        <v>1</v>
      </c>
      <c r="M41" s="701">
        <v>394</v>
      </c>
      <c r="N41" s="701"/>
      <c r="O41" s="701"/>
      <c r="P41" s="723"/>
      <c r="Q41" s="702"/>
    </row>
    <row r="42" spans="1:17" ht="14.4" customHeight="1" x14ac:dyDescent="0.3">
      <c r="A42" s="696" t="s">
        <v>2809</v>
      </c>
      <c r="B42" s="697" t="s">
        <v>2810</v>
      </c>
      <c r="C42" s="697" t="s">
        <v>2024</v>
      </c>
      <c r="D42" s="697" t="s">
        <v>2829</v>
      </c>
      <c r="E42" s="697" t="s">
        <v>2830</v>
      </c>
      <c r="F42" s="701"/>
      <c r="G42" s="701"/>
      <c r="H42" s="701"/>
      <c r="I42" s="701"/>
      <c r="J42" s="701">
        <v>4</v>
      </c>
      <c r="K42" s="701">
        <v>328</v>
      </c>
      <c r="L42" s="701">
        <v>1</v>
      </c>
      <c r="M42" s="701">
        <v>82</v>
      </c>
      <c r="N42" s="701">
        <v>2</v>
      </c>
      <c r="O42" s="701">
        <v>168</v>
      </c>
      <c r="P42" s="723">
        <v>0.51219512195121952</v>
      </c>
      <c r="Q42" s="702">
        <v>84</v>
      </c>
    </row>
    <row r="43" spans="1:17" ht="14.4" customHeight="1" x14ac:dyDescent="0.3">
      <c r="A43" s="696" t="s">
        <v>2809</v>
      </c>
      <c r="B43" s="697" t="s">
        <v>2810</v>
      </c>
      <c r="C43" s="697" t="s">
        <v>2024</v>
      </c>
      <c r="D43" s="697" t="s">
        <v>2831</v>
      </c>
      <c r="E43" s="697" t="s">
        <v>2832</v>
      </c>
      <c r="F43" s="701">
        <v>66</v>
      </c>
      <c r="G43" s="701">
        <v>65208</v>
      </c>
      <c r="H43" s="701">
        <v>1.6923076923076923</v>
      </c>
      <c r="I43" s="701">
        <v>988</v>
      </c>
      <c r="J43" s="701">
        <v>39</v>
      </c>
      <c r="K43" s="701">
        <v>38532</v>
      </c>
      <c r="L43" s="701">
        <v>1</v>
      </c>
      <c r="M43" s="701">
        <v>988</v>
      </c>
      <c r="N43" s="701">
        <v>60</v>
      </c>
      <c r="O43" s="701">
        <v>59280</v>
      </c>
      <c r="P43" s="723">
        <v>1.5384615384615385</v>
      </c>
      <c r="Q43" s="702">
        <v>988</v>
      </c>
    </row>
    <row r="44" spans="1:17" ht="14.4" customHeight="1" x14ac:dyDescent="0.3">
      <c r="A44" s="696" t="s">
        <v>2809</v>
      </c>
      <c r="B44" s="697" t="s">
        <v>2810</v>
      </c>
      <c r="C44" s="697" t="s">
        <v>2024</v>
      </c>
      <c r="D44" s="697" t="s">
        <v>2833</v>
      </c>
      <c r="E44" s="697" t="s">
        <v>2834</v>
      </c>
      <c r="F44" s="701">
        <v>1</v>
      </c>
      <c r="G44" s="701">
        <v>191</v>
      </c>
      <c r="H44" s="701">
        <v>1</v>
      </c>
      <c r="I44" s="701">
        <v>191</v>
      </c>
      <c r="J44" s="701">
        <v>1</v>
      </c>
      <c r="K44" s="701">
        <v>191</v>
      </c>
      <c r="L44" s="701">
        <v>1</v>
      </c>
      <c r="M44" s="701">
        <v>191</v>
      </c>
      <c r="N44" s="701"/>
      <c r="O44" s="701"/>
      <c r="P44" s="723"/>
      <c r="Q44" s="702"/>
    </row>
    <row r="45" spans="1:17" ht="14.4" customHeight="1" x14ac:dyDescent="0.3">
      <c r="A45" s="696" t="s">
        <v>2809</v>
      </c>
      <c r="B45" s="697" t="s">
        <v>2810</v>
      </c>
      <c r="C45" s="697" t="s">
        <v>2024</v>
      </c>
      <c r="D45" s="697" t="s">
        <v>2835</v>
      </c>
      <c r="E45" s="697" t="s">
        <v>2836</v>
      </c>
      <c r="F45" s="701">
        <v>3</v>
      </c>
      <c r="G45" s="701">
        <v>246</v>
      </c>
      <c r="H45" s="701">
        <v>1.5</v>
      </c>
      <c r="I45" s="701">
        <v>82</v>
      </c>
      <c r="J45" s="701">
        <v>2</v>
      </c>
      <c r="K45" s="701">
        <v>164</v>
      </c>
      <c r="L45" s="701">
        <v>1</v>
      </c>
      <c r="M45" s="701">
        <v>82</v>
      </c>
      <c r="N45" s="701">
        <v>2</v>
      </c>
      <c r="O45" s="701">
        <v>164</v>
      </c>
      <c r="P45" s="723">
        <v>1</v>
      </c>
      <c r="Q45" s="702">
        <v>82</v>
      </c>
    </row>
    <row r="46" spans="1:17" ht="14.4" customHeight="1" x14ac:dyDescent="0.3">
      <c r="A46" s="696" t="s">
        <v>2809</v>
      </c>
      <c r="B46" s="697" t="s">
        <v>2810</v>
      </c>
      <c r="C46" s="697" t="s">
        <v>2024</v>
      </c>
      <c r="D46" s="697" t="s">
        <v>2837</v>
      </c>
      <c r="E46" s="697" t="s">
        <v>2838</v>
      </c>
      <c r="F46" s="701">
        <v>5</v>
      </c>
      <c r="G46" s="701">
        <v>315</v>
      </c>
      <c r="H46" s="701">
        <v>1.6666666666666667</v>
      </c>
      <c r="I46" s="701">
        <v>63</v>
      </c>
      <c r="J46" s="701">
        <v>3</v>
      </c>
      <c r="K46" s="701">
        <v>189</v>
      </c>
      <c r="L46" s="701">
        <v>1</v>
      </c>
      <c r="M46" s="701">
        <v>63</v>
      </c>
      <c r="N46" s="701">
        <v>6</v>
      </c>
      <c r="O46" s="701">
        <v>384</v>
      </c>
      <c r="P46" s="723">
        <v>2.0317460317460316</v>
      </c>
      <c r="Q46" s="702">
        <v>64</v>
      </c>
    </row>
    <row r="47" spans="1:17" ht="14.4" customHeight="1" x14ac:dyDescent="0.3">
      <c r="A47" s="696" t="s">
        <v>2809</v>
      </c>
      <c r="B47" s="697" t="s">
        <v>2810</v>
      </c>
      <c r="C47" s="697" t="s">
        <v>2024</v>
      </c>
      <c r="D47" s="697" t="s">
        <v>2839</v>
      </c>
      <c r="E47" s="697" t="s">
        <v>2840</v>
      </c>
      <c r="F47" s="701">
        <v>351</v>
      </c>
      <c r="G47" s="701">
        <v>5967</v>
      </c>
      <c r="H47" s="701">
        <v>1.1286173633440515</v>
      </c>
      <c r="I47" s="701">
        <v>17</v>
      </c>
      <c r="J47" s="701">
        <v>311</v>
      </c>
      <c r="K47" s="701">
        <v>5287</v>
      </c>
      <c r="L47" s="701">
        <v>1</v>
      </c>
      <c r="M47" s="701">
        <v>17</v>
      </c>
      <c r="N47" s="701">
        <v>279</v>
      </c>
      <c r="O47" s="701">
        <v>4743</v>
      </c>
      <c r="P47" s="723">
        <v>0.89710610932475887</v>
      </c>
      <c r="Q47" s="702">
        <v>17</v>
      </c>
    </row>
    <row r="48" spans="1:17" ht="14.4" customHeight="1" x14ac:dyDescent="0.3">
      <c r="A48" s="696" t="s">
        <v>2809</v>
      </c>
      <c r="B48" s="697" t="s">
        <v>2810</v>
      </c>
      <c r="C48" s="697" t="s">
        <v>2024</v>
      </c>
      <c r="D48" s="697" t="s">
        <v>2841</v>
      </c>
      <c r="E48" s="697" t="s">
        <v>2842</v>
      </c>
      <c r="F48" s="701"/>
      <c r="G48" s="701"/>
      <c r="H48" s="701"/>
      <c r="I48" s="701"/>
      <c r="J48" s="701"/>
      <c r="K48" s="701"/>
      <c r="L48" s="701"/>
      <c r="M48" s="701"/>
      <c r="N48" s="701">
        <v>1</v>
      </c>
      <c r="O48" s="701">
        <v>108</v>
      </c>
      <c r="P48" s="723"/>
      <c r="Q48" s="702">
        <v>108</v>
      </c>
    </row>
    <row r="49" spans="1:17" ht="14.4" customHeight="1" x14ac:dyDescent="0.3">
      <c r="A49" s="696" t="s">
        <v>2809</v>
      </c>
      <c r="B49" s="697" t="s">
        <v>2810</v>
      </c>
      <c r="C49" s="697" t="s">
        <v>2024</v>
      </c>
      <c r="D49" s="697" t="s">
        <v>2843</v>
      </c>
      <c r="E49" s="697" t="s">
        <v>2844</v>
      </c>
      <c r="F49" s="701"/>
      <c r="G49" s="701"/>
      <c r="H49" s="701"/>
      <c r="I49" s="701"/>
      <c r="J49" s="701">
        <v>2</v>
      </c>
      <c r="K49" s="701">
        <v>128</v>
      </c>
      <c r="L49" s="701">
        <v>1</v>
      </c>
      <c r="M49" s="701">
        <v>64</v>
      </c>
      <c r="N49" s="701"/>
      <c r="O49" s="701"/>
      <c r="P49" s="723"/>
      <c r="Q49" s="702"/>
    </row>
    <row r="50" spans="1:17" ht="14.4" customHeight="1" x14ac:dyDescent="0.3">
      <c r="A50" s="696" t="s">
        <v>2809</v>
      </c>
      <c r="B50" s="697" t="s">
        <v>2810</v>
      </c>
      <c r="C50" s="697" t="s">
        <v>2024</v>
      </c>
      <c r="D50" s="697" t="s">
        <v>2845</v>
      </c>
      <c r="E50" s="697" t="s">
        <v>2846</v>
      </c>
      <c r="F50" s="701">
        <v>3</v>
      </c>
      <c r="G50" s="701">
        <v>141</v>
      </c>
      <c r="H50" s="701">
        <v>1</v>
      </c>
      <c r="I50" s="701">
        <v>47</v>
      </c>
      <c r="J50" s="701">
        <v>3</v>
      </c>
      <c r="K50" s="701">
        <v>141</v>
      </c>
      <c r="L50" s="701">
        <v>1</v>
      </c>
      <c r="M50" s="701">
        <v>47</v>
      </c>
      <c r="N50" s="701">
        <v>3</v>
      </c>
      <c r="O50" s="701">
        <v>141</v>
      </c>
      <c r="P50" s="723">
        <v>1</v>
      </c>
      <c r="Q50" s="702">
        <v>47</v>
      </c>
    </row>
    <row r="51" spans="1:17" ht="14.4" customHeight="1" x14ac:dyDescent="0.3">
      <c r="A51" s="696" t="s">
        <v>2809</v>
      </c>
      <c r="B51" s="697" t="s">
        <v>2810</v>
      </c>
      <c r="C51" s="697" t="s">
        <v>2024</v>
      </c>
      <c r="D51" s="697" t="s">
        <v>2847</v>
      </c>
      <c r="E51" s="697" t="s">
        <v>2848</v>
      </c>
      <c r="F51" s="701">
        <v>1</v>
      </c>
      <c r="G51" s="701">
        <v>60</v>
      </c>
      <c r="H51" s="701"/>
      <c r="I51" s="701">
        <v>60</v>
      </c>
      <c r="J51" s="701"/>
      <c r="K51" s="701"/>
      <c r="L51" s="701"/>
      <c r="M51" s="701"/>
      <c r="N51" s="701"/>
      <c r="O51" s="701"/>
      <c r="P51" s="723"/>
      <c r="Q51" s="702"/>
    </row>
    <row r="52" spans="1:17" ht="14.4" customHeight="1" x14ac:dyDescent="0.3">
      <c r="A52" s="696" t="s">
        <v>2809</v>
      </c>
      <c r="B52" s="697" t="s">
        <v>2810</v>
      </c>
      <c r="C52" s="697" t="s">
        <v>2024</v>
      </c>
      <c r="D52" s="697" t="s">
        <v>2849</v>
      </c>
      <c r="E52" s="697" t="s">
        <v>2850</v>
      </c>
      <c r="F52" s="701">
        <v>1</v>
      </c>
      <c r="G52" s="701">
        <v>19</v>
      </c>
      <c r="H52" s="701">
        <v>1</v>
      </c>
      <c r="I52" s="701">
        <v>19</v>
      </c>
      <c r="J52" s="701">
        <v>1</v>
      </c>
      <c r="K52" s="701">
        <v>19</v>
      </c>
      <c r="L52" s="701">
        <v>1</v>
      </c>
      <c r="M52" s="701">
        <v>19</v>
      </c>
      <c r="N52" s="701"/>
      <c r="O52" s="701"/>
      <c r="P52" s="723"/>
      <c r="Q52" s="702"/>
    </row>
    <row r="53" spans="1:17" ht="14.4" customHeight="1" x14ac:dyDescent="0.3">
      <c r="A53" s="696" t="s">
        <v>2809</v>
      </c>
      <c r="B53" s="697" t="s">
        <v>2810</v>
      </c>
      <c r="C53" s="697" t="s">
        <v>2024</v>
      </c>
      <c r="D53" s="697" t="s">
        <v>2851</v>
      </c>
      <c r="E53" s="697" t="s">
        <v>2852</v>
      </c>
      <c r="F53" s="701"/>
      <c r="G53" s="701"/>
      <c r="H53" s="701"/>
      <c r="I53" s="701"/>
      <c r="J53" s="701">
        <v>3</v>
      </c>
      <c r="K53" s="701">
        <v>1392</v>
      </c>
      <c r="L53" s="701">
        <v>1</v>
      </c>
      <c r="M53" s="701">
        <v>464</v>
      </c>
      <c r="N53" s="701"/>
      <c r="O53" s="701"/>
      <c r="P53" s="723"/>
      <c r="Q53" s="702"/>
    </row>
    <row r="54" spans="1:17" ht="14.4" customHeight="1" x14ac:dyDescent="0.3">
      <c r="A54" s="696" t="s">
        <v>2809</v>
      </c>
      <c r="B54" s="697" t="s">
        <v>2810</v>
      </c>
      <c r="C54" s="697" t="s">
        <v>2024</v>
      </c>
      <c r="D54" s="697" t="s">
        <v>2853</v>
      </c>
      <c r="E54" s="697" t="s">
        <v>2854</v>
      </c>
      <c r="F54" s="701">
        <v>43</v>
      </c>
      <c r="G54" s="701">
        <v>36679</v>
      </c>
      <c r="H54" s="701">
        <v>1.131578947368421</v>
      </c>
      <c r="I54" s="701">
        <v>853</v>
      </c>
      <c r="J54" s="701">
        <v>38</v>
      </c>
      <c r="K54" s="701">
        <v>32414</v>
      </c>
      <c r="L54" s="701">
        <v>1</v>
      </c>
      <c r="M54" s="701">
        <v>853</v>
      </c>
      <c r="N54" s="701">
        <v>40</v>
      </c>
      <c r="O54" s="701">
        <v>34160</v>
      </c>
      <c r="P54" s="723">
        <v>1.0538656136237428</v>
      </c>
      <c r="Q54" s="702">
        <v>854</v>
      </c>
    </row>
    <row r="55" spans="1:17" ht="14.4" customHeight="1" x14ac:dyDescent="0.3">
      <c r="A55" s="696" t="s">
        <v>2809</v>
      </c>
      <c r="B55" s="697" t="s">
        <v>2810</v>
      </c>
      <c r="C55" s="697" t="s">
        <v>2024</v>
      </c>
      <c r="D55" s="697" t="s">
        <v>2855</v>
      </c>
      <c r="E55" s="697" t="s">
        <v>2856</v>
      </c>
      <c r="F55" s="701">
        <v>21</v>
      </c>
      <c r="G55" s="701">
        <v>3927</v>
      </c>
      <c r="H55" s="701">
        <v>7</v>
      </c>
      <c r="I55" s="701">
        <v>187</v>
      </c>
      <c r="J55" s="701">
        <v>3</v>
      </c>
      <c r="K55" s="701">
        <v>561</v>
      </c>
      <c r="L55" s="701">
        <v>1</v>
      </c>
      <c r="M55" s="701">
        <v>187</v>
      </c>
      <c r="N55" s="701">
        <v>10</v>
      </c>
      <c r="O55" s="701">
        <v>1880</v>
      </c>
      <c r="P55" s="723">
        <v>3.3511586452762923</v>
      </c>
      <c r="Q55" s="702">
        <v>188</v>
      </c>
    </row>
    <row r="56" spans="1:17" ht="14.4" customHeight="1" x14ac:dyDescent="0.3">
      <c r="A56" s="696" t="s">
        <v>2809</v>
      </c>
      <c r="B56" s="697" t="s">
        <v>2810</v>
      </c>
      <c r="C56" s="697" t="s">
        <v>2024</v>
      </c>
      <c r="D56" s="697" t="s">
        <v>2857</v>
      </c>
      <c r="E56" s="697" t="s">
        <v>2858</v>
      </c>
      <c r="F56" s="701">
        <v>1</v>
      </c>
      <c r="G56" s="701">
        <v>167</v>
      </c>
      <c r="H56" s="701"/>
      <c r="I56" s="701">
        <v>167</v>
      </c>
      <c r="J56" s="701"/>
      <c r="K56" s="701"/>
      <c r="L56" s="701"/>
      <c r="M56" s="701"/>
      <c r="N56" s="701"/>
      <c r="O56" s="701"/>
      <c r="P56" s="723"/>
      <c r="Q56" s="702"/>
    </row>
    <row r="57" spans="1:17" ht="14.4" customHeight="1" x14ac:dyDescent="0.3">
      <c r="A57" s="696" t="s">
        <v>2809</v>
      </c>
      <c r="B57" s="697" t="s">
        <v>2810</v>
      </c>
      <c r="C57" s="697" t="s">
        <v>2024</v>
      </c>
      <c r="D57" s="697" t="s">
        <v>2859</v>
      </c>
      <c r="E57" s="697" t="s">
        <v>2860</v>
      </c>
      <c r="F57" s="701">
        <v>1</v>
      </c>
      <c r="G57" s="701">
        <v>352</v>
      </c>
      <c r="H57" s="701">
        <v>1</v>
      </c>
      <c r="I57" s="701">
        <v>352</v>
      </c>
      <c r="J57" s="701">
        <v>1</v>
      </c>
      <c r="K57" s="701">
        <v>352</v>
      </c>
      <c r="L57" s="701">
        <v>1</v>
      </c>
      <c r="M57" s="701">
        <v>352</v>
      </c>
      <c r="N57" s="701"/>
      <c r="O57" s="701"/>
      <c r="P57" s="723"/>
      <c r="Q57" s="702"/>
    </row>
    <row r="58" spans="1:17" ht="14.4" customHeight="1" x14ac:dyDescent="0.3">
      <c r="A58" s="696" t="s">
        <v>2809</v>
      </c>
      <c r="B58" s="697" t="s">
        <v>2810</v>
      </c>
      <c r="C58" s="697" t="s">
        <v>2024</v>
      </c>
      <c r="D58" s="697" t="s">
        <v>2861</v>
      </c>
      <c r="E58" s="697" t="s">
        <v>2862</v>
      </c>
      <c r="F58" s="701">
        <v>1</v>
      </c>
      <c r="G58" s="701">
        <v>352</v>
      </c>
      <c r="H58" s="701">
        <v>1</v>
      </c>
      <c r="I58" s="701">
        <v>352</v>
      </c>
      <c r="J58" s="701">
        <v>1</v>
      </c>
      <c r="K58" s="701">
        <v>352</v>
      </c>
      <c r="L58" s="701">
        <v>1</v>
      </c>
      <c r="M58" s="701">
        <v>352</v>
      </c>
      <c r="N58" s="701"/>
      <c r="O58" s="701"/>
      <c r="P58" s="723"/>
      <c r="Q58" s="702"/>
    </row>
    <row r="59" spans="1:17" ht="14.4" customHeight="1" x14ac:dyDescent="0.3">
      <c r="A59" s="696" t="s">
        <v>2809</v>
      </c>
      <c r="B59" s="697" t="s">
        <v>2810</v>
      </c>
      <c r="C59" s="697" t="s">
        <v>2024</v>
      </c>
      <c r="D59" s="697" t="s">
        <v>2863</v>
      </c>
      <c r="E59" s="697" t="s">
        <v>2864</v>
      </c>
      <c r="F59" s="701">
        <v>1</v>
      </c>
      <c r="G59" s="701">
        <v>1222</v>
      </c>
      <c r="H59" s="701"/>
      <c r="I59" s="701">
        <v>1222</v>
      </c>
      <c r="J59" s="701"/>
      <c r="K59" s="701"/>
      <c r="L59" s="701"/>
      <c r="M59" s="701"/>
      <c r="N59" s="701">
        <v>2</v>
      </c>
      <c r="O59" s="701">
        <v>2454</v>
      </c>
      <c r="P59" s="723"/>
      <c r="Q59" s="702">
        <v>1227</v>
      </c>
    </row>
    <row r="60" spans="1:17" ht="14.4" customHeight="1" x14ac:dyDescent="0.3">
      <c r="A60" s="696" t="s">
        <v>2809</v>
      </c>
      <c r="B60" s="697" t="s">
        <v>2810</v>
      </c>
      <c r="C60" s="697" t="s">
        <v>2024</v>
      </c>
      <c r="D60" s="697" t="s">
        <v>2865</v>
      </c>
      <c r="E60" s="697" t="s">
        <v>2866</v>
      </c>
      <c r="F60" s="701">
        <v>257</v>
      </c>
      <c r="G60" s="701">
        <v>202516</v>
      </c>
      <c r="H60" s="701">
        <v>0.78593272171253825</v>
      </c>
      <c r="I60" s="701">
        <v>788</v>
      </c>
      <c r="J60" s="701">
        <v>327</v>
      </c>
      <c r="K60" s="701">
        <v>257676</v>
      </c>
      <c r="L60" s="701">
        <v>1</v>
      </c>
      <c r="M60" s="701">
        <v>788</v>
      </c>
      <c r="N60" s="701">
        <v>279</v>
      </c>
      <c r="O60" s="701">
        <v>220131</v>
      </c>
      <c r="P60" s="723">
        <v>0.85429376426209658</v>
      </c>
      <c r="Q60" s="702">
        <v>789</v>
      </c>
    </row>
    <row r="61" spans="1:17" ht="14.4" customHeight="1" x14ac:dyDescent="0.3">
      <c r="A61" s="696" t="s">
        <v>2809</v>
      </c>
      <c r="B61" s="697" t="s">
        <v>2810</v>
      </c>
      <c r="C61" s="697" t="s">
        <v>2024</v>
      </c>
      <c r="D61" s="697" t="s">
        <v>2867</v>
      </c>
      <c r="E61" s="697" t="s">
        <v>2868</v>
      </c>
      <c r="F61" s="701">
        <v>1</v>
      </c>
      <c r="G61" s="701">
        <v>189</v>
      </c>
      <c r="H61" s="701"/>
      <c r="I61" s="701">
        <v>189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2809</v>
      </c>
      <c r="B62" s="697" t="s">
        <v>2810</v>
      </c>
      <c r="C62" s="697" t="s">
        <v>2024</v>
      </c>
      <c r="D62" s="697" t="s">
        <v>2869</v>
      </c>
      <c r="E62" s="697" t="s">
        <v>2870</v>
      </c>
      <c r="F62" s="701">
        <v>1</v>
      </c>
      <c r="G62" s="701">
        <v>229</v>
      </c>
      <c r="H62" s="701">
        <v>1</v>
      </c>
      <c r="I62" s="701">
        <v>229</v>
      </c>
      <c r="J62" s="701">
        <v>1</v>
      </c>
      <c r="K62" s="701">
        <v>229</v>
      </c>
      <c r="L62" s="701">
        <v>1</v>
      </c>
      <c r="M62" s="701">
        <v>229</v>
      </c>
      <c r="N62" s="701"/>
      <c r="O62" s="701"/>
      <c r="P62" s="723"/>
      <c r="Q62" s="702"/>
    </row>
    <row r="63" spans="1:17" ht="14.4" customHeight="1" x14ac:dyDescent="0.3">
      <c r="A63" s="696" t="s">
        <v>2809</v>
      </c>
      <c r="B63" s="697" t="s">
        <v>2810</v>
      </c>
      <c r="C63" s="697" t="s">
        <v>2024</v>
      </c>
      <c r="D63" s="697" t="s">
        <v>2871</v>
      </c>
      <c r="E63" s="697" t="s">
        <v>2872</v>
      </c>
      <c r="F63" s="701">
        <v>3</v>
      </c>
      <c r="G63" s="701">
        <v>267</v>
      </c>
      <c r="H63" s="701">
        <v>0.15</v>
      </c>
      <c r="I63" s="701">
        <v>89</v>
      </c>
      <c r="J63" s="701">
        <v>20</v>
      </c>
      <c r="K63" s="701">
        <v>1780</v>
      </c>
      <c r="L63" s="701">
        <v>1</v>
      </c>
      <c r="M63" s="701">
        <v>89</v>
      </c>
      <c r="N63" s="701">
        <v>6</v>
      </c>
      <c r="O63" s="701">
        <v>534</v>
      </c>
      <c r="P63" s="723">
        <v>0.3</v>
      </c>
      <c r="Q63" s="702">
        <v>89</v>
      </c>
    </row>
    <row r="64" spans="1:17" ht="14.4" customHeight="1" x14ac:dyDescent="0.3">
      <c r="A64" s="696" t="s">
        <v>2809</v>
      </c>
      <c r="B64" s="697" t="s">
        <v>2810</v>
      </c>
      <c r="C64" s="697" t="s">
        <v>2024</v>
      </c>
      <c r="D64" s="697" t="s">
        <v>2873</v>
      </c>
      <c r="E64" s="697" t="s">
        <v>2874</v>
      </c>
      <c r="F64" s="701">
        <v>2377</v>
      </c>
      <c r="G64" s="701">
        <v>71310</v>
      </c>
      <c r="H64" s="701">
        <v>1.0898670334708849</v>
      </c>
      <c r="I64" s="701">
        <v>30</v>
      </c>
      <c r="J64" s="701">
        <v>2181</v>
      </c>
      <c r="K64" s="701">
        <v>65430</v>
      </c>
      <c r="L64" s="701">
        <v>1</v>
      </c>
      <c r="M64" s="701">
        <v>30</v>
      </c>
      <c r="N64" s="701">
        <v>1969</v>
      </c>
      <c r="O64" s="701">
        <v>59070</v>
      </c>
      <c r="P64" s="723">
        <v>0.90279688216414489</v>
      </c>
      <c r="Q64" s="702">
        <v>30</v>
      </c>
    </row>
    <row r="65" spans="1:17" ht="14.4" customHeight="1" x14ac:dyDescent="0.3">
      <c r="A65" s="696" t="s">
        <v>2809</v>
      </c>
      <c r="B65" s="697" t="s">
        <v>2810</v>
      </c>
      <c r="C65" s="697" t="s">
        <v>2024</v>
      </c>
      <c r="D65" s="697" t="s">
        <v>2875</v>
      </c>
      <c r="E65" s="697" t="s">
        <v>2876</v>
      </c>
      <c r="F65" s="701">
        <v>1</v>
      </c>
      <c r="G65" s="701">
        <v>50</v>
      </c>
      <c r="H65" s="701"/>
      <c r="I65" s="701">
        <v>50</v>
      </c>
      <c r="J65" s="701"/>
      <c r="K65" s="701"/>
      <c r="L65" s="701"/>
      <c r="M65" s="701"/>
      <c r="N65" s="701"/>
      <c r="O65" s="701"/>
      <c r="P65" s="723"/>
      <c r="Q65" s="702"/>
    </row>
    <row r="66" spans="1:17" ht="14.4" customHeight="1" x14ac:dyDescent="0.3">
      <c r="A66" s="696" t="s">
        <v>2809</v>
      </c>
      <c r="B66" s="697" t="s">
        <v>2810</v>
      </c>
      <c r="C66" s="697" t="s">
        <v>2024</v>
      </c>
      <c r="D66" s="697" t="s">
        <v>2877</v>
      </c>
      <c r="E66" s="697" t="s">
        <v>2878</v>
      </c>
      <c r="F66" s="701">
        <v>240</v>
      </c>
      <c r="G66" s="701">
        <v>2880</v>
      </c>
      <c r="H66" s="701">
        <v>1.0434782608695652</v>
      </c>
      <c r="I66" s="701">
        <v>12</v>
      </c>
      <c r="J66" s="701">
        <v>230</v>
      </c>
      <c r="K66" s="701">
        <v>2760</v>
      </c>
      <c r="L66" s="701">
        <v>1</v>
      </c>
      <c r="M66" s="701">
        <v>12</v>
      </c>
      <c r="N66" s="701">
        <v>172</v>
      </c>
      <c r="O66" s="701">
        <v>2236</v>
      </c>
      <c r="P66" s="723">
        <v>0.81014492753623191</v>
      </c>
      <c r="Q66" s="702">
        <v>13</v>
      </c>
    </row>
    <row r="67" spans="1:17" ht="14.4" customHeight="1" x14ac:dyDescent="0.3">
      <c r="A67" s="696" t="s">
        <v>2809</v>
      </c>
      <c r="B67" s="697" t="s">
        <v>2810</v>
      </c>
      <c r="C67" s="697" t="s">
        <v>2024</v>
      </c>
      <c r="D67" s="697" t="s">
        <v>2879</v>
      </c>
      <c r="E67" s="697" t="s">
        <v>2880</v>
      </c>
      <c r="F67" s="701">
        <v>6</v>
      </c>
      <c r="G67" s="701">
        <v>1098</v>
      </c>
      <c r="H67" s="701">
        <v>2</v>
      </c>
      <c r="I67" s="701">
        <v>183</v>
      </c>
      <c r="J67" s="701">
        <v>3</v>
      </c>
      <c r="K67" s="701">
        <v>549</v>
      </c>
      <c r="L67" s="701">
        <v>1</v>
      </c>
      <c r="M67" s="701">
        <v>183</v>
      </c>
      <c r="N67" s="701">
        <v>2</v>
      </c>
      <c r="O67" s="701">
        <v>368</v>
      </c>
      <c r="P67" s="723">
        <v>0.67030965391621133</v>
      </c>
      <c r="Q67" s="702">
        <v>184</v>
      </c>
    </row>
    <row r="68" spans="1:17" ht="14.4" customHeight="1" x14ac:dyDescent="0.3">
      <c r="A68" s="696" t="s">
        <v>2809</v>
      </c>
      <c r="B68" s="697" t="s">
        <v>2810</v>
      </c>
      <c r="C68" s="697" t="s">
        <v>2024</v>
      </c>
      <c r="D68" s="697" t="s">
        <v>2881</v>
      </c>
      <c r="E68" s="697" t="s">
        <v>2882</v>
      </c>
      <c r="F68" s="701">
        <v>7</v>
      </c>
      <c r="G68" s="701">
        <v>511</v>
      </c>
      <c r="H68" s="701">
        <v>0.77777777777777779</v>
      </c>
      <c r="I68" s="701">
        <v>73</v>
      </c>
      <c r="J68" s="701">
        <v>9</v>
      </c>
      <c r="K68" s="701">
        <v>657</v>
      </c>
      <c r="L68" s="701">
        <v>1</v>
      </c>
      <c r="M68" s="701">
        <v>73</v>
      </c>
      <c r="N68" s="701">
        <v>9</v>
      </c>
      <c r="O68" s="701">
        <v>657</v>
      </c>
      <c r="P68" s="723">
        <v>1</v>
      </c>
      <c r="Q68" s="702">
        <v>73</v>
      </c>
    </row>
    <row r="69" spans="1:17" ht="14.4" customHeight="1" x14ac:dyDescent="0.3">
      <c r="A69" s="696" t="s">
        <v>2809</v>
      </c>
      <c r="B69" s="697" t="s">
        <v>2810</v>
      </c>
      <c r="C69" s="697" t="s">
        <v>2024</v>
      </c>
      <c r="D69" s="697" t="s">
        <v>2883</v>
      </c>
      <c r="E69" s="697" t="s">
        <v>2884</v>
      </c>
      <c r="F69" s="701">
        <v>3</v>
      </c>
      <c r="G69" s="701">
        <v>552</v>
      </c>
      <c r="H69" s="701"/>
      <c r="I69" s="701">
        <v>184</v>
      </c>
      <c r="J69" s="701"/>
      <c r="K69" s="701"/>
      <c r="L69" s="701"/>
      <c r="M69" s="701"/>
      <c r="N69" s="701"/>
      <c r="O69" s="701"/>
      <c r="P69" s="723"/>
      <c r="Q69" s="702"/>
    </row>
    <row r="70" spans="1:17" ht="14.4" customHeight="1" x14ac:dyDescent="0.3">
      <c r="A70" s="696" t="s">
        <v>2809</v>
      </c>
      <c r="B70" s="697" t="s">
        <v>2810</v>
      </c>
      <c r="C70" s="697" t="s">
        <v>2024</v>
      </c>
      <c r="D70" s="697" t="s">
        <v>2885</v>
      </c>
      <c r="E70" s="697" t="s">
        <v>2886</v>
      </c>
      <c r="F70" s="701">
        <v>848</v>
      </c>
      <c r="G70" s="701">
        <v>126352</v>
      </c>
      <c r="H70" s="701">
        <v>1.0180072028811524</v>
      </c>
      <c r="I70" s="701">
        <v>149</v>
      </c>
      <c r="J70" s="701">
        <v>833</v>
      </c>
      <c r="K70" s="701">
        <v>124117</v>
      </c>
      <c r="L70" s="701">
        <v>1</v>
      </c>
      <c r="M70" s="701">
        <v>149</v>
      </c>
      <c r="N70" s="701">
        <v>793</v>
      </c>
      <c r="O70" s="701">
        <v>118950</v>
      </c>
      <c r="P70" s="723">
        <v>0.95836992515126851</v>
      </c>
      <c r="Q70" s="702">
        <v>150</v>
      </c>
    </row>
    <row r="71" spans="1:17" ht="14.4" customHeight="1" x14ac:dyDescent="0.3">
      <c r="A71" s="696" t="s">
        <v>2809</v>
      </c>
      <c r="B71" s="697" t="s">
        <v>2810</v>
      </c>
      <c r="C71" s="697" t="s">
        <v>2024</v>
      </c>
      <c r="D71" s="697" t="s">
        <v>2887</v>
      </c>
      <c r="E71" s="697" t="s">
        <v>2888</v>
      </c>
      <c r="F71" s="701">
        <v>2426</v>
      </c>
      <c r="G71" s="701">
        <v>72780</v>
      </c>
      <c r="H71" s="701">
        <v>1.097241067390321</v>
      </c>
      <c r="I71" s="701">
        <v>30</v>
      </c>
      <c r="J71" s="701">
        <v>2211</v>
      </c>
      <c r="K71" s="701">
        <v>66330</v>
      </c>
      <c r="L71" s="701">
        <v>1</v>
      </c>
      <c r="M71" s="701">
        <v>30</v>
      </c>
      <c r="N71" s="701">
        <v>2010</v>
      </c>
      <c r="O71" s="701">
        <v>60300</v>
      </c>
      <c r="P71" s="723">
        <v>0.90909090909090906</v>
      </c>
      <c r="Q71" s="702">
        <v>30</v>
      </c>
    </row>
    <row r="72" spans="1:17" ht="14.4" customHeight="1" x14ac:dyDescent="0.3">
      <c r="A72" s="696" t="s">
        <v>2809</v>
      </c>
      <c r="B72" s="697" t="s">
        <v>2810</v>
      </c>
      <c r="C72" s="697" t="s">
        <v>2024</v>
      </c>
      <c r="D72" s="697" t="s">
        <v>2889</v>
      </c>
      <c r="E72" s="697" t="s">
        <v>2890</v>
      </c>
      <c r="F72" s="701">
        <v>115</v>
      </c>
      <c r="G72" s="701">
        <v>3565</v>
      </c>
      <c r="H72" s="701">
        <v>0.74675324675324672</v>
      </c>
      <c r="I72" s="701">
        <v>31</v>
      </c>
      <c r="J72" s="701">
        <v>154</v>
      </c>
      <c r="K72" s="701">
        <v>4774</v>
      </c>
      <c r="L72" s="701">
        <v>1</v>
      </c>
      <c r="M72" s="701">
        <v>31</v>
      </c>
      <c r="N72" s="701">
        <v>129</v>
      </c>
      <c r="O72" s="701">
        <v>3999</v>
      </c>
      <c r="P72" s="723">
        <v>0.83766233766233766</v>
      </c>
      <c r="Q72" s="702">
        <v>31</v>
      </c>
    </row>
    <row r="73" spans="1:17" ht="14.4" customHeight="1" x14ac:dyDescent="0.3">
      <c r="A73" s="696" t="s">
        <v>2809</v>
      </c>
      <c r="B73" s="697" t="s">
        <v>2810</v>
      </c>
      <c r="C73" s="697" t="s">
        <v>2024</v>
      </c>
      <c r="D73" s="697" t="s">
        <v>2891</v>
      </c>
      <c r="E73" s="697" t="s">
        <v>2892</v>
      </c>
      <c r="F73" s="701">
        <v>143</v>
      </c>
      <c r="G73" s="701">
        <v>3861</v>
      </c>
      <c r="H73" s="701">
        <v>0.94701986754966883</v>
      </c>
      <c r="I73" s="701">
        <v>27</v>
      </c>
      <c r="J73" s="701">
        <v>151</v>
      </c>
      <c r="K73" s="701">
        <v>4077</v>
      </c>
      <c r="L73" s="701">
        <v>1</v>
      </c>
      <c r="M73" s="701">
        <v>27</v>
      </c>
      <c r="N73" s="701">
        <v>138</v>
      </c>
      <c r="O73" s="701">
        <v>3864</v>
      </c>
      <c r="P73" s="723">
        <v>0.94775570272259013</v>
      </c>
      <c r="Q73" s="702">
        <v>28</v>
      </c>
    </row>
    <row r="74" spans="1:17" ht="14.4" customHeight="1" x14ac:dyDescent="0.3">
      <c r="A74" s="696" t="s">
        <v>2809</v>
      </c>
      <c r="B74" s="697" t="s">
        <v>2810</v>
      </c>
      <c r="C74" s="697" t="s">
        <v>2024</v>
      </c>
      <c r="D74" s="697" t="s">
        <v>2893</v>
      </c>
      <c r="E74" s="697" t="s">
        <v>2894</v>
      </c>
      <c r="F74" s="701">
        <v>2</v>
      </c>
      <c r="G74" s="701">
        <v>512</v>
      </c>
      <c r="H74" s="701">
        <v>1</v>
      </c>
      <c r="I74" s="701">
        <v>256</v>
      </c>
      <c r="J74" s="701">
        <v>2</v>
      </c>
      <c r="K74" s="701">
        <v>512</v>
      </c>
      <c r="L74" s="701">
        <v>1</v>
      </c>
      <c r="M74" s="701">
        <v>256</v>
      </c>
      <c r="N74" s="701"/>
      <c r="O74" s="701"/>
      <c r="P74" s="723"/>
      <c r="Q74" s="702"/>
    </row>
    <row r="75" spans="1:17" ht="14.4" customHeight="1" x14ac:dyDescent="0.3">
      <c r="A75" s="696" t="s">
        <v>2809</v>
      </c>
      <c r="B75" s="697" t="s">
        <v>2810</v>
      </c>
      <c r="C75" s="697" t="s">
        <v>2024</v>
      </c>
      <c r="D75" s="697" t="s">
        <v>2895</v>
      </c>
      <c r="E75" s="697" t="s">
        <v>2896</v>
      </c>
      <c r="F75" s="701">
        <v>7</v>
      </c>
      <c r="G75" s="701">
        <v>154</v>
      </c>
      <c r="H75" s="701">
        <v>3.5</v>
      </c>
      <c r="I75" s="701">
        <v>22</v>
      </c>
      <c r="J75" s="701">
        <v>2</v>
      </c>
      <c r="K75" s="701">
        <v>44</v>
      </c>
      <c r="L75" s="701">
        <v>1</v>
      </c>
      <c r="M75" s="701">
        <v>22</v>
      </c>
      <c r="N75" s="701">
        <v>2</v>
      </c>
      <c r="O75" s="701">
        <v>46</v>
      </c>
      <c r="P75" s="723">
        <v>1.0454545454545454</v>
      </c>
      <c r="Q75" s="702">
        <v>23</v>
      </c>
    </row>
    <row r="76" spans="1:17" ht="14.4" customHeight="1" x14ac:dyDescent="0.3">
      <c r="A76" s="696" t="s">
        <v>2809</v>
      </c>
      <c r="B76" s="697" t="s">
        <v>2810</v>
      </c>
      <c r="C76" s="697" t="s">
        <v>2024</v>
      </c>
      <c r="D76" s="697" t="s">
        <v>2897</v>
      </c>
      <c r="E76" s="697" t="s">
        <v>2898</v>
      </c>
      <c r="F76" s="701">
        <v>652</v>
      </c>
      <c r="G76" s="701">
        <v>16300</v>
      </c>
      <c r="H76" s="701">
        <v>1.0300157977883095</v>
      </c>
      <c r="I76" s="701">
        <v>25</v>
      </c>
      <c r="J76" s="701">
        <v>633</v>
      </c>
      <c r="K76" s="701">
        <v>15825</v>
      </c>
      <c r="L76" s="701">
        <v>1</v>
      </c>
      <c r="M76" s="701">
        <v>25</v>
      </c>
      <c r="N76" s="701">
        <v>629</v>
      </c>
      <c r="O76" s="701">
        <v>16354</v>
      </c>
      <c r="P76" s="723">
        <v>1.0334281200631912</v>
      </c>
      <c r="Q76" s="702">
        <v>26</v>
      </c>
    </row>
    <row r="77" spans="1:17" ht="14.4" customHeight="1" x14ac:dyDescent="0.3">
      <c r="A77" s="696" t="s">
        <v>2809</v>
      </c>
      <c r="B77" s="697" t="s">
        <v>2810</v>
      </c>
      <c r="C77" s="697" t="s">
        <v>2024</v>
      </c>
      <c r="D77" s="697" t="s">
        <v>2899</v>
      </c>
      <c r="E77" s="697" t="s">
        <v>2900</v>
      </c>
      <c r="F77" s="701">
        <v>11</v>
      </c>
      <c r="G77" s="701">
        <v>363</v>
      </c>
      <c r="H77" s="701">
        <v>1.1000000000000001</v>
      </c>
      <c r="I77" s="701">
        <v>33</v>
      </c>
      <c r="J77" s="701">
        <v>10</v>
      </c>
      <c r="K77" s="701">
        <v>330</v>
      </c>
      <c r="L77" s="701">
        <v>1</v>
      </c>
      <c r="M77" s="701">
        <v>33</v>
      </c>
      <c r="N77" s="701">
        <v>6</v>
      </c>
      <c r="O77" s="701">
        <v>198</v>
      </c>
      <c r="P77" s="723">
        <v>0.6</v>
      </c>
      <c r="Q77" s="702">
        <v>33</v>
      </c>
    </row>
    <row r="78" spans="1:17" ht="14.4" customHeight="1" x14ac:dyDescent="0.3">
      <c r="A78" s="696" t="s">
        <v>2809</v>
      </c>
      <c r="B78" s="697" t="s">
        <v>2810</v>
      </c>
      <c r="C78" s="697" t="s">
        <v>2024</v>
      </c>
      <c r="D78" s="697" t="s">
        <v>2901</v>
      </c>
      <c r="E78" s="697" t="s">
        <v>2902</v>
      </c>
      <c r="F78" s="701">
        <v>2</v>
      </c>
      <c r="G78" s="701">
        <v>60</v>
      </c>
      <c r="H78" s="701"/>
      <c r="I78" s="701">
        <v>30</v>
      </c>
      <c r="J78" s="701"/>
      <c r="K78" s="701"/>
      <c r="L78" s="701"/>
      <c r="M78" s="701"/>
      <c r="N78" s="701"/>
      <c r="O78" s="701"/>
      <c r="P78" s="723"/>
      <c r="Q78" s="702"/>
    </row>
    <row r="79" spans="1:17" ht="14.4" customHeight="1" x14ac:dyDescent="0.3">
      <c r="A79" s="696" t="s">
        <v>2809</v>
      </c>
      <c r="B79" s="697" t="s">
        <v>2810</v>
      </c>
      <c r="C79" s="697" t="s">
        <v>2024</v>
      </c>
      <c r="D79" s="697" t="s">
        <v>2903</v>
      </c>
      <c r="E79" s="697" t="s">
        <v>2904</v>
      </c>
      <c r="F79" s="701"/>
      <c r="G79" s="701"/>
      <c r="H79" s="701"/>
      <c r="I79" s="701"/>
      <c r="J79" s="701"/>
      <c r="K79" s="701"/>
      <c r="L79" s="701"/>
      <c r="M79" s="701"/>
      <c r="N79" s="701">
        <v>1</v>
      </c>
      <c r="O79" s="701">
        <v>204</v>
      </c>
      <c r="P79" s="723"/>
      <c r="Q79" s="702">
        <v>204</v>
      </c>
    </row>
    <row r="80" spans="1:17" ht="14.4" customHeight="1" x14ac:dyDescent="0.3">
      <c r="A80" s="696" t="s">
        <v>2809</v>
      </c>
      <c r="B80" s="697" t="s">
        <v>2810</v>
      </c>
      <c r="C80" s="697" t="s">
        <v>2024</v>
      </c>
      <c r="D80" s="697" t="s">
        <v>2905</v>
      </c>
      <c r="E80" s="697" t="s">
        <v>2906</v>
      </c>
      <c r="F80" s="701">
        <v>268</v>
      </c>
      <c r="G80" s="701">
        <v>6968</v>
      </c>
      <c r="H80" s="701">
        <v>1.1028806584362141</v>
      </c>
      <c r="I80" s="701">
        <v>26</v>
      </c>
      <c r="J80" s="701">
        <v>243</v>
      </c>
      <c r="K80" s="701">
        <v>6318</v>
      </c>
      <c r="L80" s="701">
        <v>1</v>
      </c>
      <c r="M80" s="701">
        <v>26</v>
      </c>
      <c r="N80" s="701">
        <v>228</v>
      </c>
      <c r="O80" s="701">
        <v>5928</v>
      </c>
      <c r="P80" s="723">
        <v>0.93827160493827155</v>
      </c>
      <c r="Q80" s="702">
        <v>26</v>
      </c>
    </row>
    <row r="81" spans="1:17" ht="14.4" customHeight="1" x14ac:dyDescent="0.3">
      <c r="A81" s="696" t="s">
        <v>2809</v>
      </c>
      <c r="B81" s="697" t="s">
        <v>2810</v>
      </c>
      <c r="C81" s="697" t="s">
        <v>2024</v>
      </c>
      <c r="D81" s="697" t="s">
        <v>2907</v>
      </c>
      <c r="E81" s="697" t="s">
        <v>2908</v>
      </c>
      <c r="F81" s="701">
        <v>95</v>
      </c>
      <c r="G81" s="701">
        <v>7980</v>
      </c>
      <c r="H81" s="701">
        <v>0.87962962962962965</v>
      </c>
      <c r="I81" s="701">
        <v>84</v>
      </c>
      <c r="J81" s="701">
        <v>108</v>
      </c>
      <c r="K81" s="701">
        <v>9072</v>
      </c>
      <c r="L81" s="701">
        <v>1</v>
      </c>
      <c r="M81" s="701">
        <v>84</v>
      </c>
      <c r="N81" s="701">
        <v>118</v>
      </c>
      <c r="O81" s="701">
        <v>9912</v>
      </c>
      <c r="P81" s="723">
        <v>1.0925925925925926</v>
      </c>
      <c r="Q81" s="702">
        <v>84</v>
      </c>
    </row>
    <row r="82" spans="1:17" ht="14.4" customHeight="1" x14ac:dyDescent="0.3">
      <c r="A82" s="696" t="s">
        <v>2809</v>
      </c>
      <c r="B82" s="697" t="s">
        <v>2810</v>
      </c>
      <c r="C82" s="697" t="s">
        <v>2024</v>
      </c>
      <c r="D82" s="697" t="s">
        <v>2909</v>
      </c>
      <c r="E82" s="697" t="s">
        <v>2910</v>
      </c>
      <c r="F82" s="701">
        <v>8</v>
      </c>
      <c r="G82" s="701">
        <v>1408</v>
      </c>
      <c r="H82" s="701">
        <v>1.6</v>
      </c>
      <c r="I82" s="701">
        <v>176</v>
      </c>
      <c r="J82" s="701">
        <v>5</v>
      </c>
      <c r="K82" s="701">
        <v>880</v>
      </c>
      <c r="L82" s="701">
        <v>1</v>
      </c>
      <c r="M82" s="701">
        <v>176</v>
      </c>
      <c r="N82" s="701">
        <v>2</v>
      </c>
      <c r="O82" s="701">
        <v>354</v>
      </c>
      <c r="P82" s="723">
        <v>0.40227272727272728</v>
      </c>
      <c r="Q82" s="702">
        <v>177</v>
      </c>
    </row>
    <row r="83" spans="1:17" ht="14.4" customHeight="1" x14ac:dyDescent="0.3">
      <c r="A83" s="696" t="s">
        <v>2809</v>
      </c>
      <c r="B83" s="697" t="s">
        <v>2810</v>
      </c>
      <c r="C83" s="697" t="s">
        <v>2024</v>
      </c>
      <c r="D83" s="697" t="s">
        <v>2911</v>
      </c>
      <c r="E83" s="697" t="s">
        <v>2912</v>
      </c>
      <c r="F83" s="701">
        <v>1</v>
      </c>
      <c r="G83" s="701">
        <v>253</v>
      </c>
      <c r="H83" s="701">
        <v>1</v>
      </c>
      <c r="I83" s="701">
        <v>253</v>
      </c>
      <c r="J83" s="701">
        <v>1</v>
      </c>
      <c r="K83" s="701">
        <v>253</v>
      </c>
      <c r="L83" s="701">
        <v>1</v>
      </c>
      <c r="M83" s="701">
        <v>253</v>
      </c>
      <c r="N83" s="701"/>
      <c r="O83" s="701"/>
      <c r="P83" s="723"/>
      <c r="Q83" s="702"/>
    </row>
    <row r="84" spans="1:17" ht="14.4" customHeight="1" x14ac:dyDescent="0.3">
      <c r="A84" s="696" t="s">
        <v>2809</v>
      </c>
      <c r="B84" s="697" t="s">
        <v>2810</v>
      </c>
      <c r="C84" s="697" t="s">
        <v>2024</v>
      </c>
      <c r="D84" s="697" t="s">
        <v>2913</v>
      </c>
      <c r="E84" s="697" t="s">
        <v>2914</v>
      </c>
      <c r="F84" s="701">
        <v>85</v>
      </c>
      <c r="G84" s="701">
        <v>1275</v>
      </c>
      <c r="H84" s="701">
        <v>0.84158415841584155</v>
      </c>
      <c r="I84" s="701">
        <v>15</v>
      </c>
      <c r="J84" s="701">
        <v>101</v>
      </c>
      <c r="K84" s="701">
        <v>1515</v>
      </c>
      <c r="L84" s="701">
        <v>1</v>
      </c>
      <c r="M84" s="701">
        <v>15</v>
      </c>
      <c r="N84" s="701">
        <v>86</v>
      </c>
      <c r="O84" s="701">
        <v>1376</v>
      </c>
      <c r="P84" s="723">
        <v>0.90825082508250821</v>
      </c>
      <c r="Q84" s="702">
        <v>16</v>
      </c>
    </row>
    <row r="85" spans="1:17" ht="14.4" customHeight="1" x14ac:dyDescent="0.3">
      <c r="A85" s="696" t="s">
        <v>2809</v>
      </c>
      <c r="B85" s="697" t="s">
        <v>2810</v>
      </c>
      <c r="C85" s="697" t="s">
        <v>2024</v>
      </c>
      <c r="D85" s="697" t="s">
        <v>2915</v>
      </c>
      <c r="E85" s="697" t="s">
        <v>2916</v>
      </c>
      <c r="F85" s="701">
        <v>75</v>
      </c>
      <c r="G85" s="701">
        <v>1725</v>
      </c>
      <c r="H85" s="701">
        <v>0.7142857142857143</v>
      </c>
      <c r="I85" s="701">
        <v>23</v>
      </c>
      <c r="J85" s="701">
        <v>105</v>
      </c>
      <c r="K85" s="701">
        <v>2415</v>
      </c>
      <c r="L85" s="701">
        <v>1</v>
      </c>
      <c r="M85" s="701">
        <v>23</v>
      </c>
      <c r="N85" s="701">
        <v>98</v>
      </c>
      <c r="O85" s="701">
        <v>2254</v>
      </c>
      <c r="P85" s="723">
        <v>0.93333333333333335</v>
      </c>
      <c r="Q85" s="702">
        <v>23</v>
      </c>
    </row>
    <row r="86" spans="1:17" ht="14.4" customHeight="1" x14ac:dyDescent="0.3">
      <c r="A86" s="696" t="s">
        <v>2809</v>
      </c>
      <c r="B86" s="697" t="s">
        <v>2810</v>
      </c>
      <c r="C86" s="697" t="s">
        <v>2024</v>
      </c>
      <c r="D86" s="697" t="s">
        <v>2917</v>
      </c>
      <c r="E86" s="697" t="s">
        <v>2918</v>
      </c>
      <c r="F86" s="701">
        <v>1</v>
      </c>
      <c r="G86" s="701">
        <v>252</v>
      </c>
      <c r="H86" s="701">
        <v>1</v>
      </c>
      <c r="I86" s="701">
        <v>252</v>
      </c>
      <c r="J86" s="701">
        <v>1</v>
      </c>
      <c r="K86" s="701">
        <v>252</v>
      </c>
      <c r="L86" s="701">
        <v>1</v>
      </c>
      <c r="M86" s="701">
        <v>252</v>
      </c>
      <c r="N86" s="701"/>
      <c r="O86" s="701"/>
      <c r="P86" s="723"/>
      <c r="Q86" s="702"/>
    </row>
    <row r="87" spans="1:17" ht="14.4" customHeight="1" x14ac:dyDescent="0.3">
      <c r="A87" s="696" t="s">
        <v>2809</v>
      </c>
      <c r="B87" s="697" t="s">
        <v>2810</v>
      </c>
      <c r="C87" s="697" t="s">
        <v>2024</v>
      </c>
      <c r="D87" s="697" t="s">
        <v>2919</v>
      </c>
      <c r="E87" s="697" t="s">
        <v>2920</v>
      </c>
      <c r="F87" s="701">
        <v>197</v>
      </c>
      <c r="G87" s="701">
        <v>7289</v>
      </c>
      <c r="H87" s="701">
        <v>0.99494949494949492</v>
      </c>
      <c r="I87" s="701">
        <v>37</v>
      </c>
      <c r="J87" s="701">
        <v>198</v>
      </c>
      <c r="K87" s="701">
        <v>7326</v>
      </c>
      <c r="L87" s="701">
        <v>1</v>
      </c>
      <c r="M87" s="701">
        <v>37</v>
      </c>
      <c r="N87" s="701">
        <v>148</v>
      </c>
      <c r="O87" s="701">
        <v>5476</v>
      </c>
      <c r="P87" s="723">
        <v>0.74747474747474751</v>
      </c>
      <c r="Q87" s="702">
        <v>37</v>
      </c>
    </row>
    <row r="88" spans="1:17" ht="14.4" customHeight="1" x14ac:dyDescent="0.3">
      <c r="A88" s="696" t="s">
        <v>2809</v>
      </c>
      <c r="B88" s="697" t="s">
        <v>2810</v>
      </c>
      <c r="C88" s="697" t="s">
        <v>2024</v>
      </c>
      <c r="D88" s="697" t="s">
        <v>2921</v>
      </c>
      <c r="E88" s="697" t="s">
        <v>2922</v>
      </c>
      <c r="F88" s="701">
        <v>2342</v>
      </c>
      <c r="G88" s="701">
        <v>53866</v>
      </c>
      <c r="H88" s="701">
        <v>1.1078524124881741</v>
      </c>
      <c r="I88" s="701">
        <v>23</v>
      </c>
      <c r="J88" s="701">
        <v>2114</v>
      </c>
      <c r="K88" s="701">
        <v>48622</v>
      </c>
      <c r="L88" s="701">
        <v>1</v>
      </c>
      <c r="M88" s="701">
        <v>23</v>
      </c>
      <c r="N88" s="701">
        <v>1921</v>
      </c>
      <c r="O88" s="701">
        <v>44183</v>
      </c>
      <c r="P88" s="723">
        <v>0.90870387890255444</v>
      </c>
      <c r="Q88" s="702">
        <v>23</v>
      </c>
    </row>
    <row r="89" spans="1:17" ht="14.4" customHeight="1" x14ac:dyDescent="0.3">
      <c r="A89" s="696" t="s">
        <v>2809</v>
      </c>
      <c r="B89" s="697" t="s">
        <v>2810</v>
      </c>
      <c r="C89" s="697" t="s">
        <v>2024</v>
      </c>
      <c r="D89" s="697" t="s">
        <v>2923</v>
      </c>
      <c r="E89" s="697" t="s">
        <v>2924</v>
      </c>
      <c r="F89" s="701">
        <v>1</v>
      </c>
      <c r="G89" s="701">
        <v>171</v>
      </c>
      <c r="H89" s="701">
        <v>1</v>
      </c>
      <c r="I89" s="701">
        <v>171</v>
      </c>
      <c r="J89" s="701">
        <v>1</v>
      </c>
      <c r="K89" s="701">
        <v>171</v>
      </c>
      <c r="L89" s="701">
        <v>1</v>
      </c>
      <c r="M89" s="701">
        <v>171</v>
      </c>
      <c r="N89" s="701"/>
      <c r="O89" s="701"/>
      <c r="P89" s="723"/>
      <c r="Q89" s="702"/>
    </row>
    <row r="90" spans="1:17" ht="14.4" customHeight="1" x14ac:dyDescent="0.3">
      <c r="A90" s="696" t="s">
        <v>2809</v>
      </c>
      <c r="B90" s="697" t="s">
        <v>2810</v>
      </c>
      <c r="C90" s="697" t="s">
        <v>2024</v>
      </c>
      <c r="D90" s="697" t="s">
        <v>2925</v>
      </c>
      <c r="E90" s="697" t="s">
        <v>2926</v>
      </c>
      <c r="F90" s="701">
        <v>3</v>
      </c>
      <c r="G90" s="701">
        <v>993</v>
      </c>
      <c r="H90" s="701"/>
      <c r="I90" s="701">
        <v>331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2809</v>
      </c>
      <c r="B91" s="697" t="s">
        <v>2810</v>
      </c>
      <c r="C91" s="697" t="s">
        <v>2024</v>
      </c>
      <c r="D91" s="697" t="s">
        <v>2927</v>
      </c>
      <c r="E91" s="697" t="s">
        <v>2928</v>
      </c>
      <c r="F91" s="701">
        <v>73</v>
      </c>
      <c r="G91" s="701">
        <v>2117</v>
      </c>
      <c r="H91" s="701">
        <v>1.028169014084507</v>
      </c>
      <c r="I91" s="701">
        <v>29</v>
      </c>
      <c r="J91" s="701">
        <v>71</v>
      </c>
      <c r="K91" s="701">
        <v>2059</v>
      </c>
      <c r="L91" s="701">
        <v>1</v>
      </c>
      <c r="M91" s="701">
        <v>29</v>
      </c>
      <c r="N91" s="701">
        <v>61</v>
      </c>
      <c r="O91" s="701">
        <v>1769</v>
      </c>
      <c r="P91" s="723">
        <v>0.85915492957746475</v>
      </c>
      <c r="Q91" s="702">
        <v>29</v>
      </c>
    </row>
    <row r="92" spans="1:17" ht="14.4" customHeight="1" x14ac:dyDescent="0.3">
      <c r="A92" s="696" t="s">
        <v>2809</v>
      </c>
      <c r="B92" s="697" t="s">
        <v>2810</v>
      </c>
      <c r="C92" s="697" t="s">
        <v>2024</v>
      </c>
      <c r="D92" s="697" t="s">
        <v>2929</v>
      </c>
      <c r="E92" s="697" t="s">
        <v>2930</v>
      </c>
      <c r="F92" s="701">
        <v>319</v>
      </c>
      <c r="G92" s="701">
        <v>56782</v>
      </c>
      <c r="H92" s="701">
        <v>0.9876160990712074</v>
      </c>
      <c r="I92" s="701">
        <v>178</v>
      </c>
      <c r="J92" s="701">
        <v>323</v>
      </c>
      <c r="K92" s="701">
        <v>57494</v>
      </c>
      <c r="L92" s="701">
        <v>1</v>
      </c>
      <c r="M92" s="701">
        <v>178</v>
      </c>
      <c r="N92" s="701">
        <v>284</v>
      </c>
      <c r="O92" s="701">
        <v>50836</v>
      </c>
      <c r="P92" s="723">
        <v>0.88419661182036391</v>
      </c>
      <c r="Q92" s="702">
        <v>179</v>
      </c>
    </row>
    <row r="93" spans="1:17" ht="14.4" customHeight="1" x14ac:dyDescent="0.3">
      <c r="A93" s="696" t="s">
        <v>2809</v>
      </c>
      <c r="B93" s="697" t="s">
        <v>2810</v>
      </c>
      <c r="C93" s="697" t="s">
        <v>2024</v>
      </c>
      <c r="D93" s="697" t="s">
        <v>2931</v>
      </c>
      <c r="E93" s="697" t="s">
        <v>2932</v>
      </c>
      <c r="F93" s="701">
        <v>1</v>
      </c>
      <c r="G93" s="701">
        <v>15</v>
      </c>
      <c r="H93" s="701">
        <v>0.5</v>
      </c>
      <c r="I93" s="701">
        <v>15</v>
      </c>
      <c r="J93" s="701">
        <v>2</v>
      </c>
      <c r="K93" s="701">
        <v>30</v>
      </c>
      <c r="L93" s="701">
        <v>1</v>
      </c>
      <c r="M93" s="701">
        <v>15</v>
      </c>
      <c r="N93" s="701">
        <v>1</v>
      </c>
      <c r="O93" s="701">
        <v>16</v>
      </c>
      <c r="P93" s="723">
        <v>0.53333333333333333</v>
      </c>
      <c r="Q93" s="702">
        <v>16</v>
      </c>
    </row>
    <row r="94" spans="1:17" ht="14.4" customHeight="1" x14ac:dyDescent="0.3">
      <c r="A94" s="696" t="s">
        <v>2809</v>
      </c>
      <c r="B94" s="697" t="s">
        <v>2810</v>
      </c>
      <c r="C94" s="697" t="s">
        <v>2024</v>
      </c>
      <c r="D94" s="697" t="s">
        <v>2933</v>
      </c>
      <c r="E94" s="697" t="s">
        <v>2934</v>
      </c>
      <c r="F94" s="701">
        <v>83</v>
      </c>
      <c r="G94" s="701">
        <v>1577</v>
      </c>
      <c r="H94" s="701">
        <v>1.2769230769230768</v>
      </c>
      <c r="I94" s="701">
        <v>19</v>
      </c>
      <c r="J94" s="701">
        <v>65</v>
      </c>
      <c r="K94" s="701">
        <v>1235</v>
      </c>
      <c r="L94" s="701">
        <v>1</v>
      </c>
      <c r="M94" s="701">
        <v>19</v>
      </c>
      <c r="N94" s="701">
        <v>63</v>
      </c>
      <c r="O94" s="701">
        <v>1260</v>
      </c>
      <c r="P94" s="723">
        <v>1.0202429149797572</v>
      </c>
      <c r="Q94" s="702">
        <v>20</v>
      </c>
    </row>
    <row r="95" spans="1:17" ht="14.4" customHeight="1" x14ac:dyDescent="0.3">
      <c r="A95" s="696" t="s">
        <v>2809</v>
      </c>
      <c r="B95" s="697" t="s">
        <v>2810</v>
      </c>
      <c r="C95" s="697" t="s">
        <v>2024</v>
      </c>
      <c r="D95" s="697" t="s">
        <v>2935</v>
      </c>
      <c r="E95" s="697" t="s">
        <v>2936</v>
      </c>
      <c r="F95" s="701">
        <v>538</v>
      </c>
      <c r="G95" s="701">
        <v>10760</v>
      </c>
      <c r="H95" s="701">
        <v>1.1645021645021645</v>
      </c>
      <c r="I95" s="701">
        <v>20</v>
      </c>
      <c r="J95" s="701">
        <v>462</v>
      </c>
      <c r="K95" s="701">
        <v>9240</v>
      </c>
      <c r="L95" s="701">
        <v>1</v>
      </c>
      <c r="M95" s="701">
        <v>20</v>
      </c>
      <c r="N95" s="701">
        <v>400</v>
      </c>
      <c r="O95" s="701">
        <v>8000</v>
      </c>
      <c r="P95" s="723">
        <v>0.86580086580086579</v>
      </c>
      <c r="Q95" s="702">
        <v>20</v>
      </c>
    </row>
    <row r="96" spans="1:17" ht="14.4" customHeight="1" x14ac:dyDescent="0.3">
      <c r="A96" s="696" t="s">
        <v>2809</v>
      </c>
      <c r="B96" s="697" t="s">
        <v>2810</v>
      </c>
      <c r="C96" s="697" t="s">
        <v>2024</v>
      </c>
      <c r="D96" s="697" t="s">
        <v>2937</v>
      </c>
      <c r="E96" s="697" t="s">
        <v>2938</v>
      </c>
      <c r="F96" s="701">
        <v>1</v>
      </c>
      <c r="G96" s="701">
        <v>186</v>
      </c>
      <c r="H96" s="701"/>
      <c r="I96" s="701">
        <v>186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2809</v>
      </c>
      <c r="B97" s="697" t="s">
        <v>2810</v>
      </c>
      <c r="C97" s="697" t="s">
        <v>2024</v>
      </c>
      <c r="D97" s="697" t="s">
        <v>2939</v>
      </c>
      <c r="E97" s="697" t="s">
        <v>2940</v>
      </c>
      <c r="F97" s="701">
        <v>1</v>
      </c>
      <c r="G97" s="701">
        <v>174</v>
      </c>
      <c r="H97" s="701">
        <v>1</v>
      </c>
      <c r="I97" s="701">
        <v>174</v>
      </c>
      <c r="J97" s="701">
        <v>1</v>
      </c>
      <c r="K97" s="701">
        <v>174</v>
      </c>
      <c r="L97" s="701">
        <v>1</v>
      </c>
      <c r="M97" s="701">
        <v>174</v>
      </c>
      <c r="N97" s="701"/>
      <c r="O97" s="701"/>
      <c r="P97" s="723"/>
      <c r="Q97" s="702"/>
    </row>
    <row r="98" spans="1:17" ht="14.4" customHeight="1" x14ac:dyDescent="0.3">
      <c r="A98" s="696" t="s">
        <v>2809</v>
      </c>
      <c r="B98" s="697" t="s">
        <v>2810</v>
      </c>
      <c r="C98" s="697" t="s">
        <v>2024</v>
      </c>
      <c r="D98" s="697" t="s">
        <v>2941</v>
      </c>
      <c r="E98" s="697" t="s">
        <v>2942</v>
      </c>
      <c r="F98" s="701">
        <v>116</v>
      </c>
      <c r="G98" s="701">
        <v>9744</v>
      </c>
      <c r="H98" s="701">
        <v>1</v>
      </c>
      <c r="I98" s="701">
        <v>84</v>
      </c>
      <c r="J98" s="701">
        <v>116</v>
      </c>
      <c r="K98" s="701">
        <v>9744</v>
      </c>
      <c r="L98" s="701">
        <v>1</v>
      </c>
      <c r="M98" s="701">
        <v>84</v>
      </c>
      <c r="N98" s="701">
        <v>103</v>
      </c>
      <c r="O98" s="701">
        <v>8652</v>
      </c>
      <c r="P98" s="723">
        <v>0.88793103448275867</v>
      </c>
      <c r="Q98" s="702">
        <v>84</v>
      </c>
    </row>
    <row r="99" spans="1:17" ht="14.4" customHeight="1" x14ac:dyDescent="0.3">
      <c r="A99" s="696" t="s">
        <v>2809</v>
      </c>
      <c r="B99" s="697" t="s">
        <v>2810</v>
      </c>
      <c r="C99" s="697" t="s">
        <v>2024</v>
      </c>
      <c r="D99" s="697" t="s">
        <v>2943</v>
      </c>
      <c r="E99" s="697" t="s">
        <v>2944</v>
      </c>
      <c r="F99" s="701">
        <v>1</v>
      </c>
      <c r="G99" s="701">
        <v>78</v>
      </c>
      <c r="H99" s="701">
        <v>1</v>
      </c>
      <c r="I99" s="701">
        <v>78</v>
      </c>
      <c r="J99" s="701">
        <v>1</v>
      </c>
      <c r="K99" s="701">
        <v>78</v>
      </c>
      <c r="L99" s="701">
        <v>1</v>
      </c>
      <c r="M99" s="701">
        <v>78</v>
      </c>
      <c r="N99" s="701"/>
      <c r="O99" s="701"/>
      <c r="P99" s="723"/>
      <c r="Q99" s="702"/>
    </row>
    <row r="100" spans="1:17" ht="14.4" customHeight="1" x14ac:dyDescent="0.3">
      <c r="A100" s="696" t="s">
        <v>2809</v>
      </c>
      <c r="B100" s="697" t="s">
        <v>2810</v>
      </c>
      <c r="C100" s="697" t="s">
        <v>2024</v>
      </c>
      <c r="D100" s="697" t="s">
        <v>2945</v>
      </c>
      <c r="E100" s="697" t="s">
        <v>2946</v>
      </c>
      <c r="F100" s="701">
        <v>2</v>
      </c>
      <c r="G100" s="701">
        <v>602</v>
      </c>
      <c r="H100" s="701"/>
      <c r="I100" s="701">
        <v>301</v>
      </c>
      <c r="J100" s="701"/>
      <c r="K100" s="701"/>
      <c r="L100" s="701"/>
      <c r="M100" s="701"/>
      <c r="N100" s="701">
        <v>1</v>
      </c>
      <c r="O100" s="701">
        <v>302</v>
      </c>
      <c r="P100" s="723"/>
      <c r="Q100" s="702">
        <v>302</v>
      </c>
    </row>
    <row r="101" spans="1:17" ht="14.4" customHeight="1" x14ac:dyDescent="0.3">
      <c r="A101" s="696" t="s">
        <v>2809</v>
      </c>
      <c r="B101" s="697" t="s">
        <v>2810</v>
      </c>
      <c r="C101" s="697" t="s">
        <v>2024</v>
      </c>
      <c r="D101" s="697" t="s">
        <v>2947</v>
      </c>
      <c r="E101" s="697" t="s">
        <v>2948</v>
      </c>
      <c r="F101" s="701">
        <v>1</v>
      </c>
      <c r="G101" s="701">
        <v>21</v>
      </c>
      <c r="H101" s="701">
        <v>1</v>
      </c>
      <c r="I101" s="701">
        <v>21</v>
      </c>
      <c r="J101" s="701">
        <v>1</v>
      </c>
      <c r="K101" s="701">
        <v>21</v>
      </c>
      <c r="L101" s="701">
        <v>1</v>
      </c>
      <c r="M101" s="701">
        <v>21</v>
      </c>
      <c r="N101" s="701">
        <v>1</v>
      </c>
      <c r="O101" s="701">
        <v>22</v>
      </c>
      <c r="P101" s="723">
        <v>1.0476190476190477</v>
      </c>
      <c r="Q101" s="702">
        <v>22</v>
      </c>
    </row>
    <row r="102" spans="1:17" ht="14.4" customHeight="1" x14ac:dyDescent="0.3">
      <c r="A102" s="696" t="s">
        <v>2809</v>
      </c>
      <c r="B102" s="697" t="s">
        <v>2810</v>
      </c>
      <c r="C102" s="697" t="s">
        <v>2024</v>
      </c>
      <c r="D102" s="697" t="s">
        <v>2949</v>
      </c>
      <c r="E102" s="697" t="s">
        <v>2950</v>
      </c>
      <c r="F102" s="701">
        <v>53</v>
      </c>
      <c r="G102" s="701">
        <v>1166</v>
      </c>
      <c r="H102" s="701">
        <v>0.63855421686746983</v>
      </c>
      <c r="I102" s="701">
        <v>22</v>
      </c>
      <c r="J102" s="701">
        <v>83</v>
      </c>
      <c r="K102" s="701">
        <v>1826</v>
      </c>
      <c r="L102" s="701">
        <v>1</v>
      </c>
      <c r="M102" s="701">
        <v>22</v>
      </c>
      <c r="N102" s="701">
        <v>73</v>
      </c>
      <c r="O102" s="701">
        <v>1606</v>
      </c>
      <c r="P102" s="723">
        <v>0.87951807228915657</v>
      </c>
      <c r="Q102" s="702">
        <v>22</v>
      </c>
    </row>
    <row r="103" spans="1:17" ht="14.4" customHeight="1" x14ac:dyDescent="0.3">
      <c r="A103" s="696" t="s">
        <v>2809</v>
      </c>
      <c r="B103" s="697" t="s">
        <v>2810</v>
      </c>
      <c r="C103" s="697" t="s">
        <v>2024</v>
      </c>
      <c r="D103" s="697" t="s">
        <v>2951</v>
      </c>
      <c r="E103" s="697" t="s">
        <v>2952</v>
      </c>
      <c r="F103" s="701">
        <v>8</v>
      </c>
      <c r="G103" s="701">
        <v>3960</v>
      </c>
      <c r="H103" s="701"/>
      <c r="I103" s="701">
        <v>495</v>
      </c>
      <c r="J103" s="701"/>
      <c r="K103" s="701"/>
      <c r="L103" s="701"/>
      <c r="M103" s="701"/>
      <c r="N103" s="701"/>
      <c r="O103" s="701"/>
      <c r="P103" s="723"/>
      <c r="Q103" s="702"/>
    </row>
    <row r="104" spans="1:17" ht="14.4" customHeight="1" x14ac:dyDescent="0.3">
      <c r="A104" s="696" t="s">
        <v>2809</v>
      </c>
      <c r="B104" s="697" t="s">
        <v>2810</v>
      </c>
      <c r="C104" s="697" t="s">
        <v>2024</v>
      </c>
      <c r="D104" s="697" t="s">
        <v>2953</v>
      </c>
      <c r="E104" s="697" t="s">
        <v>2954</v>
      </c>
      <c r="F104" s="701"/>
      <c r="G104" s="701"/>
      <c r="H104" s="701"/>
      <c r="I104" s="701"/>
      <c r="J104" s="701"/>
      <c r="K104" s="701"/>
      <c r="L104" s="701"/>
      <c r="M104" s="701"/>
      <c r="N104" s="701">
        <v>1</v>
      </c>
      <c r="O104" s="701">
        <v>192</v>
      </c>
      <c r="P104" s="723"/>
      <c r="Q104" s="702">
        <v>192</v>
      </c>
    </row>
    <row r="105" spans="1:17" ht="14.4" customHeight="1" x14ac:dyDescent="0.3">
      <c r="A105" s="696" t="s">
        <v>2809</v>
      </c>
      <c r="B105" s="697" t="s">
        <v>2810</v>
      </c>
      <c r="C105" s="697" t="s">
        <v>2024</v>
      </c>
      <c r="D105" s="697" t="s">
        <v>2955</v>
      </c>
      <c r="E105" s="697" t="s">
        <v>2956</v>
      </c>
      <c r="F105" s="701">
        <v>1</v>
      </c>
      <c r="G105" s="701">
        <v>168</v>
      </c>
      <c r="H105" s="701">
        <v>0.5</v>
      </c>
      <c r="I105" s="701">
        <v>168</v>
      </c>
      <c r="J105" s="701">
        <v>2</v>
      </c>
      <c r="K105" s="701">
        <v>336</v>
      </c>
      <c r="L105" s="701">
        <v>1</v>
      </c>
      <c r="M105" s="701">
        <v>168</v>
      </c>
      <c r="N105" s="701"/>
      <c r="O105" s="701"/>
      <c r="P105" s="723"/>
      <c r="Q105" s="702"/>
    </row>
    <row r="106" spans="1:17" ht="14.4" customHeight="1" x14ac:dyDescent="0.3">
      <c r="A106" s="696" t="s">
        <v>2809</v>
      </c>
      <c r="B106" s="697" t="s">
        <v>2810</v>
      </c>
      <c r="C106" s="697" t="s">
        <v>2024</v>
      </c>
      <c r="D106" s="697" t="s">
        <v>2957</v>
      </c>
      <c r="E106" s="697" t="s">
        <v>2958</v>
      </c>
      <c r="F106" s="701">
        <v>2</v>
      </c>
      <c r="G106" s="701">
        <v>254</v>
      </c>
      <c r="H106" s="701"/>
      <c r="I106" s="701">
        <v>127</v>
      </c>
      <c r="J106" s="701"/>
      <c r="K106" s="701"/>
      <c r="L106" s="701"/>
      <c r="M106" s="701"/>
      <c r="N106" s="701">
        <v>1</v>
      </c>
      <c r="O106" s="701">
        <v>127</v>
      </c>
      <c r="P106" s="723"/>
      <c r="Q106" s="702">
        <v>127</v>
      </c>
    </row>
    <row r="107" spans="1:17" ht="14.4" customHeight="1" x14ac:dyDescent="0.3">
      <c r="A107" s="696" t="s">
        <v>2809</v>
      </c>
      <c r="B107" s="697" t="s">
        <v>2810</v>
      </c>
      <c r="C107" s="697" t="s">
        <v>2024</v>
      </c>
      <c r="D107" s="697" t="s">
        <v>2959</v>
      </c>
      <c r="E107" s="697" t="s">
        <v>2960</v>
      </c>
      <c r="F107" s="701"/>
      <c r="G107" s="701"/>
      <c r="H107" s="701"/>
      <c r="I107" s="701"/>
      <c r="J107" s="701"/>
      <c r="K107" s="701"/>
      <c r="L107" s="701"/>
      <c r="M107" s="701"/>
      <c r="N107" s="701">
        <v>3</v>
      </c>
      <c r="O107" s="701">
        <v>930</v>
      </c>
      <c r="P107" s="723"/>
      <c r="Q107" s="702">
        <v>310</v>
      </c>
    </row>
    <row r="108" spans="1:17" ht="14.4" customHeight="1" x14ac:dyDescent="0.3">
      <c r="A108" s="696" t="s">
        <v>2809</v>
      </c>
      <c r="B108" s="697" t="s">
        <v>2810</v>
      </c>
      <c r="C108" s="697" t="s">
        <v>2024</v>
      </c>
      <c r="D108" s="697" t="s">
        <v>2961</v>
      </c>
      <c r="E108" s="697" t="s">
        <v>2962</v>
      </c>
      <c r="F108" s="701">
        <v>1</v>
      </c>
      <c r="G108" s="701">
        <v>23</v>
      </c>
      <c r="H108" s="701">
        <v>0.5</v>
      </c>
      <c r="I108" s="701">
        <v>23</v>
      </c>
      <c r="J108" s="701">
        <v>2</v>
      </c>
      <c r="K108" s="701">
        <v>46</v>
      </c>
      <c r="L108" s="701">
        <v>1</v>
      </c>
      <c r="M108" s="701">
        <v>23</v>
      </c>
      <c r="N108" s="701">
        <v>1</v>
      </c>
      <c r="O108" s="701">
        <v>23</v>
      </c>
      <c r="P108" s="723">
        <v>0.5</v>
      </c>
      <c r="Q108" s="702">
        <v>23</v>
      </c>
    </row>
    <row r="109" spans="1:17" ht="14.4" customHeight="1" x14ac:dyDescent="0.3">
      <c r="A109" s="696" t="s">
        <v>2809</v>
      </c>
      <c r="B109" s="697" t="s">
        <v>2810</v>
      </c>
      <c r="C109" s="697" t="s">
        <v>2024</v>
      </c>
      <c r="D109" s="697" t="s">
        <v>2963</v>
      </c>
      <c r="E109" s="697" t="s">
        <v>2964</v>
      </c>
      <c r="F109" s="701"/>
      <c r="G109" s="701"/>
      <c r="H109" s="701"/>
      <c r="I109" s="701"/>
      <c r="J109" s="701">
        <v>1</v>
      </c>
      <c r="K109" s="701">
        <v>17</v>
      </c>
      <c r="L109" s="701">
        <v>1</v>
      </c>
      <c r="M109" s="701">
        <v>17</v>
      </c>
      <c r="N109" s="701">
        <v>2</v>
      </c>
      <c r="O109" s="701">
        <v>34</v>
      </c>
      <c r="P109" s="723">
        <v>2</v>
      </c>
      <c r="Q109" s="702">
        <v>17</v>
      </c>
    </row>
    <row r="110" spans="1:17" ht="14.4" customHeight="1" x14ac:dyDescent="0.3">
      <c r="A110" s="696" t="s">
        <v>2809</v>
      </c>
      <c r="B110" s="697" t="s">
        <v>2810</v>
      </c>
      <c r="C110" s="697" t="s">
        <v>2024</v>
      </c>
      <c r="D110" s="697" t="s">
        <v>2965</v>
      </c>
      <c r="E110" s="697" t="s">
        <v>2966</v>
      </c>
      <c r="F110" s="701">
        <v>49</v>
      </c>
      <c r="G110" s="701">
        <v>14406</v>
      </c>
      <c r="H110" s="701">
        <v>2.3254237288135595</v>
      </c>
      <c r="I110" s="701">
        <v>294</v>
      </c>
      <c r="J110" s="701">
        <v>21</v>
      </c>
      <c r="K110" s="701">
        <v>6195</v>
      </c>
      <c r="L110" s="701">
        <v>1</v>
      </c>
      <c r="M110" s="701">
        <v>295</v>
      </c>
      <c r="N110" s="701">
        <v>61</v>
      </c>
      <c r="O110" s="701">
        <v>18056</v>
      </c>
      <c r="P110" s="723">
        <v>2.9146085552865215</v>
      </c>
      <c r="Q110" s="702">
        <v>296</v>
      </c>
    </row>
    <row r="111" spans="1:17" ht="14.4" customHeight="1" x14ac:dyDescent="0.3">
      <c r="A111" s="696" t="s">
        <v>2809</v>
      </c>
      <c r="B111" s="697" t="s">
        <v>2810</v>
      </c>
      <c r="C111" s="697" t="s">
        <v>2024</v>
      </c>
      <c r="D111" s="697" t="s">
        <v>2967</v>
      </c>
      <c r="E111" s="697" t="s">
        <v>2968</v>
      </c>
      <c r="F111" s="701"/>
      <c r="G111" s="701"/>
      <c r="H111" s="701"/>
      <c r="I111" s="701"/>
      <c r="J111" s="701">
        <v>1</v>
      </c>
      <c r="K111" s="701">
        <v>45</v>
      </c>
      <c r="L111" s="701">
        <v>1</v>
      </c>
      <c r="M111" s="701">
        <v>45</v>
      </c>
      <c r="N111" s="701">
        <v>1</v>
      </c>
      <c r="O111" s="701">
        <v>45</v>
      </c>
      <c r="P111" s="723">
        <v>1</v>
      </c>
      <c r="Q111" s="702">
        <v>45</v>
      </c>
    </row>
    <row r="112" spans="1:17" ht="14.4" customHeight="1" x14ac:dyDescent="0.3">
      <c r="A112" s="696" t="s">
        <v>2809</v>
      </c>
      <c r="B112" s="697" t="s">
        <v>2810</v>
      </c>
      <c r="C112" s="697" t="s">
        <v>2024</v>
      </c>
      <c r="D112" s="697" t="s">
        <v>2969</v>
      </c>
      <c r="E112" s="697" t="s">
        <v>2970</v>
      </c>
      <c r="F112" s="701"/>
      <c r="G112" s="701"/>
      <c r="H112" s="701"/>
      <c r="I112" s="701"/>
      <c r="J112" s="701">
        <v>4</v>
      </c>
      <c r="K112" s="701">
        <v>184</v>
      </c>
      <c r="L112" s="701">
        <v>1</v>
      </c>
      <c r="M112" s="701">
        <v>46</v>
      </c>
      <c r="N112" s="701">
        <v>2</v>
      </c>
      <c r="O112" s="701">
        <v>92</v>
      </c>
      <c r="P112" s="723">
        <v>0.5</v>
      </c>
      <c r="Q112" s="702">
        <v>46</v>
      </c>
    </row>
    <row r="113" spans="1:17" ht="14.4" customHeight="1" x14ac:dyDescent="0.3">
      <c r="A113" s="696" t="s">
        <v>2809</v>
      </c>
      <c r="B113" s="697" t="s">
        <v>2810</v>
      </c>
      <c r="C113" s="697" t="s">
        <v>2024</v>
      </c>
      <c r="D113" s="697" t="s">
        <v>2971</v>
      </c>
      <c r="E113" s="697" t="s">
        <v>2972</v>
      </c>
      <c r="F113" s="701">
        <v>3</v>
      </c>
      <c r="G113" s="701">
        <v>1584</v>
      </c>
      <c r="H113" s="701"/>
      <c r="I113" s="701">
        <v>528</v>
      </c>
      <c r="J113" s="701"/>
      <c r="K113" s="701"/>
      <c r="L113" s="701"/>
      <c r="M113" s="701"/>
      <c r="N113" s="701"/>
      <c r="O113" s="701"/>
      <c r="P113" s="723"/>
      <c r="Q113" s="702"/>
    </row>
    <row r="114" spans="1:17" ht="14.4" customHeight="1" x14ac:dyDescent="0.3">
      <c r="A114" s="696" t="s">
        <v>2809</v>
      </c>
      <c r="B114" s="697" t="s">
        <v>2810</v>
      </c>
      <c r="C114" s="697" t="s">
        <v>2024</v>
      </c>
      <c r="D114" s="697" t="s">
        <v>2973</v>
      </c>
      <c r="E114" s="697" t="s">
        <v>2974</v>
      </c>
      <c r="F114" s="701">
        <v>1</v>
      </c>
      <c r="G114" s="701">
        <v>31</v>
      </c>
      <c r="H114" s="701">
        <v>0.5</v>
      </c>
      <c r="I114" s="701">
        <v>31</v>
      </c>
      <c r="J114" s="701">
        <v>2</v>
      </c>
      <c r="K114" s="701">
        <v>62</v>
      </c>
      <c r="L114" s="701">
        <v>1</v>
      </c>
      <c r="M114" s="701">
        <v>31</v>
      </c>
      <c r="N114" s="701"/>
      <c r="O114" s="701"/>
      <c r="P114" s="723"/>
      <c r="Q114" s="702"/>
    </row>
    <row r="115" spans="1:17" ht="14.4" customHeight="1" x14ac:dyDescent="0.3">
      <c r="A115" s="696" t="s">
        <v>2809</v>
      </c>
      <c r="B115" s="697" t="s">
        <v>2810</v>
      </c>
      <c r="C115" s="697" t="s">
        <v>2024</v>
      </c>
      <c r="D115" s="697" t="s">
        <v>2975</v>
      </c>
      <c r="E115" s="697" t="s">
        <v>2976</v>
      </c>
      <c r="F115" s="701">
        <v>2</v>
      </c>
      <c r="G115" s="701">
        <v>52</v>
      </c>
      <c r="H115" s="701"/>
      <c r="I115" s="701">
        <v>26</v>
      </c>
      <c r="J115" s="701"/>
      <c r="K115" s="701"/>
      <c r="L115" s="701"/>
      <c r="M115" s="701"/>
      <c r="N115" s="701">
        <v>5</v>
      </c>
      <c r="O115" s="701">
        <v>130</v>
      </c>
      <c r="P115" s="723"/>
      <c r="Q115" s="702">
        <v>26</v>
      </c>
    </row>
    <row r="116" spans="1:17" ht="14.4" customHeight="1" x14ac:dyDescent="0.3">
      <c r="A116" s="696" t="s">
        <v>2809</v>
      </c>
      <c r="B116" s="697" t="s">
        <v>2810</v>
      </c>
      <c r="C116" s="697" t="s">
        <v>2024</v>
      </c>
      <c r="D116" s="697" t="s">
        <v>2977</v>
      </c>
      <c r="E116" s="697" t="s">
        <v>2978</v>
      </c>
      <c r="F116" s="701">
        <v>1</v>
      </c>
      <c r="G116" s="701">
        <v>407</v>
      </c>
      <c r="H116" s="701"/>
      <c r="I116" s="701">
        <v>407</v>
      </c>
      <c r="J116" s="701"/>
      <c r="K116" s="701"/>
      <c r="L116" s="701"/>
      <c r="M116" s="701"/>
      <c r="N116" s="701"/>
      <c r="O116" s="701"/>
      <c r="P116" s="723"/>
      <c r="Q116" s="702"/>
    </row>
    <row r="117" spans="1:17" ht="14.4" customHeight="1" x14ac:dyDescent="0.3">
      <c r="A117" s="696" t="s">
        <v>2809</v>
      </c>
      <c r="B117" s="697" t="s">
        <v>2810</v>
      </c>
      <c r="C117" s="697" t="s">
        <v>2024</v>
      </c>
      <c r="D117" s="697" t="s">
        <v>2979</v>
      </c>
      <c r="E117" s="697" t="s">
        <v>2980</v>
      </c>
      <c r="F117" s="701">
        <v>1</v>
      </c>
      <c r="G117" s="701">
        <v>190</v>
      </c>
      <c r="H117" s="701"/>
      <c r="I117" s="701">
        <v>190</v>
      </c>
      <c r="J117" s="701"/>
      <c r="K117" s="701"/>
      <c r="L117" s="701"/>
      <c r="M117" s="701"/>
      <c r="N117" s="701"/>
      <c r="O117" s="701"/>
      <c r="P117" s="723"/>
      <c r="Q117" s="702"/>
    </row>
    <row r="118" spans="1:17" ht="14.4" customHeight="1" x14ac:dyDescent="0.3">
      <c r="A118" s="696" t="s">
        <v>2809</v>
      </c>
      <c r="B118" s="697" t="s">
        <v>2810</v>
      </c>
      <c r="C118" s="697" t="s">
        <v>2024</v>
      </c>
      <c r="D118" s="697" t="s">
        <v>2981</v>
      </c>
      <c r="E118" s="697" t="s">
        <v>2982</v>
      </c>
      <c r="F118" s="701">
        <v>3</v>
      </c>
      <c r="G118" s="701">
        <v>822</v>
      </c>
      <c r="H118" s="701">
        <v>3</v>
      </c>
      <c r="I118" s="701">
        <v>274</v>
      </c>
      <c r="J118" s="701">
        <v>1</v>
      </c>
      <c r="K118" s="701">
        <v>274</v>
      </c>
      <c r="L118" s="701">
        <v>1</v>
      </c>
      <c r="M118" s="701">
        <v>274</v>
      </c>
      <c r="N118" s="701">
        <v>2</v>
      </c>
      <c r="O118" s="701">
        <v>548</v>
      </c>
      <c r="P118" s="723">
        <v>2</v>
      </c>
      <c r="Q118" s="702">
        <v>274</v>
      </c>
    </row>
    <row r="119" spans="1:17" ht="14.4" customHeight="1" x14ac:dyDescent="0.3">
      <c r="A119" s="696" t="s">
        <v>2809</v>
      </c>
      <c r="B119" s="697" t="s">
        <v>2810</v>
      </c>
      <c r="C119" s="697" t="s">
        <v>2024</v>
      </c>
      <c r="D119" s="697" t="s">
        <v>2983</v>
      </c>
      <c r="E119" s="697" t="s">
        <v>2984</v>
      </c>
      <c r="F119" s="701">
        <v>4</v>
      </c>
      <c r="G119" s="701">
        <v>532</v>
      </c>
      <c r="H119" s="701">
        <v>2</v>
      </c>
      <c r="I119" s="701">
        <v>133</v>
      </c>
      <c r="J119" s="701">
        <v>2</v>
      </c>
      <c r="K119" s="701">
        <v>266</v>
      </c>
      <c r="L119" s="701">
        <v>1</v>
      </c>
      <c r="M119" s="701">
        <v>133</v>
      </c>
      <c r="N119" s="701">
        <v>1</v>
      </c>
      <c r="O119" s="701">
        <v>133</v>
      </c>
      <c r="P119" s="723">
        <v>0.5</v>
      </c>
      <c r="Q119" s="702">
        <v>133</v>
      </c>
    </row>
    <row r="120" spans="1:17" ht="14.4" customHeight="1" x14ac:dyDescent="0.3">
      <c r="A120" s="696" t="s">
        <v>2809</v>
      </c>
      <c r="B120" s="697" t="s">
        <v>2810</v>
      </c>
      <c r="C120" s="697" t="s">
        <v>2024</v>
      </c>
      <c r="D120" s="697" t="s">
        <v>2985</v>
      </c>
      <c r="E120" s="697" t="s">
        <v>2986</v>
      </c>
      <c r="F120" s="701">
        <v>163</v>
      </c>
      <c r="G120" s="701">
        <v>6031</v>
      </c>
      <c r="H120" s="701">
        <v>1.2255639097744362</v>
      </c>
      <c r="I120" s="701">
        <v>37</v>
      </c>
      <c r="J120" s="701">
        <v>133</v>
      </c>
      <c r="K120" s="701">
        <v>4921</v>
      </c>
      <c r="L120" s="701">
        <v>1</v>
      </c>
      <c r="M120" s="701">
        <v>37</v>
      </c>
      <c r="N120" s="701">
        <v>124</v>
      </c>
      <c r="O120" s="701">
        <v>4588</v>
      </c>
      <c r="P120" s="723">
        <v>0.93233082706766912</v>
      </c>
      <c r="Q120" s="702">
        <v>37</v>
      </c>
    </row>
    <row r="121" spans="1:17" ht="14.4" customHeight="1" x14ac:dyDescent="0.3">
      <c r="A121" s="696" t="s">
        <v>2809</v>
      </c>
      <c r="B121" s="697" t="s">
        <v>2810</v>
      </c>
      <c r="C121" s="697" t="s">
        <v>2024</v>
      </c>
      <c r="D121" s="697" t="s">
        <v>2987</v>
      </c>
      <c r="E121" s="697" t="s">
        <v>2988</v>
      </c>
      <c r="F121" s="701">
        <v>1</v>
      </c>
      <c r="G121" s="701">
        <v>232</v>
      </c>
      <c r="H121" s="701"/>
      <c r="I121" s="701">
        <v>232</v>
      </c>
      <c r="J121" s="701"/>
      <c r="K121" s="701"/>
      <c r="L121" s="701"/>
      <c r="M121" s="701"/>
      <c r="N121" s="701"/>
      <c r="O121" s="701"/>
      <c r="P121" s="723"/>
      <c r="Q121" s="702"/>
    </row>
    <row r="122" spans="1:17" ht="14.4" customHeight="1" x14ac:dyDescent="0.3">
      <c r="A122" s="696" t="s">
        <v>2809</v>
      </c>
      <c r="B122" s="697" t="s">
        <v>2810</v>
      </c>
      <c r="C122" s="697" t="s">
        <v>2024</v>
      </c>
      <c r="D122" s="697" t="s">
        <v>2989</v>
      </c>
      <c r="E122" s="697" t="s">
        <v>2990</v>
      </c>
      <c r="F122" s="701">
        <v>1</v>
      </c>
      <c r="G122" s="701">
        <v>930</v>
      </c>
      <c r="H122" s="701">
        <v>1</v>
      </c>
      <c r="I122" s="701">
        <v>930</v>
      </c>
      <c r="J122" s="701">
        <v>1</v>
      </c>
      <c r="K122" s="701">
        <v>930</v>
      </c>
      <c r="L122" s="701">
        <v>1</v>
      </c>
      <c r="M122" s="701">
        <v>930</v>
      </c>
      <c r="N122" s="701"/>
      <c r="O122" s="701"/>
      <c r="P122" s="723"/>
      <c r="Q122" s="702"/>
    </row>
    <row r="123" spans="1:17" ht="14.4" customHeight="1" x14ac:dyDescent="0.3">
      <c r="A123" s="696" t="s">
        <v>2809</v>
      </c>
      <c r="B123" s="697" t="s">
        <v>2810</v>
      </c>
      <c r="C123" s="697" t="s">
        <v>2024</v>
      </c>
      <c r="D123" s="697" t="s">
        <v>2991</v>
      </c>
      <c r="E123" s="697" t="s">
        <v>2992</v>
      </c>
      <c r="F123" s="701">
        <v>1</v>
      </c>
      <c r="G123" s="701">
        <v>932</v>
      </c>
      <c r="H123" s="701">
        <v>1</v>
      </c>
      <c r="I123" s="701">
        <v>932</v>
      </c>
      <c r="J123" s="701">
        <v>1</v>
      </c>
      <c r="K123" s="701">
        <v>932</v>
      </c>
      <c r="L123" s="701">
        <v>1</v>
      </c>
      <c r="M123" s="701">
        <v>932</v>
      </c>
      <c r="N123" s="701"/>
      <c r="O123" s="701"/>
      <c r="P123" s="723"/>
      <c r="Q123" s="702"/>
    </row>
    <row r="124" spans="1:17" ht="14.4" customHeight="1" x14ac:dyDescent="0.3">
      <c r="A124" s="696" t="s">
        <v>2809</v>
      </c>
      <c r="B124" s="697" t="s">
        <v>2810</v>
      </c>
      <c r="C124" s="697" t="s">
        <v>2024</v>
      </c>
      <c r="D124" s="697" t="s">
        <v>2993</v>
      </c>
      <c r="E124" s="697" t="s">
        <v>2994</v>
      </c>
      <c r="F124" s="701">
        <v>21</v>
      </c>
      <c r="G124" s="701">
        <v>1953</v>
      </c>
      <c r="H124" s="701">
        <v>7</v>
      </c>
      <c r="I124" s="701">
        <v>93</v>
      </c>
      <c r="J124" s="701">
        <v>3</v>
      </c>
      <c r="K124" s="701">
        <v>279</v>
      </c>
      <c r="L124" s="701">
        <v>1</v>
      </c>
      <c r="M124" s="701">
        <v>93</v>
      </c>
      <c r="N124" s="701">
        <v>10</v>
      </c>
      <c r="O124" s="701">
        <v>940</v>
      </c>
      <c r="P124" s="723">
        <v>3.3691756272401432</v>
      </c>
      <c r="Q124" s="702">
        <v>94</v>
      </c>
    </row>
    <row r="125" spans="1:17" ht="14.4" customHeight="1" x14ac:dyDescent="0.3">
      <c r="A125" s="696" t="s">
        <v>2809</v>
      </c>
      <c r="B125" s="697" t="s">
        <v>2810</v>
      </c>
      <c r="C125" s="697" t="s">
        <v>2024</v>
      </c>
      <c r="D125" s="697" t="s">
        <v>2995</v>
      </c>
      <c r="E125" s="697" t="s">
        <v>2996</v>
      </c>
      <c r="F125" s="701"/>
      <c r="G125" s="701"/>
      <c r="H125" s="701"/>
      <c r="I125" s="701"/>
      <c r="J125" s="701">
        <v>1</v>
      </c>
      <c r="K125" s="701">
        <v>942</v>
      </c>
      <c r="L125" s="701">
        <v>1</v>
      </c>
      <c r="M125" s="701">
        <v>942</v>
      </c>
      <c r="N125" s="701">
        <v>2</v>
      </c>
      <c r="O125" s="701">
        <v>1884</v>
      </c>
      <c r="P125" s="723">
        <v>2</v>
      </c>
      <c r="Q125" s="702">
        <v>942</v>
      </c>
    </row>
    <row r="126" spans="1:17" ht="14.4" customHeight="1" x14ac:dyDescent="0.3">
      <c r="A126" s="696" t="s">
        <v>2809</v>
      </c>
      <c r="B126" s="697" t="s">
        <v>2997</v>
      </c>
      <c r="C126" s="697" t="s">
        <v>2024</v>
      </c>
      <c r="D126" s="697" t="s">
        <v>2998</v>
      </c>
      <c r="E126" s="697" t="s">
        <v>2999</v>
      </c>
      <c r="F126" s="701">
        <v>2</v>
      </c>
      <c r="G126" s="701">
        <v>2076</v>
      </c>
      <c r="H126" s="701">
        <v>0.4</v>
      </c>
      <c r="I126" s="701">
        <v>1038</v>
      </c>
      <c r="J126" s="701">
        <v>5</v>
      </c>
      <c r="K126" s="701">
        <v>5190</v>
      </c>
      <c r="L126" s="701">
        <v>1</v>
      </c>
      <c r="M126" s="701">
        <v>1038</v>
      </c>
      <c r="N126" s="701">
        <v>5</v>
      </c>
      <c r="O126" s="701">
        <v>5195</v>
      </c>
      <c r="P126" s="723">
        <v>1.0009633911368014</v>
      </c>
      <c r="Q126" s="702">
        <v>1039</v>
      </c>
    </row>
    <row r="127" spans="1:17" ht="14.4" customHeight="1" x14ac:dyDescent="0.3">
      <c r="A127" s="696" t="s">
        <v>3000</v>
      </c>
      <c r="B127" s="697" t="s">
        <v>2752</v>
      </c>
      <c r="C127" s="697" t="s">
        <v>2227</v>
      </c>
      <c r="D127" s="697" t="s">
        <v>3001</v>
      </c>
      <c r="E127" s="697" t="s">
        <v>2240</v>
      </c>
      <c r="F127" s="701">
        <v>0.08</v>
      </c>
      <c r="G127" s="701">
        <v>395.51</v>
      </c>
      <c r="H127" s="701">
        <v>0.79999595461073247</v>
      </c>
      <c r="I127" s="701">
        <v>4943.875</v>
      </c>
      <c r="J127" s="701">
        <v>0.1</v>
      </c>
      <c r="K127" s="701">
        <v>494.39</v>
      </c>
      <c r="L127" s="701">
        <v>1</v>
      </c>
      <c r="M127" s="701">
        <v>4943.8999999999996</v>
      </c>
      <c r="N127" s="701"/>
      <c r="O127" s="701"/>
      <c r="P127" s="723"/>
      <c r="Q127" s="702"/>
    </row>
    <row r="128" spans="1:17" ht="14.4" customHeight="1" x14ac:dyDescent="0.3">
      <c r="A128" s="696" t="s">
        <v>3000</v>
      </c>
      <c r="B128" s="697" t="s">
        <v>2752</v>
      </c>
      <c r="C128" s="697" t="s">
        <v>2227</v>
      </c>
      <c r="D128" s="697" t="s">
        <v>3002</v>
      </c>
      <c r="E128" s="697" t="s">
        <v>3003</v>
      </c>
      <c r="F128" s="701">
        <v>11.599999999999998</v>
      </c>
      <c r="G128" s="701">
        <v>11656</v>
      </c>
      <c r="H128" s="701"/>
      <c r="I128" s="701">
        <v>1004.8275862068967</v>
      </c>
      <c r="J128" s="701"/>
      <c r="K128" s="701"/>
      <c r="L128" s="701"/>
      <c r="M128" s="701"/>
      <c r="N128" s="701"/>
      <c r="O128" s="701"/>
      <c r="P128" s="723"/>
      <c r="Q128" s="702"/>
    </row>
    <row r="129" spans="1:17" ht="14.4" customHeight="1" x14ac:dyDescent="0.3">
      <c r="A129" s="696" t="s">
        <v>3000</v>
      </c>
      <c r="B129" s="697" t="s">
        <v>2752</v>
      </c>
      <c r="C129" s="697" t="s">
        <v>2227</v>
      </c>
      <c r="D129" s="697" t="s">
        <v>3004</v>
      </c>
      <c r="E129" s="697" t="s">
        <v>2240</v>
      </c>
      <c r="F129" s="701">
        <v>1.05</v>
      </c>
      <c r="G129" s="701">
        <v>10382.280000000001</v>
      </c>
      <c r="H129" s="701">
        <v>0.73943544607793565</v>
      </c>
      <c r="I129" s="701">
        <v>9887.8857142857141</v>
      </c>
      <c r="J129" s="701">
        <v>1.4200000000000002</v>
      </c>
      <c r="K129" s="701">
        <v>14040.82</v>
      </c>
      <c r="L129" s="701">
        <v>1</v>
      </c>
      <c r="M129" s="701">
        <v>9887.9014084507035</v>
      </c>
      <c r="N129" s="701">
        <v>1.5200000000000002</v>
      </c>
      <c r="O129" s="701">
        <v>13298.79</v>
      </c>
      <c r="P129" s="723">
        <v>0.94715194696606042</v>
      </c>
      <c r="Q129" s="702">
        <v>8749.2039473684199</v>
      </c>
    </row>
    <row r="130" spans="1:17" ht="14.4" customHeight="1" x14ac:dyDescent="0.3">
      <c r="A130" s="696" t="s">
        <v>3000</v>
      </c>
      <c r="B130" s="697" t="s">
        <v>2752</v>
      </c>
      <c r="C130" s="697" t="s">
        <v>2227</v>
      </c>
      <c r="D130" s="697" t="s">
        <v>3005</v>
      </c>
      <c r="E130" s="697" t="s">
        <v>3006</v>
      </c>
      <c r="F130" s="701"/>
      <c r="G130" s="701"/>
      <c r="H130" s="701"/>
      <c r="I130" s="701"/>
      <c r="J130" s="701">
        <v>4</v>
      </c>
      <c r="K130" s="701">
        <v>20759.2</v>
      </c>
      <c r="L130" s="701">
        <v>1</v>
      </c>
      <c r="M130" s="701">
        <v>5189.8</v>
      </c>
      <c r="N130" s="701"/>
      <c r="O130" s="701"/>
      <c r="P130" s="723"/>
      <c r="Q130" s="702"/>
    </row>
    <row r="131" spans="1:17" ht="14.4" customHeight="1" x14ac:dyDescent="0.3">
      <c r="A131" s="696" t="s">
        <v>3000</v>
      </c>
      <c r="B131" s="697" t="s">
        <v>2752</v>
      </c>
      <c r="C131" s="697" t="s">
        <v>2227</v>
      </c>
      <c r="D131" s="697" t="s">
        <v>3007</v>
      </c>
      <c r="E131" s="697" t="s">
        <v>2307</v>
      </c>
      <c r="F131" s="701">
        <v>0.04</v>
      </c>
      <c r="G131" s="701">
        <v>190.99</v>
      </c>
      <c r="H131" s="701">
        <v>0.18665767535501021</v>
      </c>
      <c r="I131" s="701">
        <v>4774.75</v>
      </c>
      <c r="J131" s="701">
        <v>0.23</v>
      </c>
      <c r="K131" s="701">
        <v>1023.21</v>
      </c>
      <c r="L131" s="701">
        <v>1</v>
      </c>
      <c r="M131" s="701">
        <v>4448.739130434783</v>
      </c>
      <c r="N131" s="701"/>
      <c r="O131" s="701"/>
      <c r="P131" s="723"/>
      <c r="Q131" s="702"/>
    </row>
    <row r="132" spans="1:17" ht="14.4" customHeight="1" x14ac:dyDescent="0.3">
      <c r="A132" s="696" t="s">
        <v>3000</v>
      </c>
      <c r="B132" s="697" t="s">
        <v>2752</v>
      </c>
      <c r="C132" s="697" t="s">
        <v>2227</v>
      </c>
      <c r="D132" s="697" t="s">
        <v>3008</v>
      </c>
      <c r="E132" s="697" t="s">
        <v>2307</v>
      </c>
      <c r="F132" s="701">
        <v>0.32</v>
      </c>
      <c r="G132" s="701">
        <v>2910.45</v>
      </c>
      <c r="H132" s="701">
        <v>4.0000137436263925</v>
      </c>
      <c r="I132" s="701">
        <v>9095.15625</v>
      </c>
      <c r="J132" s="701">
        <v>0.08</v>
      </c>
      <c r="K132" s="701">
        <v>727.61</v>
      </c>
      <c r="L132" s="701">
        <v>1</v>
      </c>
      <c r="M132" s="701">
        <v>9095.125</v>
      </c>
      <c r="N132" s="701"/>
      <c r="O132" s="701"/>
      <c r="P132" s="723"/>
      <c r="Q132" s="702"/>
    </row>
    <row r="133" spans="1:17" ht="14.4" customHeight="1" x14ac:dyDescent="0.3">
      <c r="A133" s="696" t="s">
        <v>3000</v>
      </c>
      <c r="B133" s="697" t="s">
        <v>2752</v>
      </c>
      <c r="C133" s="697" t="s">
        <v>2227</v>
      </c>
      <c r="D133" s="697" t="s">
        <v>3009</v>
      </c>
      <c r="E133" s="697" t="s">
        <v>3010</v>
      </c>
      <c r="F133" s="701">
        <v>0.9</v>
      </c>
      <c r="G133" s="701">
        <v>1754.3700000000001</v>
      </c>
      <c r="H133" s="701">
        <v>1.2857142857142856</v>
      </c>
      <c r="I133" s="701">
        <v>1949.3000000000002</v>
      </c>
      <c r="J133" s="701">
        <v>0.7</v>
      </c>
      <c r="K133" s="701">
        <v>1364.5100000000002</v>
      </c>
      <c r="L133" s="701">
        <v>1</v>
      </c>
      <c r="M133" s="701">
        <v>1949.3000000000004</v>
      </c>
      <c r="N133" s="701"/>
      <c r="O133" s="701"/>
      <c r="P133" s="723"/>
      <c r="Q133" s="702"/>
    </row>
    <row r="134" spans="1:17" ht="14.4" customHeight="1" x14ac:dyDescent="0.3">
      <c r="A134" s="696" t="s">
        <v>3000</v>
      </c>
      <c r="B134" s="697" t="s">
        <v>2752</v>
      </c>
      <c r="C134" s="697" t="s">
        <v>2227</v>
      </c>
      <c r="D134" s="697" t="s">
        <v>3011</v>
      </c>
      <c r="E134" s="697" t="s">
        <v>2307</v>
      </c>
      <c r="F134" s="701">
        <v>5.42</v>
      </c>
      <c r="G134" s="701">
        <v>9859.159999999998</v>
      </c>
      <c r="H134" s="701">
        <v>0.45147842014882639</v>
      </c>
      <c r="I134" s="701">
        <v>1819.033210332103</v>
      </c>
      <c r="J134" s="701">
        <v>12.01</v>
      </c>
      <c r="K134" s="701">
        <v>21837.500000000004</v>
      </c>
      <c r="L134" s="701">
        <v>1</v>
      </c>
      <c r="M134" s="701">
        <v>1818.276436303081</v>
      </c>
      <c r="N134" s="701"/>
      <c r="O134" s="701"/>
      <c r="P134" s="723"/>
      <c r="Q134" s="702"/>
    </row>
    <row r="135" spans="1:17" ht="14.4" customHeight="1" x14ac:dyDescent="0.3">
      <c r="A135" s="696" t="s">
        <v>3000</v>
      </c>
      <c r="B135" s="697" t="s">
        <v>2752</v>
      </c>
      <c r="C135" s="697" t="s">
        <v>2227</v>
      </c>
      <c r="D135" s="697" t="s">
        <v>3012</v>
      </c>
      <c r="E135" s="697" t="s">
        <v>3013</v>
      </c>
      <c r="F135" s="701">
        <v>0.15</v>
      </c>
      <c r="G135" s="701">
        <v>77.64</v>
      </c>
      <c r="H135" s="701">
        <v>0.5</v>
      </c>
      <c r="I135" s="701">
        <v>517.6</v>
      </c>
      <c r="J135" s="701">
        <v>0.3</v>
      </c>
      <c r="K135" s="701">
        <v>155.28</v>
      </c>
      <c r="L135" s="701">
        <v>1</v>
      </c>
      <c r="M135" s="701">
        <v>517.6</v>
      </c>
      <c r="N135" s="701">
        <v>0.15</v>
      </c>
      <c r="O135" s="701">
        <v>68.86</v>
      </c>
      <c r="P135" s="723">
        <v>0.44345698093766101</v>
      </c>
      <c r="Q135" s="702">
        <v>459.06666666666666</v>
      </c>
    </row>
    <row r="136" spans="1:17" ht="14.4" customHeight="1" x14ac:dyDescent="0.3">
      <c r="A136" s="696" t="s">
        <v>3000</v>
      </c>
      <c r="B136" s="697" t="s">
        <v>2752</v>
      </c>
      <c r="C136" s="697" t="s">
        <v>2227</v>
      </c>
      <c r="D136" s="697" t="s">
        <v>3014</v>
      </c>
      <c r="E136" s="697" t="s">
        <v>3015</v>
      </c>
      <c r="F136" s="701">
        <v>0.1</v>
      </c>
      <c r="G136" s="701">
        <v>90.38</v>
      </c>
      <c r="H136" s="701">
        <v>0.4</v>
      </c>
      <c r="I136" s="701">
        <v>903.8</v>
      </c>
      <c r="J136" s="701">
        <v>0.25</v>
      </c>
      <c r="K136" s="701">
        <v>225.95</v>
      </c>
      <c r="L136" s="701">
        <v>1</v>
      </c>
      <c r="M136" s="701">
        <v>903.8</v>
      </c>
      <c r="N136" s="701">
        <v>0.1</v>
      </c>
      <c r="O136" s="701">
        <v>71.88</v>
      </c>
      <c r="P136" s="723">
        <v>0.31812347864571805</v>
      </c>
      <c r="Q136" s="702">
        <v>718.8</v>
      </c>
    </row>
    <row r="137" spans="1:17" ht="14.4" customHeight="1" x14ac:dyDescent="0.3">
      <c r="A137" s="696" t="s">
        <v>3000</v>
      </c>
      <c r="B137" s="697" t="s">
        <v>2752</v>
      </c>
      <c r="C137" s="697" t="s">
        <v>2227</v>
      </c>
      <c r="D137" s="697" t="s">
        <v>3016</v>
      </c>
      <c r="E137" s="697" t="s">
        <v>2307</v>
      </c>
      <c r="F137" s="701">
        <v>0.22000000000000003</v>
      </c>
      <c r="G137" s="701">
        <v>7603.55</v>
      </c>
      <c r="H137" s="701">
        <v>0.64506235943569812</v>
      </c>
      <c r="I137" s="701">
        <v>34561.590909090904</v>
      </c>
      <c r="J137" s="701">
        <v>0.35000000000000009</v>
      </c>
      <c r="K137" s="701">
        <v>11787.310000000003</v>
      </c>
      <c r="L137" s="701">
        <v>1</v>
      </c>
      <c r="M137" s="701">
        <v>33678.028571428571</v>
      </c>
      <c r="N137" s="701"/>
      <c r="O137" s="701"/>
      <c r="P137" s="723"/>
      <c r="Q137" s="702"/>
    </row>
    <row r="138" spans="1:17" ht="14.4" customHeight="1" x14ac:dyDescent="0.3">
      <c r="A138" s="696" t="s">
        <v>3000</v>
      </c>
      <c r="B138" s="697" t="s">
        <v>2752</v>
      </c>
      <c r="C138" s="697" t="s">
        <v>2227</v>
      </c>
      <c r="D138" s="697" t="s">
        <v>3017</v>
      </c>
      <c r="E138" s="697" t="s">
        <v>2307</v>
      </c>
      <c r="F138" s="701"/>
      <c r="G138" s="701"/>
      <c r="H138" s="701"/>
      <c r="I138" s="701"/>
      <c r="J138" s="701"/>
      <c r="K138" s="701"/>
      <c r="L138" s="701"/>
      <c r="M138" s="701"/>
      <c r="N138" s="701">
        <v>10.879999999999999</v>
      </c>
      <c r="O138" s="701">
        <v>7125.4900000000007</v>
      </c>
      <c r="P138" s="723"/>
      <c r="Q138" s="702">
        <v>654.91636029411779</v>
      </c>
    </row>
    <row r="139" spans="1:17" ht="14.4" customHeight="1" x14ac:dyDescent="0.3">
      <c r="A139" s="696" t="s">
        <v>3000</v>
      </c>
      <c r="B139" s="697" t="s">
        <v>2752</v>
      </c>
      <c r="C139" s="697" t="s">
        <v>2227</v>
      </c>
      <c r="D139" s="697" t="s">
        <v>3018</v>
      </c>
      <c r="E139" s="697" t="s">
        <v>2307</v>
      </c>
      <c r="F139" s="701"/>
      <c r="G139" s="701"/>
      <c r="H139" s="701"/>
      <c r="I139" s="701"/>
      <c r="J139" s="701"/>
      <c r="K139" s="701"/>
      <c r="L139" s="701"/>
      <c r="M139" s="701"/>
      <c r="N139" s="701">
        <v>0.23000000000000004</v>
      </c>
      <c r="O139" s="701">
        <v>2611.6899999999996</v>
      </c>
      <c r="P139" s="723"/>
      <c r="Q139" s="702">
        <v>11355.173913043474</v>
      </c>
    </row>
    <row r="140" spans="1:17" ht="14.4" customHeight="1" x14ac:dyDescent="0.3">
      <c r="A140" s="696" t="s">
        <v>3000</v>
      </c>
      <c r="B140" s="697" t="s">
        <v>2752</v>
      </c>
      <c r="C140" s="697" t="s">
        <v>2227</v>
      </c>
      <c r="D140" s="697" t="s">
        <v>2306</v>
      </c>
      <c r="E140" s="697" t="s">
        <v>2307</v>
      </c>
      <c r="F140" s="701"/>
      <c r="G140" s="701"/>
      <c r="H140" s="701"/>
      <c r="I140" s="701"/>
      <c r="J140" s="701"/>
      <c r="K140" s="701"/>
      <c r="L140" s="701"/>
      <c r="M140" s="701"/>
      <c r="N140" s="701">
        <v>0.48</v>
      </c>
      <c r="O140" s="701">
        <v>786.94</v>
      </c>
      <c r="P140" s="723"/>
      <c r="Q140" s="702">
        <v>1639.4583333333335</v>
      </c>
    </row>
    <row r="141" spans="1:17" ht="14.4" customHeight="1" x14ac:dyDescent="0.3">
      <c r="A141" s="696" t="s">
        <v>3000</v>
      </c>
      <c r="B141" s="697" t="s">
        <v>2752</v>
      </c>
      <c r="C141" s="697" t="s">
        <v>2227</v>
      </c>
      <c r="D141" s="697" t="s">
        <v>3019</v>
      </c>
      <c r="E141" s="697" t="s">
        <v>3020</v>
      </c>
      <c r="F141" s="701"/>
      <c r="G141" s="701"/>
      <c r="H141" s="701"/>
      <c r="I141" s="701"/>
      <c r="J141" s="701"/>
      <c r="K141" s="701"/>
      <c r="L141" s="701"/>
      <c r="M141" s="701"/>
      <c r="N141" s="701">
        <v>2</v>
      </c>
      <c r="O141" s="701">
        <v>2913.16</v>
      </c>
      <c r="P141" s="723"/>
      <c r="Q141" s="702">
        <v>1456.58</v>
      </c>
    </row>
    <row r="142" spans="1:17" ht="14.4" customHeight="1" x14ac:dyDescent="0.3">
      <c r="A142" s="696" t="s">
        <v>3000</v>
      </c>
      <c r="B142" s="697" t="s">
        <v>2752</v>
      </c>
      <c r="C142" s="697" t="s">
        <v>2227</v>
      </c>
      <c r="D142" s="697" t="s">
        <v>3021</v>
      </c>
      <c r="E142" s="697" t="s">
        <v>3010</v>
      </c>
      <c r="F142" s="701"/>
      <c r="G142" s="701"/>
      <c r="H142" s="701"/>
      <c r="I142" s="701"/>
      <c r="J142" s="701"/>
      <c r="K142" s="701"/>
      <c r="L142" s="701"/>
      <c r="M142" s="701"/>
      <c r="N142" s="701">
        <v>0.89999999999999991</v>
      </c>
      <c r="O142" s="701">
        <v>479.07</v>
      </c>
      <c r="P142" s="723"/>
      <c r="Q142" s="702">
        <v>532.30000000000007</v>
      </c>
    </row>
    <row r="143" spans="1:17" ht="14.4" customHeight="1" x14ac:dyDescent="0.3">
      <c r="A143" s="696" t="s">
        <v>3000</v>
      </c>
      <c r="B143" s="697" t="s">
        <v>2752</v>
      </c>
      <c r="C143" s="697" t="s">
        <v>2330</v>
      </c>
      <c r="D143" s="697" t="s">
        <v>3022</v>
      </c>
      <c r="E143" s="697" t="s">
        <v>3023</v>
      </c>
      <c r="F143" s="701"/>
      <c r="G143" s="701"/>
      <c r="H143" s="701"/>
      <c r="I143" s="701"/>
      <c r="J143" s="701">
        <v>1</v>
      </c>
      <c r="K143" s="701">
        <v>589.59</v>
      </c>
      <c r="L143" s="701">
        <v>1</v>
      </c>
      <c r="M143" s="701">
        <v>589.59</v>
      </c>
      <c r="N143" s="701"/>
      <c r="O143" s="701"/>
      <c r="P143" s="723"/>
      <c r="Q143" s="702"/>
    </row>
    <row r="144" spans="1:17" ht="14.4" customHeight="1" x14ac:dyDescent="0.3">
      <c r="A144" s="696" t="s">
        <v>3000</v>
      </c>
      <c r="B144" s="697" t="s">
        <v>2752</v>
      </c>
      <c r="C144" s="697" t="s">
        <v>2330</v>
      </c>
      <c r="D144" s="697" t="s">
        <v>3024</v>
      </c>
      <c r="E144" s="697" t="s">
        <v>3025</v>
      </c>
      <c r="F144" s="701">
        <v>3</v>
      </c>
      <c r="G144" s="701">
        <v>2916.96</v>
      </c>
      <c r="H144" s="701">
        <v>0.75</v>
      </c>
      <c r="I144" s="701">
        <v>972.32</v>
      </c>
      <c r="J144" s="701">
        <v>4</v>
      </c>
      <c r="K144" s="701">
        <v>3889.28</v>
      </c>
      <c r="L144" s="701">
        <v>1</v>
      </c>
      <c r="M144" s="701">
        <v>972.32</v>
      </c>
      <c r="N144" s="701">
        <v>2</v>
      </c>
      <c r="O144" s="701">
        <v>1944.64</v>
      </c>
      <c r="P144" s="723">
        <v>0.5</v>
      </c>
      <c r="Q144" s="702">
        <v>972.32</v>
      </c>
    </row>
    <row r="145" spans="1:17" ht="14.4" customHeight="1" x14ac:dyDescent="0.3">
      <c r="A145" s="696" t="s">
        <v>3000</v>
      </c>
      <c r="B145" s="697" t="s">
        <v>2752</v>
      </c>
      <c r="C145" s="697" t="s">
        <v>2330</v>
      </c>
      <c r="D145" s="697" t="s">
        <v>3026</v>
      </c>
      <c r="E145" s="697" t="s">
        <v>3025</v>
      </c>
      <c r="F145" s="701">
        <v>4</v>
      </c>
      <c r="G145" s="701">
        <v>6829.24</v>
      </c>
      <c r="H145" s="701">
        <v>1.0657698430038389</v>
      </c>
      <c r="I145" s="701">
        <v>1707.31</v>
      </c>
      <c r="J145" s="701">
        <v>4</v>
      </c>
      <c r="K145" s="701">
        <v>6407.8</v>
      </c>
      <c r="L145" s="701">
        <v>1</v>
      </c>
      <c r="M145" s="701">
        <v>1601.95</v>
      </c>
      <c r="N145" s="701">
        <v>12</v>
      </c>
      <c r="O145" s="701">
        <v>10890</v>
      </c>
      <c r="P145" s="723">
        <v>1.6994912450451012</v>
      </c>
      <c r="Q145" s="702">
        <v>907.5</v>
      </c>
    </row>
    <row r="146" spans="1:17" ht="14.4" customHeight="1" x14ac:dyDescent="0.3">
      <c r="A146" s="696" t="s">
        <v>3000</v>
      </c>
      <c r="B146" s="697" t="s">
        <v>2752</v>
      </c>
      <c r="C146" s="697" t="s">
        <v>2330</v>
      </c>
      <c r="D146" s="697" t="s">
        <v>3027</v>
      </c>
      <c r="E146" s="697" t="s">
        <v>3025</v>
      </c>
      <c r="F146" s="701">
        <v>2</v>
      </c>
      <c r="G146" s="701">
        <v>4132.6000000000004</v>
      </c>
      <c r="H146" s="701"/>
      <c r="I146" s="701">
        <v>2066.3000000000002</v>
      </c>
      <c r="J146" s="701"/>
      <c r="K146" s="701"/>
      <c r="L146" s="701"/>
      <c r="M146" s="701"/>
      <c r="N146" s="701">
        <v>2</v>
      </c>
      <c r="O146" s="701">
        <v>2621.66</v>
      </c>
      <c r="P146" s="723"/>
      <c r="Q146" s="702">
        <v>1310.83</v>
      </c>
    </row>
    <row r="147" spans="1:17" ht="14.4" customHeight="1" x14ac:dyDescent="0.3">
      <c r="A147" s="696" t="s">
        <v>3000</v>
      </c>
      <c r="B147" s="697" t="s">
        <v>2752</v>
      </c>
      <c r="C147" s="697" t="s">
        <v>2330</v>
      </c>
      <c r="D147" s="697" t="s">
        <v>3028</v>
      </c>
      <c r="E147" s="697" t="s">
        <v>3029</v>
      </c>
      <c r="F147" s="701">
        <v>1</v>
      </c>
      <c r="G147" s="701">
        <v>1932.09</v>
      </c>
      <c r="H147" s="701"/>
      <c r="I147" s="701">
        <v>1932.09</v>
      </c>
      <c r="J147" s="701"/>
      <c r="K147" s="701"/>
      <c r="L147" s="701"/>
      <c r="M147" s="701"/>
      <c r="N147" s="701"/>
      <c r="O147" s="701"/>
      <c r="P147" s="723"/>
      <c r="Q147" s="702"/>
    </row>
    <row r="148" spans="1:17" ht="14.4" customHeight="1" x14ac:dyDescent="0.3">
      <c r="A148" s="696" t="s">
        <v>3000</v>
      </c>
      <c r="B148" s="697" t="s">
        <v>2752</v>
      </c>
      <c r="C148" s="697" t="s">
        <v>2330</v>
      </c>
      <c r="D148" s="697" t="s">
        <v>3030</v>
      </c>
      <c r="E148" s="697" t="s">
        <v>3031</v>
      </c>
      <c r="F148" s="701">
        <v>5</v>
      </c>
      <c r="G148" s="701">
        <v>5138.8</v>
      </c>
      <c r="H148" s="701">
        <v>5.4718146389249744</v>
      </c>
      <c r="I148" s="701">
        <v>1027.76</v>
      </c>
      <c r="J148" s="701">
        <v>1</v>
      </c>
      <c r="K148" s="701">
        <v>939.14</v>
      </c>
      <c r="L148" s="701">
        <v>1</v>
      </c>
      <c r="M148" s="701">
        <v>939.14</v>
      </c>
      <c r="N148" s="701">
        <v>7</v>
      </c>
      <c r="O148" s="701">
        <v>6573.98</v>
      </c>
      <c r="P148" s="723">
        <v>7</v>
      </c>
      <c r="Q148" s="702">
        <v>939.14</v>
      </c>
    </row>
    <row r="149" spans="1:17" ht="14.4" customHeight="1" x14ac:dyDescent="0.3">
      <c r="A149" s="696" t="s">
        <v>3000</v>
      </c>
      <c r="B149" s="697" t="s">
        <v>2752</v>
      </c>
      <c r="C149" s="697" t="s">
        <v>2330</v>
      </c>
      <c r="D149" s="697" t="s">
        <v>3032</v>
      </c>
      <c r="E149" s="697" t="s">
        <v>3031</v>
      </c>
      <c r="F149" s="701">
        <v>1</v>
      </c>
      <c r="G149" s="701">
        <v>2141.85</v>
      </c>
      <c r="H149" s="701"/>
      <c r="I149" s="701">
        <v>2141.85</v>
      </c>
      <c r="J149" s="701"/>
      <c r="K149" s="701"/>
      <c r="L149" s="701"/>
      <c r="M149" s="701"/>
      <c r="N149" s="701">
        <v>8</v>
      </c>
      <c r="O149" s="701">
        <v>7986</v>
      </c>
      <c r="P149" s="723"/>
      <c r="Q149" s="702">
        <v>998.25</v>
      </c>
    </row>
    <row r="150" spans="1:17" ht="14.4" customHeight="1" x14ac:dyDescent="0.3">
      <c r="A150" s="696" t="s">
        <v>3000</v>
      </c>
      <c r="B150" s="697" t="s">
        <v>2752</v>
      </c>
      <c r="C150" s="697" t="s">
        <v>2330</v>
      </c>
      <c r="D150" s="697" t="s">
        <v>3033</v>
      </c>
      <c r="E150" s="697" t="s">
        <v>3034</v>
      </c>
      <c r="F150" s="701">
        <v>1</v>
      </c>
      <c r="G150" s="701">
        <v>8536.5499999999993</v>
      </c>
      <c r="H150" s="701"/>
      <c r="I150" s="701">
        <v>8536.5499999999993</v>
      </c>
      <c r="J150" s="701"/>
      <c r="K150" s="701"/>
      <c r="L150" s="701"/>
      <c r="M150" s="701"/>
      <c r="N150" s="701">
        <v>1</v>
      </c>
      <c r="O150" s="701">
        <v>8536.5499999999993</v>
      </c>
      <c r="P150" s="723"/>
      <c r="Q150" s="702">
        <v>8536.5499999999993</v>
      </c>
    </row>
    <row r="151" spans="1:17" ht="14.4" customHeight="1" x14ac:dyDescent="0.3">
      <c r="A151" s="696" t="s">
        <v>3000</v>
      </c>
      <c r="B151" s="697" t="s">
        <v>2752</v>
      </c>
      <c r="C151" s="697" t="s">
        <v>2330</v>
      </c>
      <c r="D151" s="697" t="s">
        <v>3035</v>
      </c>
      <c r="E151" s="697" t="s">
        <v>3036</v>
      </c>
      <c r="F151" s="701"/>
      <c r="G151" s="701"/>
      <c r="H151" s="701"/>
      <c r="I151" s="701"/>
      <c r="J151" s="701">
        <v>1</v>
      </c>
      <c r="K151" s="701">
        <v>1074.71</v>
      </c>
      <c r="L151" s="701">
        <v>1</v>
      </c>
      <c r="M151" s="701">
        <v>1074.71</v>
      </c>
      <c r="N151" s="701"/>
      <c r="O151" s="701"/>
      <c r="P151" s="723"/>
      <c r="Q151" s="702"/>
    </row>
    <row r="152" spans="1:17" ht="14.4" customHeight="1" x14ac:dyDescent="0.3">
      <c r="A152" s="696" t="s">
        <v>3000</v>
      </c>
      <c r="B152" s="697" t="s">
        <v>2752</v>
      </c>
      <c r="C152" s="697" t="s">
        <v>2330</v>
      </c>
      <c r="D152" s="697" t="s">
        <v>3037</v>
      </c>
      <c r="E152" s="697" t="s">
        <v>3038</v>
      </c>
      <c r="F152" s="701">
        <v>1</v>
      </c>
      <c r="G152" s="701">
        <v>55397.2</v>
      </c>
      <c r="H152" s="701"/>
      <c r="I152" s="701">
        <v>55397.2</v>
      </c>
      <c r="J152" s="701"/>
      <c r="K152" s="701"/>
      <c r="L152" s="701"/>
      <c r="M152" s="701"/>
      <c r="N152" s="701"/>
      <c r="O152" s="701"/>
      <c r="P152" s="723"/>
      <c r="Q152" s="702"/>
    </row>
    <row r="153" spans="1:17" ht="14.4" customHeight="1" x14ac:dyDescent="0.3">
      <c r="A153" s="696" t="s">
        <v>3000</v>
      </c>
      <c r="B153" s="697" t="s">
        <v>2752</v>
      </c>
      <c r="C153" s="697" t="s">
        <v>2330</v>
      </c>
      <c r="D153" s="697" t="s">
        <v>3039</v>
      </c>
      <c r="E153" s="697" t="s">
        <v>3040</v>
      </c>
      <c r="F153" s="701">
        <v>1</v>
      </c>
      <c r="G153" s="701">
        <v>3003.38</v>
      </c>
      <c r="H153" s="701"/>
      <c r="I153" s="701">
        <v>3003.38</v>
      </c>
      <c r="J153" s="701"/>
      <c r="K153" s="701"/>
      <c r="L153" s="701"/>
      <c r="M153" s="701"/>
      <c r="N153" s="701">
        <v>1</v>
      </c>
      <c r="O153" s="701">
        <v>2635.73</v>
      </c>
      <c r="P153" s="723"/>
      <c r="Q153" s="702">
        <v>2635.73</v>
      </c>
    </row>
    <row r="154" spans="1:17" ht="14.4" customHeight="1" x14ac:dyDescent="0.3">
      <c r="A154" s="696" t="s">
        <v>3000</v>
      </c>
      <c r="B154" s="697" t="s">
        <v>2752</v>
      </c>
      <c r="C154" s="697" t="s">
        <v>2330</v>
      </c>
      <c r="D154" s="697" t="s">
        <v>3041</v>
      </c>
      <c r="E154" s="697" t="s">
        <v>3042</v>
      </c>
      <c r="F154" s="701"/>
      <c r="G154" s="701"/>
      <c r="H154" s="701"/>
      <c r="I154" s="701"/>
      <c r="J154" s="701"/>
      <c r="K154" s="701"/>
      <c r="L154" s="701"/>
      <c r="M154" s="701"/>
      <c r="N154" s="701">
        <v>1</v>
      </c>
      <c r="O154" s="701">
        <v>2236.5</v>
      </c>
      <c r="P154" s="723"/>
      <c r="Q154" s="702">
        <v>2236.5</v>
      </c>
    </row>
    <row r="155" spans="1:17" ht="14.4" customHeight="1" x14ac:dyDescent="0.3">
      <c r="A155" s="696" t="s">
        <v>3000</v>
      </c>
      <c r="B155" s="697" t="s">
        <v>2752</v>
      </c>
      <c r="C155" s="697" t="s">
        <v>2330</v>
      </c>
      <c r="D155" s="697" t="s">
        <v>3043</v>
      </c>
      <c r="E155" s="697" t="s">
        <v>3044</v>
      </c>
      <c r="F155" s="701"/>
      <c r="G155" s="701"/>
      <c r="H155" s="701"/>
      <c r="I155" s="701"/>
      <c r="J155" s="701">
        <v>1</v>
      </c>
      <c r="K155" s="701">
        <v>27592.04</v>
      </c>
      <c r="L155" s="701">
        <v>1</v>
      </c>
      <c r="M155" s="701">
        <v>27592.04</v>
      </c>
      <c r="N155" s="701">
        <v>1</v>
      </c>
      <c r="O155" s="701">
        <v>11500.4</v>
      </c>
      <c r="P155" s="723">
        <v>0.41680136735087364</v>
      </c>
      <c r="Q155" s="702">
        <v>11500.4</v>
      </c>
    </row>
    <row r="156" spans="1:17" ht="14.4" customHeight="1" x14ac:dyDescent="0.3">
      <c r="A156" s="696" t="s">
        <v>3000</v>
      </c>
      <c r="B156" s="697" t="s">
        <v>2752</v>
      </c>
      <c r="C156" s="697" t="s">
        <v>2330</v>
      </c>
      <c r="D156" s="697" t="s">
        <v>3045</v>
      </c>
      <c r="E156" s="697" t="s">
        <v>3046</v>
      </c>
      <c r="F156" s="701">
        <v>1</v>
      </c>
      <c r="G156" s="701">
        <v>3991.04</v>
      </c>
      <c r="H156" s="701"/>
      <c r="I156" s="701">
        <v>3991.04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3000</v>
      </c>
      <c r="B157" s="697" t="s">
        <v>2752</v>
      </c>
      <c r="C157" s="697" t="s">
        <v>2330</v>
      </c>
      <c r="D157" s="697" t="s">
        <v>3047</v>
      </c>
      <c r="E157" s="697" t="s">
        <v>3048</v>
      </c>
      <c r="F157" s="701">
        <v>9</v>
      </c>
      <c r="G157" s="701">
        <v>62017.02</v>
      </c>
      <c r="H157" s="701"/>
      <c r="I157" s="701">
        <v>6890.78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3000</v>
      </c>
      <c r="B158" s="697" t="s">
        <v>2752</v>
      </c>
      <c r="C158" s="697" t="s">
        <v>2330</v>
      </c>
      <c r="D158" s="697" t="s">
        <v>3049</v>
      </c>
      <c r="E158" s="697" t="s">
        <v>3050</v>
      </c>
      <c r="F158" s="701">
        <v>1</v>
      </c>
      <c r="G158" s="701">
        <v>4137.8900000000003</v>
      </c>
      <c r="H158" s="701"/>
      <c r="I158" s="701">
        <v>4137.8900000000003</v>
      </c>
      <c r="J158" s="701"/>
      <c r="K158" s="701"/>
      <c r="L158" s="701"/>
      <c r="M158" s="701"/>
      <c r="N158" s="701">
        <v>2</v>
      </c>
      <c r="O158" s="701">
        <v>8275.7800000000007</v>
      </c>
      <c r="P158" s="723"/>
      <c r="Q158" s="702">
        <v>4137.8900000000003</v>
      </c>
    </row>
    <row r="159" spans="1:17" ht="14.4" customHeight="1" x14ac:dyDescent="0.3">
      <c r="A159" s="696" t="s">
        <v>3000</v>
      </c>
      <c r="B159" s="697" t="s">
        <v>2752</v>
      </c>
      <c r="C159" s="697" t="s">
        <v>2330</v>
      </c>
      <c r="D159" s="697" t="s">
        <v>3051</v>
      </c>
      <c r="E159" s="697" t="s">
        <v>3052</v>
      </c>
      <c r="F159" s="701">
        <v>7</v>
      </c>
      <c r="G159" s="701">
        <v>7019.6</v>
      </c>
      <c r="H159" s="701">
        <v>1.0172596188681979</v>
      </c>
      <c r="I159" s="701">
        <v>1002.8000000000001</v>
      </c>
      <c r="J159" s="701">
        <v>7</v>
      </c>
      <c r="K159" s="701">
        <v>6900.5</v>
      </c>
      <c r="L159" s="701">
        <v>1</v>
      </c>
      <c r="M159" s="701">
        <v>985.78571428571433</v>
      </c>
      <c r="N159" s="701">
        <v>13</v>
      </c>
      <c r="O159" s="701">
        <v>11640.2</v>
      </c>
      <c r="P159" s="723">
        <v>1.68686327077748</v>
      </c>
      <c r="Q159" s="702">
        <v>895.40000000000009</v>
      </c>
    </row>
    <row r="160" spans="1:17" ht="14.4" customHeight="1" x14ac:dyDescent="0.3">
      <c r="A160" s="696" t="s">
        <v>3000</v>
      </c>
      <c r="B160" s="697" t="s">
        <v>2752</v>
      </c>
      <c r="C160" s="697" t="s">
        <v>2330</v>
      </c>
      <c r="D160" s="697" t="s">
        <v>3053</v>
      </c>
      <c r="E160" s="697" t="s">
        <v>3054</v>
      </c>
      <c r="F160" s="701">
        <v>1</v>
      </c>
      <c r="G160" s="701">
        <v>7650</v>
      </c>
      <c r="H160" s="701">
        <v>0.33333333333333331</v>
      </c>
      <c r="I160" s="701">
        <v>7650</v>
      </c>
      <c r="J160" s="701">
        <v>3</v>
      </c>
      <c r="K160" s="701">
        <v>22950</v>
      </c>
      <c r="L160" s="701">
        <v>1</v>
      </c>
      <c r="M160" s="701">
        <v>7650</v>
      </c>
      <c r="N160" s="701">
        <v>1</v>
      </c>
      <c r="O160" s="701">
        <v>4946.4799999999996</v>
      </c>
      <c r="P160" s="723">
        <v>0.21553289760348582</v>
      </c>
      <c r="Q160" s="702">
        <v>4946.4799999999996</v>
      </c>
    </row>
    <row r="161" spans="1:17" ht="14.4" customHeight="1" x14ac:dyDescent="0.3">
      <c r="A161" s="696" t="s">
        <v>3000</v>
      </c>
      <c r="B161" s="697" t="s">
        <v>2752</v>
      </c>
      <c r="C161" s="697" t="s">
        <v>2330</v>
      </c>
      <c r="D161" s="697" t="s">
        <v>3055</v>
      </c>
      <c r="E161" s="697" t="s">
        <v>3056</v>
      </c>
      <c r="F161" s="701">
        <v>1</v>
      </c>
      <c r="G161" s="701">
        <v>13284.52</v>
      </c>
      <c r="H161" s="701">
        <v>0.5613307124277237</v>
      </c>
      <c r="I161" s="701">
        <v>13284.52</v>
      </c>
      <c r="J161" s="701">
        <v>2</v>
      </c>
      <c r="K161" s="701">
        <v>23666.12</v>
      </c>
      <c r="L161" s="701">
        <v>1</v>
      </c>
      <c r="M161" s="701">
        <v>11833.06</v>
      </c>
      <c r="N161" s="701">
        <v>7</v>
      </c>
      <c r="O161" s="701">
        <v>20581.97</v>
      </c>
      <c r="P161" s="723">
        <v>0.86968079262675935</v>
      </c>
      <c r="Q161" s="702">
        <v>2940.2814285714289</v>
      </c>
    </row>
    <row r="162" spans="1:17" ht="14.4" customHeight="1" x14ac:dyDescent="0.3">
      <c r="A162" s="696" t="s">
        <v>3000</v>
      </c>
      <c r="B162" s="697" t="s">
        <v>2752</v>
      </c>
      <c r="C162" s="697" t="s">
        <v>2330</v>
      </c>
      <c r="D162" s="697" t="s">
        <v>3057</v>
      </c>
      <c r="E162" s="697" t="s">
        <v>3058</v>
      </c>
      <c r="F162" s="701">
        <v>1</v>
      </c>
      <c r="G162" s="701">
        <v>2170.9699999999998</v>
      </c>
      <c r="H162" s="701">
        <v>1.0606550649299888</v>
      </c>
      <c r="I162" s="701">
        <v>2170.9699999999998</v>
      </c>
      <c r="J162" s="701">
        <v>1</v>
      </c>
      <c r="K162" s="701">
        <v>2046.82</v>
      </c>
      <c r="L162" s="701">
        <v>1</v>
      </c>
      <c r="M162" s="701">
        <v>2046.82</v>
      </c>
      <c r="N162" s="701">
        <v>1</v>
      </c>
      <c r="O162" s="701">
        <v>2046.82</v>
      </c>
      <c r="P162" s="723">
        <v>1</v>
      </c>
      <c r="Q162" s="702">
        <v>2046.82</v>
      </c>
    </row>
    <row r="163" spans="1:17" ht="14.4" customHeight="1" x14ac:dyDescent="0.3">
      <c r="A163" s="696" t="s">
        <v>3000</v>
      </c>
      <c r="B163" s="697" t="s">
        <v>2752</v>
      </c>
      <c r="C163" s="697" t="s">
        <v>2330</v>
      </c>
      <c r="D163" s="697" t="s">
        <v>3059</v>
      </c>
      <c r="E163" s="697" t="s">
        <v>3060</v>
      </c>
      <c r="F163" s="701"/>
      <c r="G163" s="701"/>
      <c r="H163" s="701"/>
      <c r="I163" s="701"/>
      <c r="J163" s="701">
        <v>1</v>
      </c>
      <c r="K163" s="701">
        <v>750.76</v>
      </c>
      <c r="L163" s="701">
        <v>1</v>
      </c>
      <c r="M163" s="701">
        <v>750.76</v>
      </c>
      <c r="N163" s="701">
        <v>2</v>
      </c>
      <c r="O163" s="701">
        <v>1501.52</v>
      </c>
      <c r="P163" s="723">
        <v>2</v>
      </c>
      <c r="Q163" s="702">
        <v>750.76</v>
      </c>
    </row>
    <row r="164" spans="1:17" ht="14.4" customHeight="1" x14ac:dyDescent="0.3">
      <c r="A164" s="696" t="s">
        <v>3000</v>
      </c>
      <c r="B164" s="697" t="s">
        <v>2752</v>
      </c>
      <c r="C164" s="697" t="s">
        <v>2330</v>
      </c>
      <c r="D164" s="697" t="s">
        <v>3061</v>
      </c>
      <c r="E164" s="697" t="s">
        <v>3062</v>
      </c>
      <c r="F164" s="701"/>
      <c r="G164" s="701"/>
      <c r="H164" s="701"/>
      <c r="I164" s="701"/>
      <c r="J164" s="701"/>
      <c r="K164" s="701"/>
      <c r="L164" s="701"/>
      <c r="M164" s="701"/>
      <c r="N164" s="701">
        <v>1</v>
      </c>
      <c r="O164" s="701">
        <v>10072.94</v>
      </c>
      <c r="P164" s="723"/>
      <c r="Q164" s="702">
        <v>10072.94</v>
      </c>
    </row>
    <row r="165" spans="1:17" ht="14.4" customHeight="1" x14ac:dyDescent="0.3">
      <c r="A165" s="696" t="s">
        <v>3000</v>
      </c>
      <c r="B165" s="697" t="s">
        <v>2752</v>
      </c>
      <c r="C165" s="697" t="s">
        <v>2330</v>
      </c>
      <c r="D165" s="697" t="s">
        <v>3063</v>
      </c>
      <c r="E165" s="697" t="s">
        <v>3064</v>
      </c>
      <c r="F165" s="701"/>
      <c r="G165" s="701"/>
      <c r="H165" s="701"/>
      <c r="I165" s="701"/>
      <c r="J165" s="701">
        <v>4</v>
      </c>
      <c r="K165" s="701">
        <v>11897.44</v>
      </c>
      <c r="L165" s="701">
        <v>1</v>
      </c>
      <c r="M165" s="701">
        <v>2974.36</v>
      </c>
      <c r="N165" s="701"/>
      <c r="O165" s="701"/>
      <c r="P165" s="723"/>
      <c r="Q165" s="702"/>
    </row>
    <row r="166" spans="1:17" ht="14.4" customHeight="1" x14ac:dyDescent="0.3">
      <c r="A166" s="696" t="s">
        <v>3000</v>
      </c>
      <c r="B166" s="697" t="s">
        <v>2752</v>
      </c>
      <c r="C166" s="697" t="s">
        <v>2330</v>
      </c>
      <c r="D166" s="697" t="s">
        <v>3065</v>
      </c>
      <c r="E166" s="697" t="s">
        <v>3066</v>
      </c>
      <c r="F166" s="701"/>
      <c r="G166" s="701"/>
      <c r="H166" s="701"/>
      <c r="I166" s="701"/>
      <c r="J166" s="701"/>
      <c r="K166" s="701"/>
      <c r="L166" s="701"/>
      <c r="M166" s="701"/>
      <c r="N166" s="701">
        <v>2</v>
      </c>
      <c r="O166" s="701">
        <v>6720</v>
      </c>
      <c r="P166" s="723"/>
      <c r="Q166" s="702">
        <v>3360</v>
      </c>
    </row>
    <row r="167" spans="1:17" ht="14.4" customHeight="1" x14ac:dyDescent="0.3">
      <c r="A167" s="696" t="s">
        <v>3000</v>
      </c>
      <c r="B167" s="697" t="s">
        <v>2752</v>
      </c>
      <c r="C167" s="697" t="s">
        <v>2330</v>
      </c>
      <c r="D167" s="697" t="s">
        <v>3067</v>
      </c>
      <c r="E167" s="697" t="s">
        <v>3068</v>
      </c>
      <c r="F167" s="701">
        <v>3</v>
      </c>
      <c r="G167" s="701">
        <v>15777.689999999999</v>
      </c>
      <c r="H167" s="701">
        <v>1.542730504775538</v>
      </c>
      <c r="I167" s="701">
        <v>5259.23</v>
      </c>
      <c r="J167" s="701">
        <v>2</v>
      </c>
      <c r="K167" s="701">
        <v>10227.119999999999</v>
      </c>
      <c r="L167" s="701">
        <v>1</v>
      </c>
      <c r="M167" s="701">
        <v>5113.5599999999995</v>
      </c>
      <c r="N167" s="701">
        <v>7</v>
      </c>
      <c r="O167" s="701">
        <v>19866.559999999998</v>
      </c>
      <c r="P167" s="723">
        <v>1.9425370974428773</v>
      </c>
      <c r="Q167" s="702">
        <v>2838.0799999999995</v>
      </c>
    </row>
    <row r="168" spans="1:17" ht="14.4" customHeight="1" x14ac:dyDescent="0.3">
      <c r="A168" s="696" t="s">
        <v>3000</v>
      </c>
      <c r="B168" s="697" t="s">
        <v>2752</v>
      </c>
      <c r="C168" s="697" t="s">
        <v>2330</v>
      </c>
      <c r="D168" s="697" t="s">
        <v>3069</v>
      </c>
      <c r="E168" s="697" t="s">
        <v>3070</v>
      </c>
      <c r="F168" s="701"/>
      <c r="G168" s="701"/>
      <c r="H168" s="701"/>
      <c r="I168" s="701"/>
      <c r="J168" s="701"/>
      <c r="K168" s="701"/>
      <c r="L168" s="701"/>
      <c r="M168" s="701"/>
      <c r="N168" s="701">
        <v>2</v>
      </c>
      <c r="O168" s="701">
        <v>43655.56</v>
      </c>
      <c r="P168" s="723"/>
      <c r="Q168" s="702">
        <v>21827.78</v>
      </c>
    </row>
    <row r="169" spans="1:17" ht="14.4" customHeight="1" x14ac:dyDescent="0.3">
      <c r="A169" s="696" t="s">
        <v>3000</v>
      </c>
      <c r="B169" s="697" t="s">
        <v>2752</v>
      </c>
      <c r="C169" s="697" t="s">
        <v>2330</v>
      </c>
      <c r="D169" s="697" t="s">
        <v>3071</v>
      </c>
      <c r="E169" s="697" t="s">
        <v>3072</v>
      </c>
      <c r="F169" s="701">
        <v>1</v>
      </c>
      <c r="G169" s="701">
        <v>4041.82</v>
      </c>
      <c r="H169" s="701"/>
      <c r="I169" s="701">
        <v>4041.82</v>
      </c>
      <c r="J169" s="701"/>
      <c r="K169" s="701"/>
      <c r="L169" s="701"/>
      <c r="M169" s="701"/>
      <c r="N169" s="701"/>
      <c r="O169" s="701"/>
      <c r="P169" s="723"/>
      <c r="Q169" s="702"/>
    </row>
    <row r="170" spans="1:17" ht="14.4" customHeight="1" x14ac:dyDescent="0.3">
      <c r="A170" s="696" t="s">
        <v>3000</v>
      </c>
      <c r="B170" s="697" t="s">
        <v>2752</v>
      </c>
      <c r="C170" s="697" t="s">
        <v>2330</v>
      </c>
      <c r="D170" s="697" t="s">
        <v>3073</v>
      </c>
      <c r="E170" s="697" t="s">
        <v>3074</v>
      </c>
      <c r="F170" s="701">
        <v>1</v>
      </c>
      <c r="G170" s="701">
        <v>605.65</v>
      </c>
      <c r="H170" s="701">
        <v>1.0997421557234166</v>
      </c>
      <c r="I170" s="701">
        <v>605.65</v>
      </c>
      <c r="J170" s="701">
        <v>1</v>
      </c>
      <c r="K170" s="701">
        <v>550.72</v>
      </c>
      <c r="L170" s="701">
        <v>1</v>
      </c>
      <c r="M170" s="701">
        <v>550.72</v>
      </c>
      <c r="N170" s="701">
        <v>1</v>
      </c>
      <c r="O170" s="701">
        <v>550.72</v>
      </c>
      <c r="P170" s="723">
        <v>1</v>
      </c>
      <c r="Q170" s="702">
        <v>550.72</v>
      </c>
    </row>
    <row r="171" spans="1:17" ht="14.4" customHeight="1" x14ac:dyDescent="0.3">
      <c r="A171" s="696" t="s">
        <v>3000</v>
      </c>
      <c r="B171" s="697" t="s">
        <v>2752</v>
      </c>
      <c r="C171" s="697" t="s">
        <v>2330</v>
      </c>
      <c r="D171" s="697" t="s">
        <v>3075</v>
      </c>
      <c r="E171" s="697" t="s">
        <v>3076</v>
      </c>
      <c r="F171" s="701"/>
      <c r="G171" s="701"/>
      <c r="H171" s="701"/>
      <c r="I171" s="701"/>
      <c r="J171" s="701">
        <v>2</v>
      </c>
      <c r="K171" s="701">
        <v>34763.980000000003</v>
      </c>
      <c r="L171" s="701">
        <v>1</v>
      </c>
      <c r="M171" s="701">
        <v>17381.990000000002</v>
      </c>
      <c r="N171" s="701"/>
      <c r="O171" s="701"/>
      <c r="P171" s="723"/>
      <c r="Q171" s="702"/>
    </row>
    <row r="172" spans="1:17" ht="14.4" customHeight="1" x14ac:dyDescent="0.3">
      <c r="A172" s="696" t="s">
        <v>3000</v>
      </c>
      <c r="B172" s="697" t="s">
        <v>2752</v>
      </c>
      <c r="C172" s="697" t="s">
        <v>2330</v>
      </c>
      <c r="D172" s="697" t="s">
        <v>3077</v>
      </c>
      <c r="E172" s="697" t="s">
        <v>3078</v>
      </c>
      <c r="F172" s="701">
        <v>1</v>
      </c>
      <c r="G172" s="701">
        <v>831.16</v>
      </c>
      <c r="H172" s="701">
        <v>0.5</v>
      </c>
      <c r="I172" s="701">
        <v>831.16</v>
      </c>
      <c r="J172" s="701">
        <v>2</v>
      </c>
      <c r="K172" s="701">
        <v>1662.32</v>
      </c>
      <c r="L172" s="701">
        <v>1</v>
      </c>
      <c r="M172" s="701">
        <v>831.16</v>
      </c>
      <c r="N172" s="701">
        <v>1</v>
      </c>
      <c r="O172" s="701">
        <v>831.16</v>
      </c>
      <c r="P172" s="723">
        <v>0.5</v>
      </c>
      <c r="Q172" s="702">
        <v>831.16</v>
      </c>
    </row>
    <row r="173" spans="1:17" ht="14.4" customHeight="1" x14ac:dyDescent="0.3">
      <c r="A173" s="696" t="s">
        <v>3000</v>
      </c>
      <c r="B173" s="697" t="s">
        <v>2752</v>
      </c>
      <c r="C173" s="697" t="s">
        <v>2330</v>
      </c>
      <c r="D173" s="697" t="s">
        <v>3079</v>
      </c>
      <c r="E173" s="697" t="s">
        <v>3078</v>
      </c>
      <c r="F173" s="701">
        <v>1</v>
      </c>
      <c r="G173" s="701">
        <v>888.06</v>
      </c>
      <c r="H173" s="701"/>
      <c r="I173" s="701">
        <v>888.06</v>
      </c>
      <c r="J173" s="701"/>
      <c r="K173" s="701"/>
      <c r="L173" s="701"/>
      <c r="M173" s="701"/>
      <c r="N173" s="701">
        <v>1</v>
      </c>
      <c r="O173" s="701">
        <v>888.06</v>
      </c>
      <c r="P173" s="723"/>
      <c r="Q173" s="702">
        <v>888.06</v>
      </c>
    </row>
    <row r="174" spans="1:17" ht="14.4" customHeight="1" x14ac:dyDescent="0.3">
      <c r="A174" s="696" t="s">
        <v>3000</v>
      </c>
      <c r="B174" s="697" t="s">
        <v>2752</v>
      </c>
      <c r="C174" s="697" t="s">
        <v>2330</v>
      </c>
      <c r="D174" s="697" t="s">
        <v>3080</v>
      </c>
      <c r="E174" s="697" t="s">
        <v>3081</v>
      </c>
      <c r="F174" s="701"/>
      <c r="G174" s="701"/>
      <c r="H174" s="701"/>
      <c r="I174" s="701"/>
      <c r="J174" s="701">
        <v>2</v>
      </c>
      <c r="K174" s="701">
        <v>1662.32</v>
      </c>
      <c r="L174" s="701">
        <v>1</v>
      </c>
      <c r="M174" s="701">
        <v>831.16</v>
      </c>
      <c r="N174" s="701"/>
      <c r="O174" s="701"/>
      <c r="P174" s="723"/>
      <c r="Q174" s="702"/>
    </row>
    <row r="175" spans="1:17" ht="14.4" customHeight="1" x14ac:dyDescent="0.3">
      <c r="A175" s="696" t="s">
        <v>3000</v>
      </c>
      <c r="B175" s="697" t="s">
        <v>2752</v>
      </c>
      <c r="C175" s="697" t="s">
        <v>2330</v>
      </c>
      <c r="D175" s="697" t="s">
        <v>3082</v>
      </c>
      <c r="E175" s="697" t="s">
        <v>3083</v>
      </c>
      <c r="F175" s="701"/>
      <c r="G175" s="701"/>
      <c r="H175" s="701"/>
      <c r="I175" s="701"/>
      <c r="J175" s="701">
        <v>2</v>
      </c>
      <c r="K175" s="701">
        <v>2624.28</v>
      </c>
      <c r="L175" s="701">
        <v>1</v>
      </c>
      <c r="M175" s="701">
        <v>1312.14</v>
      </c>
      <c r="N175" s="701">
        <v>4</v>
      </c>
      <c r="O175" s="701">
        <v>5248.56</v>
      </c>
      <c r="P175" s="723">
        <v>2</v>
      </c>
      <c r="Q175" s="702">
        <v>1312.14</v>
      </c>
    </row>
    <row r="176" spans="1:17" ht="14.4" customHeight="1" x14ac:dyDescent="0.3">
      <c r="A176" s="696" t="s">
        <v>3000</v>
      </c>
      <c r="B176" s="697" t="s">
        <v>2752</v>
      </c>
      <c r="C176" s="697" t="s">
        <v>2330</v>
      </c>
      <c r="D176" s="697" t="s">
        <v>3084</v>
      </c>
      <c r="E176" s="697" t="s">
        <v>3085</v>
      </c>
      <c r="F176" s="701">
        <v>12</v>
      </c>
      <c r="G176" s="701">
        <v>43734.96</v>
      </c>
      <c r="H176" s="701">
        <v>0.85714285714285698</v>
      </c>
      <c r="I176" s="701">
        <v>3644.58</v>
      </c>
      <c r="J176" s="701">
        <v>14</v>
      </c>
      <c r="K176" s="701">
        <v>51024.12000000001</v>
      </c>
      <c r="L176" s="701">
        <v>1</v>
      </c>
      <c r="M176" s="701">
        <v>3644.5800000000008</v>
      </c>
      <c r="N176" s="701">
        <v>8</v>
      </c>
      <c r="O176" s="701">
        <v>26172.48</v>
      </c>
      <c r="P176" s="723">
        <v>0.5129432903497404</v>
      </c>
      <c r="Q176" s="702">
        <v>3271.56</v>
      </c>
    </row>
    <row r="177" spans="1:17" ht="14.4" customHeight="1" x14ac:dyDescent="0.3">
      <c r="A177" s="696" t="s">
        <v>3000</v>
      </c>
      <c r="B177" s="697" t="s">
        <v>2752</v>
      </c>
      <c r="C177" s="697" t="s">
        <v>2330</v>
      </c>
      <c r="D177" s="697" t="s">
        <v>3086</v>
      </c>
      <c r="E177" s="697" t="s">
        <v>3087</v>
      </c>
      <c r="F177" s="701">
        <v>4</v>
      </c>
      <c r="G177" s="701">
        <v>4585.32</v>
      </c>
      <c r="H177" s="701">
        <v>1.4071830376460406</v>
      </c>
      <c r="I177" s="701">
        <v>1146.33</v>
      </c>
      <c r="J177" s="701">
        <v>3</v>
      </c>
      <c r="K177" s="701">
        <v>3258.51</v>
      </c>
      <c r="L177" s="701">
        <v>1</v>
      </c>
      <c r="M177" s="701">
        <v>1086.17</v>
      </c>
      <c r="N177" s="701">
        <v>11</v>
      </c>
      <c r="O177" s="701">
        <v>11947.87</v>
      </c>
      <c r="P177" s="723">
        <v>3.6666666666666665</v>
      </c>
      <c r="Q177" s="702">
        <v>1086.17</v>
      </c>
    </row>
    <row r="178" spans="1:17" ht="14.4" customHeight="1" x14ac:dyDescent="0.3">
      <c r="A178" s="696" t="s">
        <v>3000</v>
      </c>
      <c r="B178" s="697" t="s">
        <v>2752</v>
      </c>
      <c r="C178" s="697" t="s">
        <v>2330</v>
      </c>
      <c r="D178" s="697" t="s">
        <v>3088</v>
      </c>
      <c r="E178" s="697" t="s">
        <v>3089</v>
      </c>
      <c r="F178" s="701"/>
      <c r="G178" s="701"/>
      <c r="H178" s="701"/>
      <c r="I178" s="701"/>
      <c r="J178" s="701">
        <v>2</v>
      </c>
      <c r="K178" s="701">
        <v>160000</v>
      </c>
      <c r="L178" s="701">
        <v>1</v>
      </c>
      <c r="M178" s="701">
        <v>80000</v>
      </c>
      <c r="N178" s="701"/>
      <c r="O178" s="701"/>
      <c r="P178" s="723"/>
      <c r="Q178" s="702"/>
    </row>
    <row r="179" spans="1:17" ht="14.4" customHeight="1" x14ac:dyDescent="0.3">
      <c r="A179" s="696" t="s">
        <v>3000</v>
      </c>
      <c r="B179" s="697" t="s">
        <v>2752</v>
      </c>
      <c r="C179" s="697" t="s">
        <v>2330</v>
      </c>
      <c r="D179" s="697" t="s">
        <v>3090</v>
      </c>
      <c r="E179" s="697" t="s">
        <v>3091</v>
      </c>
      <c r="F179" s="701"/>
      <c r="G179" s="701"/>
      <c r="H179" s="701"/>
      <c r="I179" s="701"/>
      <c r="J179" s="701">
        <v>1</v>
      </c>
      <c r="K179" s="701">
        <v>359.1</v>
      </c>
      <c r="L179" s="701">
        <v>1</v>
      </c>
      <c r="M179" s="701">
        <v>359.1</v>
      </c>
      <c r="N179" s="701">
        <v>5</v>
      </c>
      <c r="O179" s="701">
        <v>1795.5</v>
      </c>
      <c r="P179" s="723">
        <v>5</v>
      </c>
      <c r="Q179" s="702">
        <v>359.1</v>
      </c>
    </row>
    <row r="180" spans="1:17" ht="14.4" customHeight="1" x14ac:dyDescent="0.3">
      <c r="A180" s="696" t="s">
        <v>3000</v>
      </c>
      <c r="B180" s="697" t="s">
        <v>2752</v>
      </c>
      <c r="C180" s="697" t="s">
        <v>2330</v>
      </c>
      <c r="D180" s="697" t="s">
        <v>3092</v>
      </c>
      <c r="E180" s="697" t="s">
        <v>3093</v>
      </c>
      <c r="F180" s="701">
        <v>3</v>
      </c>
      <c r="G180" s="701">
        <v>50495.069999999992</v>
      </c>
      <c r="H180" s="701">
        <v>0.6</v>
      </c>
      <c r="I180" s="701">
        <v>16831.689999999999</v>
      </c>
      <c r="J180" s="701">
        <v>5</v>
      </c>
      <c r="K180" s="701">
        <v>84158.45</v>
      </c>
      <c r="L180" s="701">
        <v>1</v>
      </c>
      <c r="M180" s="701">
        <v>16831.689999999999</v>
      </c>
      <c r="N180" s="701">
        <v>2</v>
      </c>
      <c r="O180" s="701">
        <v>28521.4</v>
      </c>
      <c r="P180" s="723">
        <v>0.33890120362245268</v>
      </c>
      <c r="Q180" s="702">
        <v>14260.7</v>
      </c>
    </row>
    <row r="181" spans="1:17" ht="14.4" customHeight="1" x14ac:dyDescent="0.3">
      <c r="A181" s="696" t="s">
        <v>3000</v>
      </c>
      <c r="B181" s="697" t="s">
        <v>2752</v>
      </c>
      <c r="C181" s="697" t="s">
        <v>2330</v>
      </c>
      <c r="D181" s="697" t="s">
        <v>3094</v>
      </c>
      <c r="E181" s="697" t="s">
        <v>3095</v>
      </c>
      <c r="F181" s="701">
        <v>1</v>
      </c>
      <c r="G181" s="701">
        <v>10645.01</v>
      </c>
      <c r="H181" s="701"/>
      <c r="I181" s="701">
        <v>10645.01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3000</v>
      </c>
      <c r="B182" s="697" t="s">
        <v>2752</v>
      </c>
      <c r="C182" s="697" t="s">
        <v>2330</v>
      </c>
      <c r="D182" s="697" t="s">
        <v>3096</v>
      </c>
      <c r="E182" s="697" t="s">
        <v>3097</v>
      </c>
      <c r="F182" s="701">
        <v>1</v>
      </c>
      <c r="G182" s="701">
        <v>5200.68</v>
      </c>
      <c r="H182" s="701">
        <v>1</v>
      </c>
      <c r="I182" s="701">
        <v>5200.68</v>
      </c>
      <c r="J182" s="701">
        <v>1</v>
      </c>
      <c r="K182" s="701">
        <v>5200.68</v>
      </c>
      <c r="L182" s="701">
        <v>1</v>
      </c>
      <c r="M182" s="701">
        <v>5200.68</v>
      </c>
      <c r="N182" s="701"/>
      <c r="O182" s="701"/>
      <c r="P182" s="723"/>
      <c r="Q182" s="702"/>
    </row>
    <row r="183" spans="1:17" ht="14.4" customHeight="1" x14ac:dyDescent="0.3">
      <c r="A183" s="696" t="s">
        <v>3000</v>
      </c>
      <c r="B183" s="697" t="s">
        <v>2752</v>
      </c>
      <c r="C183" s="697" t="s">
        <v>2330</v>
      </c>
      <c r="D183" s="697" t="s">
        <v>3098</v>
      </c>
      <c r="E183" s="697" t="s">
        <v>3099</v>
      </c>
      <c r="F183" s="701">
        <v>4</v>
      </c>
      <c r="G183" s="701">
        <v>26348.52</v>
      </c>
      <c r="H183" s="701">
        <v>2.0775461028249906</v>
      </c>
      <c r="I183" s="701">
        <v>6587.13</v>
      </c>
      <c r="J183" s="701">
        <v>2</v>
      </c>
      <c r="K183" s="701">
        <v>12682.52</v>
      </c>
      <c r="L183" s="701">
        <v>1</v>
      </c>
      <c r="M183" s="701">
        <v>6341.26</v>
      </c>
      <c r="N183" s="701">
        <v>6</v>
      </c>
      <c r="O183" s="701">
        <v>21035.97</v>
      </c>
      <c r="P183" s="723">
        <v>1.6586585315852056</v>
      </c>
      <c r="Q183" s="702">
        <v>3505.9950000000003</v>
      </c>
    </row>
    <row r="184" spans="1:17" ht="14.4" customHeight="1" x14ac:dyDescent="0.3">
      <c r="A184" s="696" t="s">
        <v>3000</v>
      </c>
      <c r="B184" s="697" t="s">
        <v>2752</v>
      </c>
      <c r="C184" s="697" t="s">
        <v>2330</v>
      </c>
      <c r="D184" s="697" t="s">
        <v>3100</v>
      </c>
      <c r="E184" s="697" t="s">
        <v>3101</v>
      </c>
      <c r="F184" s="701">
        <v>2</v>
      </c>
      <c r="G184" s="701">
        <v>3683.24</v>
      </c>
      <c r="H184" s="701">
        <v>0.23358895588798606</v>
      </c>
      <c r="I184" s="701">
        <v>1841.62</v>
      </c>
      <c r="J184" s="701">
        <v>9</v>
      </c>
      <c r="K184" s="701">
        <v>15768.04</v>
      </c>
      <c r="L184" s="701">
        <v>1</v>
      </c>
      <c r="M184" s="701">
        <v>1752.0044444444445</v>
      </c>
      <c r="N184" s="701">
        <v>2</v>
      </c>
      <c r="O184" s="701">
        <v>3452.8</v>
      </c>
      <c r="P184" s="723">
        <v>0.21897458403200398</v>
      </c>
      <c r="Q184" s="702">
        <v>1726.4</v>
      </c>
    </row>
    <row r="185" spans="1:17" ht="14.4" customHeight="1" x14ac:dyDescent="0.3">
      <c r="A185" s="696" t="s">
        <v>3000</v>
      </c>
      <c r="B185" s="697" t="s">
        <v>2752</v>
      </c>
      <c r="C185" s="697" t="s">
        <v>2330</v>
      </c>
      <c r="D185" s="697" t="s">
        <v>3102</v>
      </c>
      <c r="E185" s="697" t="s">
        <v>3103</v>
      </c>
      <c r="F185" s="701"/>
      <c r="G185" s="701"/>
      <c r="H185" s="701"/>
      <c r="I185" s="701"/>
      <c r="J185" s="701"/>
      <c r="K185" s="701"/>
      <c r="L185" s="701"/>
      <c r="M185" s="701"/>
      <c r="N185" s="701">
        <v>1</v>
      </c>
      <c r="O185" s="701">
        <v>11616</v>
      </c>
      <c r="P185" s="723"/>
      <c r="Q185" s="702">
        <v>11616</v>
      </c>
    </row>
    <row r="186" spans="1:17" ht="14.4" customHeight="1" x14ac:dyDescent="0.3">
      <c r="A186" s="696" t="s">
        <v>3000</v>
      </c>
      <c r="B186" s="697" t="s">
        <v>2752</v>
      </c>
      <c r="C186" s="697" t="s">
        <v>2330</v>
      </c>
      <c r="D186" s="697" t="s">
        <v>3104</v>
      </c>
      <c r="E186" s="697" t="s">
        <v>3105</v>
      </c>
      <c r="F186" s="701"/>
      <c r="G186" s="701"/>
      <c r="H186" s="701"/>
      <c r="I186" s="701"/>
      <c r="J186" s="701"/>
      <c r="K186" s="701"/>
      <c r="L186" s="701"/>
      <c r="M186" s="701"/>
      <c r="N186" s="701">
        <v>5</v>
      </c>
      <c r="O186" s="701">
        <v>316246.75</v>
      </c>
      <c r="P186" s="723"/>
      <c r="Q186" s="702">
        <v>63249.35</v>
      </c>
    </row>
    <row r="187" spans="1:17" ht="14.4" customHeight="1" x14ac:dyDescent="0.3">
      <c r="A187" s="696" t="s">
        <v>3000</v>
      </c>
      <c r="B187" s="697" t="s">
        <v>2752</v>
      </c>
      <c r="C187" s="697" t="s">
        <v>2330</v>
      </c>
      <c r="D187" s="697" t="s">
        <v>3106</v>
      </c>
      <c r="E187" s="697" t="s">
        <v>3107</v>
      </c>
      <c r="F187" s="701">
        <v>2</v>
      </c>
      <c r="G187" s="701">
        <v>14393.02</v>
      </c>
      <c r="H187" s="701"/>
      <c r="I187" s="701">
        <v>7196.51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3000</v>
      </c>
      <c r="B188" s="697" t="s">
        <v>2752</v>
      </c>
      <c r="C188" s="697" t="s">
        <v>2330</v>
      </c>
      <c r="D188" s="697" t="s">
        <v>3108</v>
      </c>
      <c r="E188" s="697" t="s">
        <v>3109</v>
      </c>
      <c r="F188" s="701">
        <v>2</v>
      </c>
      <c r="G188" s="701">
        <v>8720</v>
      </c>
      <c r="H188" s="701">
        <v>2.1852500632770231</v>
      </c>
      <c r="I188" s="701">
        <v>4360</v>
      </c>
      <c r="J188" s="701">
        <v>1</v>
      </c>
      <c r="K188" s="701">
        <v>3990.39</v>
      </c>
      <c r="L188" s="701">
        <v>1</v>
      </c>
      <c r="M188" s="701">
        <v>3990.39</v>
      </c>
      <c r="N188" s="701">
        <v>3</v>
      </c>
      <c r="O188" s="701">
        <v>10071.599999999999</v>
      </c>
      <c r="P188" s="723">
        <v>2.5239638230849613</v>
      </c>
      <c r="Q188" s="702">
        <v>3357.1999999999994</v>
      </c>
    </row>
    <row r="189" spans="1:17" ht="14.4" customHeight="1" x14ac:dyDescent="0.3">
      <c r="A189" s="696" t="s">
        <v>3000</v>
      </c>
      <c r="B189" s="697" t="s">
        <v>2752</v>
      </c>
      <c r="C189" s="697" t="s">
        <v>2330</v>
      </c>
      <c r="D189" s="697" t="s">
        <v>3110</v>
      </c>
      <c r="E189" s="697" t="s">
        <v>3111</v>
      </c>
      <c r="F189" s="701"/>
      <c r="G189" s="701"/>
      <c r="H189" s="701"/>
      <c r="I189" s="701"/>
      <c r="J189" s="701"/>
      <c r="K189" s="701"/>
      <c r="L189" s="701"/>
      <c r="M189" s="701"/>
      <c r="N189" s="701">
        <v>1</v>
      </c>
      <c r="O189" s="701">
        <v>12535</v>
      </c>
      <c r="P189" s="723"/>
      <c r="Q189" s="702">
        <v>12535</v>
      </c>
    </row>
    <row r="190" spans="1:17" ht="14.4" customHeight="1" x14ac:dyDescent="0.3">
      <c r="A190" s="696" t="s">
        <v>3000</v>
      </c>
      <c r="B190" s="697" t="s">
        <v>2752</v>
      </c>
      <c r="C190" s="697" t="s">
        <v>2330</v>
      </c>
      <c r="D190" s="697" t="s">
        <v>3112</v>
      </c>
      <c r="E190" s="697" t="s">
        <v>3113</v>
      </c>
      <c r="F190" s="701">
        <v>3</v>
      </c>
      <c r="G190" s="701">
        <v>1142.58</v>
      </c>
      <c r="H190" s="701">
        <v>2.9999999999999996</v>
      </c>
      <c r="I190" s="701">
        <v>380.85999999999996</v>
      </c>
      <c r="J190" s="701">
        <v>1</v>
      </c>
      <c r="K190" s="701">
        <v>380.86</v>
      </c>
      <c r="L190" s="701">
        <v>1</v>
      </c>
      <c r="M190" s="701">
        <v>380.86</v>
      </c>
      <c r="N190" s="701"/>
      <c r="O190" s="701"/>
      <c r="P190" s="723"/>
      <c r="Q190" s="702"/>
    </row>
    <row r="191" spans="1:17" ht="14.4" customHeight="1" x14ac:dyDescent="0.3">
      <c r="A191" s="696" t="s">
        <v>3000</v>
      </c>
      <c r="B191" s="697" t="s">
        <v>2752</v>
      </c>
      <c r="C191" s="697" t="s">
        <v>2330</v>
      </c>
      <c r="D191" s="697" t="s">
        <v>3114</v>
      </c>
      <c r="E191" s="697" t="s">
        <v>3115</v>
      </c>
      <c r="F191" s="701"/>
      <c r="G191" s="701"/>
      <c r="H191" s="701"/>
      <c r="I191" s="701"/>
      <c r="J191" s="701"/>
      <c r="K191" s="701"/>
      <c r="L191" s="701"/>
      <c r="M191" s="701"/>
      <c r="N191" s="701">
        <v>2</v>
      </c>
      <c r="O191" s="701">
        <v>113849</v>
      </c>
      <c r="P191" s="723"/>
      <c r="Q191" s="702">
        <v>56924.5</v>
      </c>
    </row>
    <row r="192" spans="1:17" ht="14.4" customHeight="1" x14ac:dyDescent="0.3">
      <c r="A192" s="696" t="s">
        <v>3000</v>
      </c>
      <c r="B192" s="697" t="s">
        <v>2752</v>
      </c>
      <c r="C192" s="697" t="s">
        <v>2330</v>
      </c>
      <c r="D192" s="697" t="s">
        <v>3116</v>
      </c>
      <c r="E192" s="697" t="s">
        <v>3117</v>
      </c>
      <c r="F192" s="701"/>
      <c r="G192" s="701"/>
      <c r="H192" s="701"/>
      <c r="I192" s="701"/>
      <c r="J192" s="701"/>
      <c r="K192" s="701"/>
      <c r="L192" s="701"/>
      <c r="M192" s="701"/>
      <c r="N192" s="701">
        <v>1</v>
      </c>
      <c r="O192" s="701">
        <v>16952.3</v>
      </c>
      <c r="P192" s="723"/>
      <c r="Q192" s="702">
        <v>16952.3</v>
      </c>
    </row>
    <row r="193" spans="1:17" ht="14.4" customHeight="1" x14ac:dyDescent="0.3">
      <c r="A193" s="696" t="s">
        <v>3000</v>
      </c>
      <c r="B193" s="697" t="s">
        <v>2752</v>
      </c>
      <c r="C193" s="697" t="s">
        <v>2330</v>
      </c>
      <c r="D193" s="697" t="s">
        <v>3118</v>
      </c>
      <c r="E193" s="697" t="s">
        <v>3119</v>
      </c>
      <c r="F193" s="701"/>
      <c r="G193" s="701"/>
      <c r="H193" s="701"/>
      <c r="I193" s="701"/>
      <c r="J193" s="701"/>
      <c r="K193" s="701"/>
      <c r="L193" s="701"/>
      <c r="M193" s="701"/>
      <c r="N193" s="701">
        <v>3</v>
      </c>
      <c r="O193" s="701">
        <v>8893.5</v>
      </c>
      <c r="P193" s="723"/>
      <c r="Q193" s="702">
        <v>2964.5</v>
      </c>
    </row>
    <row r="194" spans="1:17" ht="14.4" customHeight="1" x14ac:dyDescent="0.3">
      <c r="A194" s="696" t="s">
        <v>3000</v>
      </c>
      <c r="B194" s="697" t="s">
        <v>2752</v>
      </c>
      <c r="C194" s="697" t="s">
        <v>2330</v>
      </c>
      <c r="D194" s="697" t="s">
        <v>3120</v>
      </c>
      <c r="E194" s="697" t="s">
        <v>3121</v>
      </c>
      <c r="F194" s="701"/>
      <c r="G194" s="701"/>
      <c r="H194" s="701"/>
      <c r="I194" s="701"/>
      <c r="J194" s="701"/>
      <c r="K194" s="701"/>
      <c r="L194" s="701"/>
      <c r="M194" s="701"/>
      <c r="N194" s="701">
        <v>1</v>
      </c>
      <c r="O194" s="701">
        <v>6923.6</v>
      </c>
      <c r="P194" s="723"/>
      <c r="Q194" s="702">
        <v>6923.6</v>
      </c>
    </row>
    <row r="195" spans="1:17" ht="14.4" customHeight="1" x14ac:dyDescent="0.3">
      <c r="A195" s="696" t="s">
        <v>3000</v>
      </c>
      <c r="B195" s="697" t="s">
        <v>2752</v>
      </c>
      <c r="C195" s="697" t="s">
        <v>2330</v>
      </c>
      <c r="D195" s="697" t="s">
        <v>3122</v>
      </c>
      <c r="E195" s="697" t="s">
        <v>3123</v>
      </c>
      <c r="F195" s="701"/>
      <c r="G195" s="701"/>
      <c r="H195" s="701"/>
      <c r="I195" s="701"/>
      <c r="J195" s="701"/>
      <c r="K195" s="701"/>
      <c r="L195" s="701"/>
      <c r="M195" s="701"/>
      <c r="N195" s="701">
        <v>1</v>
      </c>
      <c r="O195" s="701">
        <v>6632.73</v>
      </c>
      <c r="P195" s="723"/>
      <c r="Q195" s="702">
        <v>6632.73</v>
      </c>
    </row>
    <row r="196" spans="1:17" ht="14.4" customHeight="1" x14ac:dyDescent="0.3">
      <c r="A196" s="696" t="s">
        <v>3000</v>
      </c>
      <c r="B196" s="697" t="s">
        <v>2752</v>
      </c>
      <c r="C196" s="697" t="s">
        <v>2330</v>
      </c>
      <c r="D196" s="697" t="s">
        <v>3124</v>
      </c>
      <c r="E196" s="697" t="s">
        <v>3125</v>
      </c>
      <c r="F196" s="701"/>
      <c r="G196" s="701"/>
      <c r="H196" s="701"/>
      <c r="I196" s="701"/>
      <c r="J196" s="701"/>
      <c r="K196" s="701"/>
      <c r="L196" s="701"/>
      <c r="M196" s="701"/>
      <c r="N196" s="701">
        <v>2</v>
      </c>
      <c r="O196" s="701">
        <v>1482</v>
      </c>
      <c r="P196" s="723"/>
      <c r="Q196" s="702">
        <v>741</v>
      </c>
    </row>
    <row r="197" spans="1:17" ht="14.4" customHeight="1" x14ac:dyDescent="0.3">
      <c r="A197" s="696" t="s">
        <v>3000</v>
      </c>
      <c r="B197" s="697" t="s">
        <v>2752</v>
      </c>
      <c r="C197" s="697" t="s">
        <v>2024</v>
      </c>
      <c r="D197" s="697" t="s">
        <v>3126</v>
      </c>
      <c r="E197" s="697" t="s">
        <v>3127</v>
      </c>
      <c r="F197" s="701"/>
      <c r="G197" s="701"/>
      <c r="H197" s="701"/>
      <c r="I197" s="701"/>
      <c r="J197" s="701">
        <v>1</v>
      </c>
      <c r="K197" s="701">
        <v>214</v>
      </c>
      <c r="L197" s="701">
        <v>1</v>
      </c>
      <c r="M197" s="701">
        <v>214</v>
      </c>
      <c r="N197" s="701"/>
      <c r="O197" s="701"/>
      <c r="P197" s="723"/>
      <c r="Q197" s="702"/>
    </row>
    <row r="198" spans="1:17" ht="14.4" customHeight="1" x14ac:dyDescent="0.3">
      <c r="A198" s="696" t="s">
        <v>3000</v>
      </c>
      <c r="B198" s="697" t="s">
        <v>2752</v>
      </c>
      <c r="C198" s="697" t="s">
        <v>2024</v>
      </c>
      <c r="D198" s="697" t="s">
        <v>3128</v>
      </c>
      <c r="E198" s="697" t="s">
        <v>3129</v>
      </c>
      <c r="F198" s="701">
        <v>3</v>
      </c>
      <c r="G198" s="701">
        <v>465</v>
      </c>
      <c r="H198" s="701"/>
      <c r="I198" s="701">
        <v>155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3000</v>
      </c>
      <c r="B199" s="697" t="s">
        <v>2752</v>
      </c>
      <c r="C199" s="697" t="s">
        <v>2024</v>
      </c>
      <c r="D199" s="697" t="s">
        <v>3130</v>
      </c>
      <c r="E199" s="697" t="s">
        <v>3131</v>
      </c>
      <c r="F199" s="701">
        <v>18</v>
      </c>
      <c r="G199" s="701">
        <v>2304</v>
      </c>
      <c r="H199" s="701">
        <v>1.0588235294117647</v>
      </c>
      <c r="I199" s="701">
        <v>128</v>
      </c>
      <c r="J199" s="701">
        <v>17</v>
      </c>
      <c r="K199" s="701">
        <v>2176</v>
      </c>
      <c r="L199" s="701">
        <v>1</v>
      </c>
      <c r="M199" s="701">
        <v>128</v>
      </c>
      <c r="N199" s="701">
        <v>7</v>
      </c>
      <c r="O199" s="701">
        <v>903</v>
      </c>
      <c r="P199" s="723">
        <v>0.41498161764705882</v>
      </c>
      <c r="Q199" s="702">
        <v>129</v>
      </c>
    </row>
    <row r="200" spans="1:17" ht="14.4" customHeight="1" x14ac:dyDescent="0.3">
      <c r="A200" s="696" t="s">
        <v>3000</v>
      </c>
      <c r="B200" s="697" t="s">
        <v>2752</v>
      </c>
      <c r="C200" s="697" t="s">
        <v>2024</v>
      </c>
      <c r="D200" s="697" t="s">
        <v>3132</v>
      </c>
      <c r="E200" s="697" t="s">
        <v>3133</v>
      </c>
      <c r="F200" s="701">
        <v>23</v>
      </c>
      <c r="G200" s="701">
        <v>5129</v>
      </c>
      <c r="H200" s="701">
        <v>1.9081101190476191</v>
      </c>
      <c r="I200" s="701">
        <v>223</v>
      </c>
      <c r="J200" s="701">
        <v>12</v>
      </c>
      <c r="K200" s="701">
        <v>2688</v>
      </c>
      <c r="L200" s="701">
        <v>1</v>
      </c>
      <c r="M200" s="701">
        <v>224</v>
      </c>
      <c r="N200" s="701">
        <v>18</v>
      </c>
      <c r="O200" s="701">
        <v>4050</v>
      </c>
      <c r="P200" s="723">
        <v>1.5066964285714286</v>
      </c>
      <c r="Q200" s="702">
        <v>225</v>
      </c>
    </row>
    <row r="201" spans="1:17" ht="14.4" customHeight="1" x14ac:dyDescent="0.3">
      <c r="A201" s="696" t="s">
        <v>3000</v>
      </c>
      <c r="B201" s="697" t="s">
        <v>2752</v>
      </c>
      <c r="C201" s="697" t="s">
        <v>2024</v>
      </c>
      <c r="D201" s="697" t="s">
        <v>3134</v>
      </c>
      <c r="E201" s="697" t="s">
        <v>3135</v>
      </c>
      <c r="F201" s="701"/>
      <c r="G201" s="701"/>
      <c r="H201" s="701"/>
      <c r="I201" s="701"/>
      <c r="J201" s="701"/>
      <c r="K201" s="701"/>
      <c r="L201" s="701"/>
      <c r="M201" s="701"/>
      <c r="N201" s="701">
        <v>1</v>
      </c>
      <c r="O201" s="701">
        <v>225</v>
      </c>
      <c r="P201" s="723"/>
      <c r="Q201" s="702">
        <v>225</v>
      </c>
    </row>
    <row r="202" spans="1:17" ht="14.4" customHeight="1" x14ac:dyDescent="0.3">
      <c r="A202" s="696" t="s">
        <v>3000</v>
      </c>
      <c r="B202" s="697" t="s">
        <v>2752</v>
      </c>
      <c r="C202" s="697" t="s">
        <v>2024</v>
      </c>
      <c r="D202" s="697" t="s">
        <v>3136</v>
      </c>
      <c r="E202" s="697" t="s">
        <v>3137</v>
      </c>
      <c r="F202" s="701">
        <v>28</v>
      </c>
      <c r="G202" s="701">
        <v>6300</v>
      </c>
      <c r="H202" s="701">
        <v>1.0324483775811208</v>
      </c>
      <c r="I202" s="701">
        <v>225</v>
      </c>
      <c r="J202" s="701">
        <v>27</v>
      </c>
      <c r="K202" s="701">
        <v>6102</v>
      </c>
      <c r="L202" s="701">
        <v>1</v>
      </c>
      <c r="M202" s="701">
        <v>226</v>
      </c>
      <c r="N202" s="701">
        <v>30</v>
      </c>
      <c r="O202" s="701">
        <v>6810</v>
      </c>
      <c r="P202" s="723">
        <v>1.1160275319567354</v>
      </c>
      <c r="Q202" s="702">
        <v>227</v>
      </c>
    </row>
    <row r="203" spans="1:17" ht="14.4" customHeight="1" x14ac:dyDescent="0.3">
      <c r="A203" s="696" t="s">
        <v>3000</v>
      </c>
      <c r="B203" s="697" t="s">
        <v>2752</v>
      </c>
      <c r="C203" s="697" t="s">
        <v>2024</v>
      </c>
      <c r="D203" s="697" t="s">
        <v>3138</v>
      </c>
      <c r="E203" s="697" t="s">
        <v>3139</v>
      </c>
      <c r="F203" s="701">
        <v>1</v>
      </c>
      <c r="G203" s="701">
        <v>626</v>
      </c>
      <c r="H203" s="701">
        <v>0.5</v>
      </c>
      <c r="I203" s="701">
        <v>626</v>
      </c>
      <c r="J203" s="701">
        <v>2</v>
      </c>
      <c r="K203" s="701">
        <v>1252</v>
      </c>
      <c r="L203" s="701">
        <v>1</v>
      </c>
      <c r="M203" s="701">
        <v>626</v>
      </c>
      <c r="N203" s="701">
        <v>1</v>
      </c>
      <c r="O203" s="701">
        <v>629</v>
      </c>
      <c r="P203" s="723">
        <v>0.50239616613418525</v>
      </c>
      <c r="Q203" s="702">
        <v>629</v>
      </c>
    </row>
    <row r="204" spans="1:17" ht="14.4" customHeight="1" x14ac:dyDescent="0.3">
      <c r="A204" s="696" t="s">
        <v>3000</v>
      </c>
      <c r="B204" s="697" t="s">
        <v>2752</v>
      </c>
      <c r="C204" s="697" t="s">
        <v>2024</v>
      </c>
      <c r="D204" s="697" t="s">
        <v>3140</v>
      </c>
      <c r="E204" s="697" t="s">
        <v>3141</v>
      </c>
      <c r="F204" s="701">
        <v>1</v>
      </c>
      <c r="G204" s="701">
        <v>13845</v>
      </c>
      <c r="H204" s="701"/>
      <c r="I204" s="701">
        <v>13845</v>
      </c>
      <c r="J204" s="701"/>
      <c r="K204" s="701"/>
      <c r="L204" s="701"/>
      <c r="M204" s="701"/>
      <c r="N204" s="701"/>
      <c r="O204" s="701"/>
      <c r="P204" s="723"/>
      <c r="Q204" s="702"/>
    </row>
    <row r="205" spans="1:17" ht="14.4" customHeight="1" x14ac:dyDescent="0.3">
      <c r="A205" s="696" t="s">
        <v>3000</v>
      </c>
      <c r="B205" s="697" t="s">
        <v>2752</v>
      </c>
      <c r="C205" s="697" t="s">
        <v>2024</v>
      </c>
      <c r="D205" s="697" t="s">
        <v>3142</v>
      </c>
      <c r="E205" s="697" t="s">
        <v>3143</v>
      </c>
      <c r="F205" s="701">
        <v>3</v>
      </c>
      <c r="G205" s="701">
        <v>12492</v>
      </c>
      <c r="H205" s="701">
        <v>0.499759961593855</v>
      </c>
      <c r="I205" s="701">
        <v>4164</v>
      </c>
      <c r="J205" s="701">
        <v>6</v>
      </c>
      <c r="K205" s="701">
        <v>24996</v>
      </c>
      <c r="L205" s="701">
        <v>1</v>
      </c>
      <c r="M205" s="701">
        <v>4166</v>
      </c>
      <c r="N205" s="701">
        <v>6</v>
      </c>
      <c r="O205" s="701">
        <v>25038</v>
      </c>
      <c r="P205" s="723">
        <v>1.0016802688430149</v>
      </c>
      <c r="Q205" s="702">
        <v>4173</v>
      </c>
    </row>
    <row r="206" spans="1:17" ht="14.4" customHeight="1" x14ac:dyDescent="0.3">
      <c r="A206" s="696" t="s">
        <v>3000</v>
      </c>
      <c r="B206" s="697" t="s">
        <v>2752</v>
      </c>
      <c r="C206" s="697" t="s">
        <v>2024</v>
      </c>
      <c r="D206" s="697" t="s">
        <v>3144</v>
      </c>
      <c r="E206" s="697" t="s">
        <v>3145</v>
      </c>
      <c r="F206" s="701">
        <v>2</v>
      </c>
      <c r="G206" s="701">
        <v>566</v>
      </c>
      <c r="H206" s="701"/>
      <c r="I206" s="701">
        <v>283</v>
      </c>
      <c r="J206" s="701"/>
      <c r="K206" s="701"/>
      <c r="L206" s="701"/>
      <c r="M206" s="701"/>
      <c r="N206" s="701">
        <v>2</v>
      </c>
      <c r="O206" s="701">
        <v>568</v>
      </c>
      <c r="P206" s="723"/>
      <c r="Q206" s="702">
        <v>284</v>
      </c>
    </row>
    <row r="207" spans="1:17" ht="14.4" customHeight="1" x14ac:dyDescent="0.3">
      <c r="A207" s="696" t="s">
        <v>3000</v>
      </c>
      <c r="B207" s="697" t="s">
        <v>2752</v>
      </c>
      <c r="C207" s="697" t="s">
        <v>2024</v>
      </c>
      <c r="D207" s="697" t="s">
        <v>3146</v>
      </c>
      <c r="E207" s="697" t="s">
        <v>3147</v>
      </c>
      <c r="F207" s="701">
        <v>1</v>
      </c>
      <c r="G207" s="701">
        <v>6320</v>
      </c>
      <c r="H207" s="701"/>
      <c r="I207" s="701">
        <v>6320</v>
      </c>
      <c r="J207" s="701"/>
      <c r="K207" s="701"/>
      <c r="L207" s="701"/>
      <c r="M207" s="701"/>
      <c r="N207" s="701">
        <v>1</v>
      </c>
      <c r="O207" s="701">
        <v>6331</v>
      </c>
      <c r="P207" s="723"/>
      <c r="Q207" s="702">
        <v>6331</v>
      </c>
    </row>
    <row r="208" spans="1:17" ht="14.4" customHeight="1" x14ac:dyDescent="0.3">
      <c r="A208" s="696" t="s">
        <v>3000</v>
      </c>
      <c r="B208" s="697" t="s">
        <v>2752</v>
      </c>
      <c r="C208" s="697" t="s">
        <v>2024</v>
      </c>
      <c r="D208" s="697" t="s">
        <v>3148</v>
      </c>
      <c r="E208" s="697" t="s">
        <v>3149</v>
      </c>
      <c r="F208" s="701">
        <v>1</v>
      </c>
      <c r="G208" s="701">
        <v>15262</v>
      </c>
      <c r="H208" s="701">
        <v>0.49990173599737964</v>
      </c>
      <c r="I208" s="701">
        <v>15262</v>
      </c>
      <c r="J208" s="701">
        <v>2</v>
      </c>
      <c r="K208" s="701">
        <v>30530</v>
      </c>
      <c r="L208" s="701">
        <v>1</v>
      </c>
      <c r="M208" s="701">
        <v>15265</v>
      </c>
      <c r="N208" s="701">
        <v>3</v>
      </c>
      <c r="O208" s="701">
        <v>45840</v>
      </c>
      <c r="P208" s="723">
        <v>1.5014739600393057</v>
      </c>
      <c r="Q208" s="702">
        <v>15280</v>
      </c>
    </row>
    <row r="209" spans="1:17" ht="14.4" customHeight="1" x14ac:dyDescent="0.3">
      <c r="A209" s="696" t="s">
        <v>3000</v>
      </c>
      <c r="B209" s="697" t="s">
        <v>2752</v>
      </c>
      <c r="C209" s="697" t="s">
        <v>2024</v>
      </c>
      <c r="D209" s="697" t="s">
        <v>3150</v>
      </c>
      <c r="E209" s="697" t="s">
        <v>3151</v>
      </c>
      <c r="F209" s="701">
        <v>13</v>
      </c>
      <c r="G209" s="701">
        <v>50180</v>
      </c>
      <c r="H209" s="701">
        <v>0.81207923355774214</v>
      </c>
      <c r="I209" s="701">
        <v>3860</v>
      </c>
      <c r="J209" s="701">
        <v>16</v>
      </c>
      <c r="K209" s="701">
        <v>61792</v>
      </c>
      <c r="L209" s="701">
        <v>1</v>
      </c>
      <c r="M209" s="701">
        <v>3862</v>
      </c>
      <c r="N209" s="701">
        <v>25</v>
      </c>
      <c r="O209" s="701">
        <v>96675</v>
      </c>
      <c r="P209" s="723">
        <v>1.5645229155877785</v>
      </c>
      <c r="Q209" s="702">
        <v>3867</v>
      </c>
    </row>
    <row r="210" spans="1:17" ht="14.4" customHeight="1" x14ac:dyDescent="0.3">
      <c r="A210" s="696" t="s">
        <v>3000</v>
      </c>
      <c r="B210" s="697" t="s">
        <v>2752</v>
      </c>
      <c r="C210" s="697" t="s">
        <v>2024</v>
      </c>
      <c r="D210" s="697" t="s">
        <v>3152</v>
      </c>
      <c r="E210" s="697" t="s">
        <v>3153</v>
      </c>
      <c r="F210" s="701"/>
      <c r="G210" s="701"/>
      <c r="H210" s="701"/>
      <c r="I210" s="701"/>
      <c r="J210" s="701"/>
      <c r="K210" s="701"/>
      <c r="L210" s="701"/>
      <c r="M210" s="701"/>
      <c r="N210" s="701">
        <v>1</v>
      </c>
      <c r="O210" s="701">
        <v>5219</v>
      </c>
      <c r="P210" s="723"/>
      <c r="Q210" s="702">
        <v>5219</v>
      </c>
    </row>
    <row r="211" spans="1:17" ht="14.4" customHeight="1" x14ac:dyDescent="0.3">
      <c r="A211" s="696" t="s">
        <v>3000</v>
      </c>
      <c r="B211" s="697" t="s">
        <v>2752</v>
      </c>
      <c r="C211" s="697" t="s">
        <v>2024</v>
      </c>
      <c r="D211" s="697" t="s">
        <v>3154</v>
      </c>
      <c r="E211" s="697" t="s">
        <v>3155</v>
      </c>
      <c r="F211" s="701">
        <v>10</v>
      </c>
      <c r="G211" s="701">
        <v>79260</v>
      </c>
      <c r="H211" s="701">
        <v>1.2496846619576185</v>
      </c>
      <c r="I211" s="701">
        <v>7926</v>
      </c>
      <c r="J211" s="701">
        <v>8</v>
      </c>
      <c r="K211" s="701">
        <v>63424</v>
      </c>
      <c r="L211" s="701">
        <v>1</v>
      </c>
      <c r="M211" s="701">
        <v>7928</v>
      </c>
      <c r="N211" s="701">
        <v>18</v>
      </c>
      <c r="O211" s="701">
        <v>142884</v>
      </c>
      <c r="P211" s="723">
        <v>2.2528380423814327</v>
      </c>
      <c r="Q211" s="702">
        <v>7938</v>
      </c>
    </row>
    <row r="212" spans="1:17" ht="14.4" customHeight="1" x14ac:dyDescent="0.3">
      <c r="A212" s="696" t="s">
        <v>3000</v>
      </c>
      <c r="B212" s="697" t="s">
        <v>2752</v>
      </c>
      <c r="C212" s="697" t="s">
        <v>2024</v>
      </c>
      <c r="D212" s="697" t="s">
        <v>3156</v>
      </c>
      <c r="E212" s="697" t="s">
        <v>3157</v>
      </c>
      <c r="F212" s="701">
        <v>1</v>
      </c>
      <c r="G212" s="701">
        <v>1702</v>
      </c>
      <c r="H212" s="701"/>
      <c r="I212" s="701">
        <v>1702</v>
      </c>
      <c r="J212" s="701"/>
      <c r="K212" s="701"/>
      <c r="L212" s="701"/>
      <c r="M212" s="701"/>
      <c r="N212" s="701">
        <v>1</v>
      </c>
      <c r="O212" s="701">
        <v>1709</v>
      </c>
      <c r="P212" s="723"/>
      <c r="Q212" s="702">
        <v>1709</v>
      </c>
    </row>
    <row r="213" spans="1:17" ht="14.4" customHeight="1" x14ac:dyDescent="0.3">
      <c r="A213" s="696" t="s">
        <v>3000</v>
      </c>
      <c r="B213" s="697" t="s">
        <v>2752</v>
      </c>
      <c r="C213" s="697" t="s">
        <v>2024</v>
      </c>
      <c r="D213" s="697" t="s">
        <v>3158</v>
      </c>
      <c r="E213" s="697" t="s">
        <v>3159</v>
      </c>
      <c r="F213" s="701">
        <v>22</v>
      </c>
      <c r="G213" s="701">
        <v>28468</v>
      </c>
      <c r="H213" s="701">
        <v>0.84615384615384615</v>
      </c>
      <c r="I213" s="701">
        <v>1294</v>
      </c>
      <c r="J213" s="701">
        <v>26</v>
      </c>
      <c r="K213" s="701">
        <v>33644</v>
      </c>
      <c r="L213" s="701">
        <v>1</v>
      </c>
      <c r="M213" s="701">
        <v>1294</v>
      </c>
      <c r="N213" s="701">
        <v>26</v>
      </c>
      <c r="O213" s="701">
        <v>33722</v>
      </c>
      <c r="P213" s="723">
        <v>1.0023183925811436</v>
      </c>
      <c r="Q213" s="702">
        <v>1297</v>
      </c>
    </row>
    <row r="214" spans="1:17" ht="14.4" customHeight="1" x14ac:dyDescent="0.3">
      <c r="A214" s="696" t="s">
        <v>3000</v>
      </c>
      <c r="B214" s="697" t="s">
        <v>2752</v>
      </c>
      <c r="C214" s="697" t="s">
        <v>2024</v>
      </c>
      <c r="D214" s="697" t="s">
        <v>3160</v>
      </c>
      <c r="E214" s="697" t="s">
        <v>3161</v>
      </c>
      <c r="F214" s="701">
        <v>18</v>
      </c>
      <c r="G214" s="701">
        <v>21204</v>
      </c>
      <c r="H214" s="701">
        <v>0.66666666666666663</v>
      </c>
      <c r="I214" s="701">
        <v>1178</v>
      </c>
      <c r="J214" s="701">
        <v>27</v>
      </c>
      <c r="K214" s="701">
        <v>31806</v>
      </c>
      <c r="L214" s="701">
        <v>1</v>
      </c>
      <c r="M214" s="701">
        <v>1178</v>
      </c>
      <c r="N214" s="701">
        <v>25</v>
      </c>
      <c r="O214" s="701">
        <v>29500</v>
      </c>
      <c r="P214" s="723">
        <v>0.92749795636043508</v>
      </c>
      <c r="Q214" s="702">
        <v>1180</v>
      </c>
    </row>
    <row r="215" spans="1:17" ht="14.4" customHeight="1" x14ac:dyDescent="0.3">
      <c r="A215" s="696" t="s">
        <v>3000</v>
      </c>
      <c r="B215" s="697" t="s">
        <v>2752</v>
      </c>
      <c r="C215" s="697" t="s">
        <v>2024</v>
      </c>
      <c r="D215" s="697" t="s">
        <v>3162</v>
      </c>
      <c r="E215" s="697" t="s">
        <v>3163</v>
      </c>
      <c r="F215" s="701">
        <v>4</v>
      </c>
      <c r="G215" s="701">
        <v>20628</v>
      </c>
      <c r="H215" s="701"/>
      <c r="I215" s="701">
        <v>5157</v>
      </c>
      <c r="J215" s="701"/>
      <c r="K215" s="701"/>
      <c r="L215" s="701"/>
      <c r="M215" s="701"/>
      <c r="N215" s="701">
        <v>6</v>
      </c>
      <c r="O215" s="701">
        <v>30972</v>
      </c>
      <c r="P215" s="723"/>
      <c r="Q215" s="702">
        <v>5162</v>
      </c>
    </row>
    <row r="216" spans="1:17" ht="14.4" customHeight="1" x14ac:dyDescent="0.3">
      <c r="A216" s="696" t="s">
        <v>3000</v>
      </c>
      <c r="B216" s="697" t="s">
        <v>2752</v>
      </c>
      <c r="C216" s="697" t="s">
        <v>2024</v>
      </c>
      <c r="D216" s="697" t="s">
        <v>3164</v>
      </c>
      <c r="E216" s="697" t="s">
        <v>3165</v>
      </c>
      <c r="F216" s="701">
        <v>2</v>
      </c>
      <c r="G216" s="701">
        <v>1602</v>
      </c>
      <c r="H216" s="701"/>
      <c r="I216" s="701">
        <v>801</v>
      </c>
      <c r="J216" s="701"/>
      <c r="K216" s="701"/>
      <c r="L216" s="701"/>
      <c r="M216" s="701"/>
      <c r="N216" s="701">
        <v>2</v>
      </c>
      <c r="O216" s="701">
        <v>1616</v>
      </c>
      <c r="P216" s="723"/>
      <c r="Q216" s="702">
        <v>808</v>
      </c>
    </row>
    <row r="217" spans="1:17" ht="14.4" customHeight="1" x14ac:dyDescent="0.3">
      <c r="A217" s="696" t="s">
        <v>3000</v>
      </c>
      <c r="B217" s="697" t="s">
        <v>2752</v>
      </c>
      <c r="C217" s="697" t="s">
        <v>2024</v>
      </c>
      <c r="D217" s="697" t="s">
        <v>3166</v>
      </c>
      <c r="E217" s="697" t="s">
        <v>3167</v>
      </c>
      <c r="F217" s="701">
        <v>325</v>
      </c>
      <c r="G217" s="701">
        <v>57525</v>
      </c>
      <c r="H217" s="701">
        <v>1.0595874009946584</v>
      </c>
      <c r="I217" s="701">
        <v>177</v>
      </c>
      <c r="J217" s="701">
        <v>305</v>
      </c>
      <c r="K217" s="701">
        <v>54290</v>
      </c>
      <c r="L217" s="701">
        <v>1</v>
      </c>
      <c r="M217" s="701">
        <v>178</v>
      </c>
      <c r="N217" s="701">
        <v>274</v>
      </c>
      <c r="O217" s="701">
        <v>49046</v>
      </c>
      <c r="P217" s="723">
        <v>0.90340762571375943</v>
      </c>
      <c r="Q217" s="702">
        <v>179</v>
      </c>
    </row>
    <row r="218" spans="1:17" ht="14.4" customHeight="1" x14ac:dyDescent="0.3">
      <c r="A218" s="696" t="s">
        <v>3000</v>
      </c>
      <c r="B218" s="697" t="s">
        <v>2752</v>
      </c>
      <c r="C218" s="697" t="s">
        <v>2024</v>
      </c>
      <c r="D218" s="697" t="s">
        <v>3168</v>
      </c>
      <c r="E218" s="697" t="s">
        <v>3169</v>
      </c>
      <c r="F218" s="701">
        <v>26</v>
      </c>
      <c r="G218" s="701">
        <v>53274</v>
      </c>
      <c r="H218" s="701">
        <v>1.2374912891986063</v>
      </c>
      <c r="I218" s="701">
        <v>2049</v>
      </c>
      <c r="J218" s="701">
        <v>21</v>
      </c>
      <c r="K218" s="701">
        <v>43050</v>
      </c>
      <c r="L218" s="701">
        <v>1</v>
      </c>
      <c r="M218" s="701">
        <v>2050</v>
      </c>
      <c r="N218" s="701">
        <v>17</v>
      </c>
      <c r="O218" s="701">
        <v>34901</v>
      </c>
      <c r="P218" s="723">
        <v>0.81070847851335659</v>
      </c>
      <c r="Q218" s="702">
        <v>2053</v>
      </c>
    </row>
    <row r="219" spans="1:17" ht="14.4" customHeight="1" x14ac:dyDescent="0.3">
      <c r="A219" s="696" t="s">
        <v>3000</v>
      </c>
      <c r="B219" s="697" t="s">
        <v>2752</v>
      </c>
      <c r="C219" s="697" t="s">
        <v>2024</v>
      </c>
      <c r="D219" s="697" t="s">
        <v>3170</v>
      </c>
      <c r="E219" s="697" t="s">
        <v>3171</v>
      </c>
      <c r="F219" s="701">
        <v>1</v>
      </c>
      <c r="G219" s="701">
        <v>2737</v>
      </c>
      <c r="H219" s="701"/>
      <c r="I219" s="701">
        <v>2737</v>
      </c>
      <c r="J219" s="701"/>
      <c r="K219" s="701"/>
      <c r="L219" s="701"/>
      <c r="M219" s="701"/>
      <c r="N219" s="701">
        <v>2</v>
      </c>
      <c r="O219" s="701">
        <v>5480</v>
      </c>
      <c r="P219" s="723"/>
      <c r="Q219" s="702">
        <v>2740</v>
      </c>
    </row>
    <row r="220" spans="1:17" ht="14.4" customHeight="1" x14ac:dyDescent="0.3">
      <c r="A220" s="696" t="s">
        <v>3000</v>
      </c>
      <c r="B220" s="697" t="s">
        <v>2752</v>
      </c>
      <c r="C220" s="697" t="s">
        <v>2024</v>
      </c>
      <c r="D220" s="697" t="s">
        <v>3172</v>
      </c>
      <c r="E220" s="697" t="s">
        <v>3173</v>
      </c>
      <c r="F220" s="701">
        <v>1</v>
      </c>
      <c r="G220" s="701">
        <v>675</v>
      </c>
      <c r="H220" s="701">
        <v>0.5</v>
      </c>
      <c r="I220" s="701">
        <v>675</v>
      </c>
      <c r="J220" s="701">
        <v>2</v>
      </c>
      <c r="K220" s="701">
        <v>1350</v>
      </c>
      <c r="L220" s="701">
        <v>1</v>
      </c>
      <c r="M220" s="701">
        <v>675</v>
      </c>
      <c r="N220" s="701"/>
      <c r="O220" s="701"/>
      <c r="P220" s="723"/>
      <c r="Q220" s="702"/>
    </row>
    <row r="221" spans="1:17" ht="14.4" customHeight="1" x14ac:dyDescent="0.3">
      <c r="A221" s="696" t="s">
        <v>3000</v>
      </c>
      <c r="B221" s="697" t="s">
        <v>2752</v>
      </c>
      <c r="C221" s="697" t="s">
        <v>2024</v>
      </c>
      <c r="D221" s="697" t="s">
        <v>3174</v>
      </c>
      <c r="E221" s="697" t="s">
        <v>3175</v>
      </c>
      <c r="F221" s="701"/>
      <c r="G221" s="701"/>
      <c r="H221" s="701"/>
      <c r="I221" s="701"/>
      <c r="J221" s="701">
        <v>1</v>
      </c>
      <c r="K221" s="701">
        <v>2114</v>
      </c>
      <c r="L221" s="701">
        <v>1</v>
      </c>
      <c r="M221" s="701">
        <v>2114</v>
      </c>
      <c r="N221" s="701">
        <v>5</v>
      </c>
      <c r="O221" s="701">
        <v>10585</v>
      </c>
      <c r="P221" s="723">
        <v>5.0070955534531691</v>
      </c>
      <c r="Q221" s="702">
        <v>2117</v>
      </c>
    </row>
    <row r="222" spans="1:17" ht="14.4" customHeight="1" x14ac:dyDescent="0.3">
      <c r="A222" s="696" t="s">
        <v>3000</v>
      </c>
      <c r="B222" s="697" t="s">
        <v>2752</v>
      </c>
      <c r="C222" s="697" t="s">
        <v>2024</v>
      </c>
      <c r="D222" s="697" t="s">
        <v>3176</v>
      </c>
      <c r="E222" s="697" t="s">
        <v>3177</v>
      </c>
      <c r="F222" s="701"/>
      <c r="G222" s="701"/>
      <c r="H222" s="701"/>
      <c r="I222" s="701"/>
      <c r="J222" s="701">
        <v>1</v>
      </c>
      <c r="K222" s="701">
        <v>155</v>
      </c>
      <c r="L222" s="701">
        <v>1</v>
      </c>
      <c r="M222" s="701">
        <v>155</v>
      </c>
      <c r="N222" s="701">
        <v>1</v>
      </c>
      <c r="O222" s="701">
        <v>156</v>
      </c>
      <c r="P222" s="723">
        <v>1.0064516129032257</v>
      </c>
      <c r="Q222" s="702">
        <v>156</v>
      </c>
    </row>
    <row r="223" spans="1:17" ht="14.4" customHeight="1" x14ac:dyDescent="0.3">
      <c r="A223" s="696" t="s">
        <v>3000</v>
      </c>
      <c r="B223" s="697" t="s">
        <v>2752</v>
      </c>
      <c r="C223" s="697" t="s">
        <v>2024</v>
      </c>
      <c r="D223" s="697" t="s">
        <v>3178</v>
      </c>
      <c r="E223" s="697" t="s">
        <v>3179</v>
      </c>
      <c r="F223" s="701"/>
      <c r="G223" s="701"/>
      <c r="H223" s="701"/>
      <c r="I223" s="701"/>
      <c r="J223" s="701"/>
      <c r="K223" s="701"/>
      <c r="L223" s="701"/>
      <c r="M223" s="701"/>
      <c r="N223" s="701">
        <v>1</v>
      </c>
      <c r="O223" s="701">
        <v>201</v>
      </c>
      <c r="P223" s="723"/>
      <c r="Q223" s="702">
        <v>201</v>
      </c>
    </row>
    <row r="224" spans="1:17" ht="14.4" customHeight="1" x14ac:dyDescent="0.3">
      <c r="A224" s="696" t="s">
        <v>3000</v>
      </c>
      <c r="B224" s="697" t="s">
        <v>2752</v>
      </c>
      <c r="C224" s="697" t="s">
        <v>2024</v>
      </c>
      <c r="D224" s="697" t="s">
        <v>3180</v>
      </c>
      <c r="E224" s="697" t="s">
        <v>3181</v>
      </c>
      <c r="F224" s="701">
        <v>149</v>
      </c>
      <c r="G224" s="701">
        <v>30396</v>
      </c>
      <c r="H224" s="701">
        <v>2.4712195121951219</v>
      </c>
      <c r="I224" s="701">
        <v>204</v>
      </c>
      <c r="J224" s="701">
        <v>60</v>
      </c>
      <c r="K224" s="701">
        <v>12300</v>
      </c>
      <c r="L224" s="701">
        <v>1</v>
      </c>
      <c r="M224" s="701">
        <v>205</v>
      </c>
      <c r="N224" s="701">
        <v>122</v>
      </c>
      <c r="O224" s="701">
        <v>25254</v>
      </c>
      <c r="P224" s="723">
        <v>2.0531707317073171</v>
      </c>
      <c r="Q224" s="702">
        <v>207</v>
      </c>
    </row>
    <row r="225" spans="1:17" ht="14.4" customHeight="1" x14ac:dyDescent="0.3">
      <c r="A225" s="696" t="s">
        <v>3000</v>
      </c>
      <c r="B225" s="697" t="s">
        <v>2752</v>
      </c>
      <c r="C225" s="697" t="s">
        <v>2024</v>
      </c>
      <c r="D225" s="697" t="s">
        <v>3182</v>
      </c>
      <c r="E225" s="697" t="s">
        <v>3183</v>
      </c>
      <c r="F225" s="701">
        <v>2</v>
      </c>
      <c r="G225" s="701">
        <v>852</v>
      </c>
      <c r="H225" s="701">
        <v>0.66510538641686179</v>
      </c>
      <c r="I225" s="701">
        <v>426</v>
      </c>
      <c r="J225" s="701">
        <v>3</v>
      </c>
      <c r="K225" s="701">
        <v>1281</v>
      </c>
      <c r="L225" s="701">
        <v>1</v>
      </c>
      <c r="M225" s="701">
        <v>427</v>
      </c>
      <c r="N225" s="701">
        <v>4</v>
      </c>
      <c r="O225" s="701">
        <v>1712</v>
      </c>
      <c r="P225" s="723">
        <v>1.3364558938329429</v>
      </c>
      <c r="Q225" s="702">
        <v>428</v>
      </c>
    </row>
    <row r="226" spans="1:17" ht="14.4" customHeight="1" x14ac:dyDescent="0.3">
      <c r="A226" s="696" t="s">
        <v>3000</v>
      </c>
      <c r="B226" s="697" t="s">
        <v>2752</v>
      </c>
      <c r="C226" s="697" t="s">
        <v>2024</v>
      </c>
      <c r="D226" s="697" t="s">
        <v>3184</v>
      </c>
      <c r="E226" s="697" t="s">
        <v>3185</v>
      </c>
      <c r="F226" s="701">
        <v>2</v>
      </c>
      <c r="G226" s="701">
        <v>326</v>
      </c>
      <c r="H226" s="701"/>
      <c r="I226" s="701">
        <v>163</v>
      </c>
      <c r="J226" s="701"/>
      <c r="K226" s="701"/>
      <c r="L226" s="701"/>
      <c r="M226" s="701"/>
      <c r="N226" s="701"/>
      <c r="O226" s="701"/>
      <c r="P226" s="723"/>
      <c r="Q226" s="702"/>
    </row>
    <row r="227" spans="1:17" ht="14.4" customHeight="1" x14ac:dyDescent="0.3">
      <c r="A227" s="696" t="s">
        <v>3000</v>
      </c>
      <c r="B227" s="697" t="s">
        <v>2752</v>
      </c>
      <c r="C227" s="697" t="s">
        <v>2024</v>
      </c>
      <c r="D227" s="697" t="s">
        <v>3186</v>
      </c>
      <c r="E227" s="697" t="s">
        <v>3187</v>
      </c>
      <c r="F227" s="701"/>
      <c r="G227" s="701"/>
      <c r="H227" s="701"/>
      <c r="I227" s="701"/>
      <c r="J227" s="701">
        <v>2</v>
      </c>
      <c r="K227" s="701">
        <v>874</v>
      </c>
      <c r="L227" s="701">
        <v>1</v>
      </c>
      <c r="M227" s="701">
        <v>437</v>
      </c>
      <c r="N227" s="701"/>
      <c r="O227" s="701"/>
      <c r="P227" s="723"/>
      <c r="Q227" s="702"/>
    </row>
    <row r="228" spans="1:17" ht="14.4" customHeight="1" x14ac:dyDescent="0.3">
      <c r="A228" s="696" t="s">
        <v>3000</v>
      </c>
      <c r="B228" s="697" t="s">
        <v>2752</v>
      </c>
      <c r="C228" s="697" t="s">
        <v>2024</v>
      </c>
      <c r="D228" s="697" t="s">
        <v>3188</v>
      </c>
      <c r="E228" s="697" t="s">
        <v>3189</v>
      </c>
      <c r="F228" s="701">
        <v>55</v>
      </c>
      <c r="G228" s="701">
        <v>118525</v>
      </c>
      <c r="H228" s="701">
        <v>1.3743622448979591</v>
      </c>
      <c r="I228" s="701">
        <v>2155</v>
      </c>
      <c r="J228" s="701">
        <v>40</v>
      </c>
      <c r="K228" s="701">
        <v>86240</v>
      </c>
      <c r="L228" s="701">
        <v>1</v>
      </c>
      <c r="M228" s="701">
        <v>2156</v>
      </c>
      <c r="N228" s="701">
        <v>32</v>
      </c>
      <c r="O228" s="701">
        <v>69088</v>
      </c>
      <c r="P228" s="723">
        <v>0.80111317254174397</v>
      </c>
      <c r="Q228" s="702">
        <v>2159</v>
      </c>
    </row>
    <row r="229" spans="1:17" ht="14.4" customHeight="1" x14ac:dyDescent="0.3">
      <c r="A229" s="696" t="s">
        <v>3000</v>
      </c>
      <c r="B229" s="697" t="s">
        <v>2752</v>
      </c>
      <c r="C229" s="697" t="s">
        <v>2024</v>
      </c>
      <c r="D229" s="697" t="s">
        <v>3190</v>
      </c>
      <c r="E229" s="697" t="s">
        <v>3151</v>
      </c>
      <c r="F229" s="701">
        <v>23</v>
      </c>
      <c r="G229" s="701">
        <v>43447</v>
      </c>
      <c r="H229" s="701">
        <v>1.4375</v>
      </c>
      <c r="I229" s="701">
        <v>1889</v>
      </c>
      <c r="J229" s="701">
        <v>16</v>
      </c>
      <c r="K229" s="701">
        <v>30224</v>
      </c>
      <c r="L229" s="701">
        <v>1</v>
      </c>
      <c r="M229" s="701">
        <v>1889</v>
      </c>
      <c r="N229" s="701">
        <v>30</v>
      </c>
      <c r="O229" s="701">
        <v>56760</v>
      </c>
      <c r="P229" s="723">
        <v>1.877977766013764</v>
      </c>
      <c r="Q229" s="702">
        <v>1892</v>
      </c>
    </row>
    <row r="230" spans="1:17" ht="14.4" customHeight="1" x14ac:dyDescent="0.3">
      <c r="A230" s="696" t="s">
        <v>3000</v>
      </c>
      <c r="B230" s="697" t="s">
        <v>2752</v>
      </c>
      <c r="C230" s="697" t="s">
        <v>2024</v>
      </c>
      <c r="D230" s="697" t="s">
        <v>3191</v>
      </c>
      <c r="E230" s="697" t="s">
        <v>3192</v>
      </c>
      <c r="F230" s="701"/>
      <c r="G230" s="701"/>
      <c r="H230" s="701"/>
      <c r="I230" s="701"/>
      <c r="J230" s="701"/>
      <c r="K230" s="701"/>
      <c r="L230" s="701"/>
      <c r="M230" s="701"/>
      <c r="N230" s="701">
        <v>1</v>
      </c>
      <c r="O230" s="701">
        <v>164</v>
      </c>
      <c r="P230" s="723"/>
      <c r="Q230" s="702">
        <v>164</v>
      </c>
    </row>
    <row r="231" spans="1:17" ht="14.4" customHeight="1" x14ac:dyDescent="0.3">
      <c r="A231" s="696" t="s">
        <v>3000</v>
      </c>
      <c r="B231" s="697" t="s">
        <v>2752</v>
      </c>
      <c r="C231" s="697" t="s">
        <v>2024</v>
      </c>
      <c r="D231" s="697" t="s">
        <v>3193</v>
      </c>
      <c r="E231" s="697" t="s">
        <v>3194</v>
      </c>
      <c r="F231" s="701"/>
      <c r="G231" s="701"/>
      <c r="H231" s="701"/>
      <c r="I231" s="701"/>
      <c r="J231" s="701">
        <v>1</v>
      </c>
      <c r="K231" s="701">
        <v>935</v>
      </c>
      <c r="L231" s="701">
        <v>1</v>
      </c>
      <c r="M231" s="701">
        <v>935</v>
      </c>
      <c r="N231" s="701">
        <v>1</v>
      </c>
      <c r="O231" s="701">
        <v>938</v>
      </c>
      <c r="P231" s="723">
        <v>1.0032085561497326</v>
      </c>
      <c r="Q231" s="702">
        <v>938</v>
      </c>
    </row>
    <row r="232" spans="1:17" ht="14.4" customHeight="1" x14ac:dyDescent="0.3">
      <c r="A232" s="696" t="s">
        <v>3000</v>
      </c>
      <c r="B232" s="697" t="s">
        <v>2752</v>
      </c>
      <c r="C232" s="697" t="s">
        <v>2024</v>
      </c>
      <c r="D232" s="697" t="s">
        <v>3195</v>
      </c>
      <c r="E232" s="697" t="s">
        <v>3196</v>
      </c>
      <c r="F232" s="701">
        <v>14</v>
      </c>
      <c r="G232" s="701">
        <v>118440</v>
      </c>
      <c r="H232" s="701">
        <v>1.272426462688812</v>
      </c>
      <c r="I232" s="701">
        <v>8460</v>
      </c>
      <c r="J232" s="701">
        <v>11</v>
      </c>
      <c r="K232" s="701">
        <v>93082</v>
      </c>
      <c r="L232" s="701">
        <v>1</v>
      </c>
      <c r="M232" s="701">
        <v>8462</v>
      </c>
      <c r="N232" s="701">
        <v>21</v>
      </c>
      <c r="O232" s="701">
        <v>177870</v>
      </c>
      <c r="P232" s="723">
        <v>1.9108957693216733</v>
      </c>
      <c r="Q232" s="702">
        <v>8470</v>
      </c>
    </row>
    <row r="233" spans="1:17" ht="14.4" customHeight="1" x14ac:dyDescent="0.3">
      <c r="A233" s="696" t="s">
        <v>3000</v>
      </c>
      <c r="B233" s="697" t="s">
        <v>2752</v>
      </c>
      <c r="C233" s="697" t="s">
        <v>2024</v>
      </c>
      <c r="D233" s="697" t="s">
        <v>3197</v>
      </c>
      <c r="E233" s="697" t="s">
        <v>3198</v>
      </c>
      <c r="F233" s="701">
        <v>1</v>
      </c>
      <c r="G233" s="701">
        <v>2053</v>
      </c>
      <c r="H233" s="701">
        <v>0.19980535279805353</v>
      </c>
      <c r="I233" s="701">
        <v>2053</v>
      </c>
      <c r="J233" s="701">
        <v>5</v>
      </c>
      <c r="K233" s="701">
        <v>10275</v>
      </c>
      <c r="L233" s="701">
        <v>1</v>
      </c>
      <c r="M233" s="701">
        <v>2055</v>
      </c>
      <c r="N233" s="701">
        <v>2</v>
      </c>
      <c r="O233" s="701">
        <v>4124</v>
      </c>
      <c r="P233" s="723">
        <v>0.4013625304136253</v>
      </c>
      <c r="Q233" s="702">
        <v>2062</v>
      </c>
    </row>
    <row r="234" spans="1:17" ht="14.4" customHeight="1" x14ac:dyDescent="0.3">
      <c r="A234" s="696" t="s">
        <v>3000</v>
      </c>
      <c r="B234" s="697" t="s">
        <v>2752</v>
      </c>
      <c r="C234" s="697" t="s">
        <v>2024</v>
      </c>
      <c r="D234" s="697" t="s">
        <v>3199</v>
      </c>
      <c r="E234" s="697" t="s">
        <v>3200</v>
      </c>
      <c r="F234" s="701"/>
      <c r="G234" s="701"/>
      <c r="H234" s="701"/>
      <c r="I234" s="701"/>
      <c r="J234" s="701">
        <v>2</v>
      </c>
      <c r="K234" s="701">
        <v>11510</v>
      </c>
      <c r="L234" s="701">
        <v>1</v>
      </c>
      <c r="M234" s="701">
        <v>5755</v>
      </c>
      <c r="N234" s="701"/>
      <c r="O234" s="701"/>
      <c r="P234" s="723"/>
      <c r="Q234" s="702"/>
    </row>
    <row r="235" spans="1:17" ht="14.4" customHeight="1" x14ac:dyDescent="0.3">
      <c r="A235" s="696" t="s">
        <v>3000</v>
      </c>
      <c r="B235" s="697" t="s">
        <v>2752</v>
      </c>
      <c r="C235" s="697" t="s">
        <v>2024</v>
      </c>
      <c r="D235" s="697" t="s">
        <v>3201</v>
      </c>
      <c r="E235" s="697" t="s">
        <v>3202</v>
      </c>
      <c r="F235" s="701"/>
      <c r="G235" s="701"/>
      <c r="H235" s="701"/>
      <c r="I235" s="701"/>
      <c r="J235" s="701">
        <v>1</v>
      </c>
      <c r="K235" s="701">
        <v>580</v>
      </c>
      <c r="L235" s="701">
        <v>1</v>
      </c>
      <c r="M235" s="701">
        <v>580</v>
      </c>
      <c r="N235" s="701"/>
      <c r="O235" s="701"/>
      <c r="P235" s="723"/>
      <c r="Q235" s="702"/>
    </row>
    <row r="236" spans="1:17" ht="14.4" customHeight="1" x14ac:dyDescent="0.3">
      <c r="A236" s="696" t="s">
        <v>3203</v>
      </c>
      <c r="B236" s="697" t="s">
        <v>3204</v>
      </c>
      <c r="C236" s="697" t="s">
        <v>2024</v>
      </c>
      <c r="D236" s="697" t="s">
        <v>3205</v>
      </c>
      <c r="E236" s="697" t="s">
        <v>3206</v>
      </c>
      <c r="F236" s="701">
        <v>417</v>
      </c>
      <c r="G236" s="701">
        <v>87987</v>
      </c>
      <c r="H236" s="701">
        <v>1.2463454020057794</v>
      </c>
      <c r="I236" s="701">
        <v>211</v>
      </c>
      <c r="J236" s="701">
        <v>333</v>
      </c>
      <c r="K236" s="701">
        <v>70596</v>
      </c>
      <c r="L236" s="701">
        <v>1</v>
      </c>
      <c r="M236" s="701">
        <v>212</v>
      </c>
      <c r="N236" s="701">
        <v>448</v>
      </c>
      <c r="O236" s="701">
        <v>95424</v>
      </c>
      <c r="P236" s="723">
        <v>1.3516913139554649</v>
      </c>
      <c r="Q236" s="702">
        <v>213</v>
      </c>
    </row>
    <row r="237" spans="1:17" ht="14.4" customHeight="1" x14ac:dyDescent="0.3">
      <c r="A237" s="696" t="s">
        <v>3203</v>
      </c>
      <c r="B237" s="697" t="s">
        <v>3204</v>
      </c>
      <c r="C237" s="697" t="s">
        <v>2024</v>
      </c>
      <c r="D237" s="697" t="s">
        <v>3207</v>
      </c>
      <c r="E237" s="697" t="s">
        <v>3206</v>
      </c>
      <c r="F237" s="701"/>
      <c r="G237" s="701"/>
      <c r="H237" s="701"/>
      <c r="I237" s="701"/>
      <c r="J237" s="701">
        <v>3</v>
      </c>
      <c r="K237" s="701">
        <v>261</v>
      </c>
      <c r="L237" s="701">
        <v>1</v>
      </c>
      <c r="M237" s="701">
        <v>87</v>
      </c>
      <c r="N237" s="701">
        <v>3</v>
      </c>
      <c r="O237" s="701">
        <v>264</v>
      </c>
      <c r="P237" s="723">
        <v>1.0114942528735633</v>
      </c>
      <c r="Q237" s="702">
        <v>88</v>
      </c>
    </row>
    <row r="238" spans="1:17" ht="14.4" customHeight="1" x14ac:dyDescent="0.3">
      <c r="A238" s="696" t="s">
        <v>3203</v>
      </c>
      <c r="B238" s="697" t="s">
        <v>3204</v>
      </c>
      <c r="C238" s="697" t="s">
        <v>2024</v>
      </c>
      <c r="D238" s="697" t="s">
        <v>3208</v>
      </c>
      <c r="E238" s="697" t="s">
        <v>3209</v>
      </c>
      <c r="F238" s="701">
        <v>291</v>
      </c>
      <c r="G238" s="701">
        <v>87591</v>
      </c>
      <c r="H238" s="701">
        <v>0.7632537469501568</v>
      </c>
      <c r="I238" s="701">
        <v>301</v>
      </c>
      <c r="J238" s="701">
        <v>380</v>
      </c>
      <c r="K238" s="701">
        <v>114760</v>
      </c>
      <c r="L238" s="701">
        <v>1</v>
      </c>
      <c r="M238" s="701">
        <v>302</v>
      </c>
      <c r="N238" s="701">
        <v>317</v>
      </c>
      <c r="O238" s="701">
        <v>96051</v>
      </c>
      <c r="P238" s="723">
        <v>0.83697281282676894</v>
      </c>
      <c r="Q238" s="702">
        <v>303</v>
      </c>
    </row>
    <row r="239" spans="1:17" ht="14.4" customHeight="1" x14ac:dyDescent="0.3">
      <c r="A239" s="696" t="s">
        <v>3203</v>
      </c>
      <c r="B239" s="697" t="s">
        <v>3204</v>
      </c>
      <c r="C239" s="697" t="s">
        <v>2024</v>
      </c>
      <c r="D239" s="697" t="s">
        <v>3210</v>
      </c>
      <c r="E239" s="697" t="s">
        <v>3211</v>
      </c>
      <c r="F239" s="701"/>
      <c r="G239" s="701"/>
      <c r="H239" s="701"/>
      <c r="I239" s="701"/>
      <c r="J239" s="701">
        <v>12</v>
      </c>
      <c r="K239" s="701">
        <v>1200</v>
      </c>
      <c r="L239" s="701">
        <v>1</v>
      </c>
      <c r="M239" s="701">
        <v>100</v>
      </c>
      <c r="N239" s="701">
        <v>6</v>
      </c>
      <c r="O239" s="701">
        <v>600</v>
      </c>
      <c r="P239" s="723">
        <v>0.5</v>
      </c>
      <c r="Q239" s="702">
        <v>100</v>
      </c>
    </row>
    <row r="240" spans="1:17" ht="14.4" customHeight="1" x14ac:dyDescent="0.3">
      <c r="A240" s="696" t="s">
        <v>3203</v>
      </c>
      <c r="B240" s="697" t="s">
        <v>3204</v>
      </c>
      <c r="C240" s="697" t="s">
        <v>2024</v>
      </c>
      <c r="D240" s="697" t="s">
        <v>3212</v>
      </c>
      <c r="E240" s="697" t="s">
        <v>3213</v>
      </c>
      <c r="F240" s="701">
        <v>72</v>
      </c>
      <c r="G240" s="701">
        <v>9864</v>
      </c>
      <c r="H240" s="701">
        <v>1.0285714285714285</v>
      </c>
      <c r="I240" s="701">
        <v>137</v>
      </c>
      <c r="J240" s="701">
        <v>70</v>
      </c>
      <c r="K240" s="701">
        <v>9590</v>
      </c>
      <c r="L240" s="701">
        <v>1</v>
      </c>
      <c r="M240" s="701">
        <v>137</v>
      </c>
      <c r="N240" s="701">
        <v>53</v>
      </c>
      <c r="O240" s="701">
        <v>7314</v>
      </c>
      <c r="P240" s="723">
        <v>0.76266944734098019</v>
      </c>
      <c r="Q240" s="702">
        <v>138</v>
      </c>
    </row>
    <row r="241" spans="1:17" ht="14.4" customHeight="1" x14ac:dyDescent="0.3">
      <c r="A241" s="696" t="s">
        <v>3203</v>
      </c>
      <c r="B241" s="697" t="s">
        <v>3204</v>
      </c>
      <c r="C241" s="697" t="s">
        <v>2024</v>
      </c>
      <c r="D241" s="697" t="s">
        <v>3214</v>
      </c>
      <c r="E241" s="697" t="s">
        <v>3213</v>
      </c>
      <c r="F241" s="701"/>
      <c r="G241" s="701"/>
      <c r="H241" s="701"/>
      <c r="I241" s="701"/>
      <c r="J241" s="701">
        <v>2</v>
      </c>
      <c r="K241" s="701">
        <v>368</v>
      </c>
      <c r="L241" s="701">
        <v>1</v>
      </c>
      <c r="M241" s="701">
        <v>184</v>
      </c>
      <c r="N241" s="701">
        <v>1</v>
      </c>
      <c r="O241" s="701">
        <v>185</v>
      </c>
      <c r="P241" s="723">
        <v>0.50271739130434778</v>
      </c>
      <c r="Q241" s="702">
        <v>185</v>
      </c>
    </row>
    <row r="242" spans="1:17" ht="14.4" customHeight="1" x14ac:dyDescent="0.3">
      <c r="A242" s="696" t="s">
        <v>3203</v>
      </c>
      <c r="B242" s="697" t="s">
        <v>3204</v>
      </c>
      <c r="C242" s="697" t="s">
        <v>2024</v>
      </c>
      <c r="D242" s="697" t="s">
        <v>3215</v>
      </c>
      <c r="E242" s="697" t="s">
        <v>3216</v>
      </c>
      <c r="F242" s="701">
        <v>10</v>
      </c>
      <c r="G242" s="701">
        <v>1730</v>
      </c>
      <c r="H242" s="701">
        <v>0.71018062397372739</v>
      </c>
      <c r="I242" s="701">
        <v>173</v>
      </c>
      <c r="J242" s="701">
        <v>14</v>
      </c>
      <c r="K242" s="701">
        <v>2436</v>
      </c>
      <c r="L242" s="701">
        <v>1</v>
      </c>
      <c r="M242" s="701">
        <v>174</v>
      </c>
      <c r="N242" s="701">
        <v>11</v>
      </c>
      <c r="O242" s="701">
        <v>1925</v>
      </c>
      <c r="P242" s="723">
        <v>0.79022988505747127</v>
      </c>
      <c r="Q242" s="702">
        <v>175</v>
      </c>
    </row>
    <row r="243" spans="1:17" ht="14.4" customHeight="1" x14ac:dyDescent="0.3">
      <c r="A243" s="696" t="s">
        <v>3203</v>
      </c>
      <c r="B243" s="697" t="s">
        <v>3204</v>
      </c>
      <c r="C243" s="697" t="s">
        <v>2024</v>
      </c>
      <c r="D243" s="697" t="s">
        <v>3217</v>
      </c>
      <c r="E243" s="697" t="s">
        <v>3218</v>
      </c>
      <c r="F243" s="701"/>
      <c r="G243" s="701"/>
      <c r="H243" s="701"/>
      <c r="I243" s="701"/>
      <c r="J243" s="701">
        <v>1</v>
      </c>
      <c r="K243" s="701">
        <v>347</v>
      </c>
      <c r="L243" s="701">
        <v>1</v>
      </c>
      <c r="M243" s="701">
        <v>347</v>
      </c>
      <c r="N243" s="701"/>
      <c r="O243" s="701"/>
      <c r="P243" s="723"/>
      <c r="Q243" s="702"/>
    </row>
    <row r="244" spans="1:17" ht="14.4" customHeight="1" x14ac:dyDescent="0.3">
      <c r="A244" s="696" t="s">
        <v>3203</v>
      </c>
      <c r="B244" s="697" t="s">
        <v>3204</v>
      </c>
      <c r="C244" s="697" t="s">
        <v>2024</v>
      </c>
      <c r="D244" s="697" t="s">
        <v>3219</v>
      </c>
      <c r="E244" s="697" t="s">
        <v>3220</v>
      </c>
      <c r="F244" s="701"/>
      <c r="G244" s="701"/>
      <c r="H244" s="701"/>
      <c r="I244" s="701"/>
      <c r="J244" s="701">
        <v>73</v>
      </c>
      <c r="K244" s="701">
        <v>20002</v>
      </c>
      <c r="L244" s="701">
        <v>1</v>
      </c>
      <c r="M244" s="701">
        <v>274</v>
      </c>
      <c r="N244" s="701">
        <v>85</v>
      </c>
      <c r="O244" s="701">
        <v>23545</v>
      </c>
      <c r="P244" s="723">
        <v>1.177132286771323</v>
      </c>
      <c r="Q244" s="702">
        <v>277</v>
      </c>
    </row>
    <row r="245" spans="1:17" ht="14.4" customHeight="1" x14ac:dyDescent="0.3">
      <c r="A245" s="696" t="s">
        <v>3203</v>
      </c>
      <c r="B245" s="697" t="s">
        <v>3204</v>
      </c>
      <c r="C245" s="697" t="s">
        <v>2024</v>
      </c>
      <c r="D245" s="697" t="s">
        <v>3221</v>
      </c>
      <c r="E245" s="697" t="s">
        <v>3222</v>
      </c>
      <c r="F245" s="701">
        <v>115</v>
      </c>
      <c r="G245" s="701">
        <v>16330</v>
      </c>
      <c r="H245" s="701">
        <v>1.2365591397849462</v>
      </c>
      <c r="I245" s="701">
        <v>142</v>
      </c>
      <c r="J245" s="701">
        <v>93</v>
      </c>
      <c r="K245" s="701">
        <v>13206</v>
      </c>
      <c r="L245" s="701">
        <v>1</v>
      </c>
      <c r="M245" s="701">
        <v>142</v>
      </c>
      <c r="N245" s="701">
        <v>119</v>
      </c>
      <c r="O245" s="701">
        <v>16779</v>
      </c>
      <c r="P245" s="723">
        <v>1.2705588368923217</v>
      </c>
      <c r="Q245" s="702">
        <v>141</v>
      </c>
    </row>
    <row r="246" spans="1:17" ht="14.4" customHeight="1" x14ac:dyDescent="0.3">
      <c r="A246" s="696" t="s">
        <v>3203</v>
      </c>
      <c r="B246" s="697" t="s">
        <v>3204</v>
      </c>
      <c r="C246" s="697" t="s">
        <v>2024</v>
      </c>
      <c r="D246" s="697" t="s">
        <v>3223</v>
      </c>
      <c r="E246" s="697" t="s">
        <v>3222</v>
      </c>
      <c r="F246" s="701">
        <v>72</v>
      </c>
      <c r="G246" s="701">
        <v>5616</v>
      </c>
      <c r="H246" s="701">
        <v>1.0285714285714285</v>
      </c>
      <c r="I246" s="701">
        <v>78</v>
      </c>
      <c r="J246" s="701">
        <v>70</v>
      </c>
      <c r="K246" s="701">
        <v>5460</v>
      </c>
      <c r="L246" s="701">
        <v>1</v>
      </c>
      <c r="M246" s="701">
        <v>78</v>
      </c>
      <c r="N246" s="701">
        <v>53</v>
      </c>
      <c r="O246" s="701">
        <v>4187</v>
      </c>
      <c r="P246" s="723">
        <v>0.7668498168498169</v>
      </c>
      <c r="Q246" s="702">
        <v>79</v>
      </c>
    </row>
    <row r="247" spans="1:17" ht="14.4" customHeight="1" x14ac:dyDescent="0.3">
      <c r="A247" s="696" t="s">
        <v>3203</v>
      </c>
      <c r="B247" s="697" t="s">
        <v>3204</v>
      </c>
      <c r="C247" s="697" t="s">
        <v>2024</v>
      </c>
      <c r="D247" s="697" t="s">
        <v>3224</v>
      </c>
      <c r="E247" s="697" t="s">
        <v>3225</v>
      </c>
      <c r="F247" s="701">
        <v>114</v>
      </c>
      <c r="G247" s="701">
        <v>35796</v>
      </c>
      <c r="H247" s="701">
        <v>1.2258064516129032</v>
      </c>
      <c r="I247" s="701">
        <v>314</v>
      </c>
      <c r="J247" s="701">
        <v>93</v>
      </c>
      <c r="K247" s="701">
        <v>29202</v>
      </c>
      <c r="L247" s="701">
        <v>1</v>
      </c>
      <c r="M247" s="701">
        <v>314</v>
      </c>
      <c r="N247" s="701">
        <v>119</v>
      </c>
      <c r="O247" s="701">
        <v>37604</v>
      </c>
      <c r="P247" s="723">
        <v>1.2877200191767688</v>
      </c>
      <c r="Q247" s="702">
        <v>316</v>
      </c>
    </row>
    <row r="248" spans="1:17" ht="14.4" customHeight="1" x14ac:dyDescent="0.3">
      <c r="A248" s="696" t="s">
        <v>3203</v>
      </c>
      <c r="B248" s="697" t="s">
        <v>3204</v>
      </c>
      <c r="C248" s="697" t="s">
        <v>2024</v>
      </c>
      <c r="D248" s="697" t="s">
        <v>3226</v>
      </c>
      <c r="E248" s="697" t="s">
        <v>3227</v>
      </c>
      <c r="F248" s="701">
        <v>119</v>
      </c>
      <c r="G248" s="701">
        <v>19397</v>
      </c>
      <c r="H248" s="701">
        <v>2.4285714285714284</v>
      </c>
      <c r="I248" s="701">
        <v>163</v>
      </c>
      <c r="J248" s="701">
        <v>49</v>
      </c>
      <c r="K248" s="701">
        <v>7987</v>
      </c>
      <c r="L248" s="701">
        <v>1</v>
      </c>
      <c r="M248" s="701">
        <v>163</v>
      </c>
      <c r="N248" s="701">
        <v>21</v>
      </c>
      <c r="O248" s="701">
        <v>3465</v>
      </c>
      <c r="P248" s="723">
        <v>0.43382997370727433</v>
      </c>
      <c r="Q248" s="702">
        <v>165</v>
      </c>
    </row>
    <row r="249" spans="1:17" ht="14.4" customHeight="1" x14ac:dyDescent="0.3">
      <c r="A249" s="696" t="s">
        <v>3203</v>
      </c>
      <c r="B249" s="697" t="s">
        <v>3204</v>
      </c>
      <c r="C249" s="697" t="s">
        <v>2024</v>
      </c>
      <c r="D249" s="697" t="s">
        <v>3228</v>
      </c>
      <c r="E249" s="697" t="s">
        <v>3206</v>
      </c>
      <c r="F249" s="701">
        <v>237</v>
      </c>
      <c r="G249" s="701">
        <v>17064</v>
      </c>
      <c r="H249" s="701">
        <v>1.0627802690582959</v>
      </c>
      <c r="I249" s="701">
        <v>72</v>
      </c>
      <c r="J249" s="701">
        <v>223</v>
      </c>
      <c r="K249" s="701">
        <v>16056</v>
      </c>
      <c r="L249" s="701">
        <v>1</v>
      </c>
      <c r="M249" s="701">
        <v>72</v>
      </c>
      <c r="N249" s="701">
        <v>177</v>
      </c>
      <c r="O249" s="701">
        <v>13098</v>
      </c>
      <c r="P249" s="723">
        <v>0.81576980568011959</v>
      </c>
      <c r="Q249" s="702">
        <v>74</v>
      </c>
    </row>
    <row r="250" spans="1:17" ht="14.4" customHeight="1" x14ac:dyDescent="0.3">
      <c r="A250" s="696" t="s">
        <v>3203</v>
      </c>
      <c r="B250" s="697" t="s">
        <v>3204</v>
      </c>
      <c r="C250" s="697" t="s">
        <v>2024</v>
      </c>
      <c r="D250" s="697" t="s">
        <v>3229</v>
      </c>
      <c r="E250" s="697" t="s">
        <v>3230</v>
      </c>
      <c r="F250" s="701"/>
      <c r="G250" s="701"/>
      <c r="H250" s="701"/>
      <c r="I250" s="701"/>
      <c r="J250" s="701">
        <v>1</v>
      </c>
      <c r="K250" s="701">
        <v>230</v>
      </c>
      <c r="L250" s="701">
        <v>1</v>
      </c>
      <c r="M250" s="701">
        <v>230</v>
      </c>
      <c r="N250" s="701"/>
      <c r="O250" s="701"/>
      <c r="P250" s="723"/>
      <c r="Q250" s="702"/>
    </row>
    <row r="251" spans="1:17" ht="14.4" customHeight="1" x14ac:dyDescent="0.3">
      <c r="A251" s="696" t="s">
        <v>3203</v>
      </c>
      <c r="B251" s="697" t="s">
        <v>3204</v>
      </c>
      <c r="C251" s="697" t="s">
        <v>2024</v>
      </c>
      <c r="D251" s="697" t="s">
        <v>3231</v>
      </c>
      <c r="E251" s="697" t="s">
        <v>3232</v>
      </c>
      <c r="F251" s="701">
        <v>5</v>
      </c>
      <c r="G251" s="701">
        <v>6055</v>
      </c>
      <c r="H251" s="701">
        <v>0.26294076776098663</v>
      </c>
      <c r="I251" s="701">
        <v>1211</v>
      </c>
      <c r="J251" s="701">
        <v>19</v>
      </c>
      <c r="K251" s="701">
        <v>23028</v>
      </c>
      <c r="L251" s="701">
        <v>1</v>
      </c>
      <c r="M251" s="701">
        <v>1212</v>
      </c>
      <c r="N251" s="701">
        <v>9</v>
      </c>
      <c r="O251" s="701">
        <v>10944</v>
      </c>
      <c r="P251" s="723">
        <v>0.47524752475247523</v>
      </c>
      <c r="Q251" s="702">
        <v>1216</v>
      </c>
    </row>
    <row r="252" spans="1:17" ht="14.4" customHeight="1" x14ac:dyDescent="0.3">
      <c r="A252" s="696" t="s">
        <v>3203</v>
      </c>
      <c r="B252" s="697" t="s">
        <v>3204</v>
      </c>
      <c r="C252" s="697" t="s">
        <v>2024</v>
      </c>
      <c r="D252" s="697" t="s">
        <v>3233</v>
      </c>
      <c r="E252" s="697" t="s">
        <v>3234</v>
      </c>
      <c r="F252" s="701">
        <v>3</v>
      </c>
      <c r="G252" s="701">
        <v>342</v>
      </c>
      <c r="H252" s="701">
        <v>0.27035573122529644</v>
      </c>
      <c r="I252" s="701">
        <v>114</v>
      </c>
      <c r="J252" s="701">
        <v>11</v>
      </c>
      <c r="K252" s="701">
        <v>1265</v>
      </c>
      <c r="L252" s="701">
        <v>1</v>
      </c>
      <c r="M252" s="701">
        <v>115</v>
      </c>
      <c r="N252" s="701">
        <v>7</v>
      </c>
      <c r="O252" s="701">
        <v>812</v>
      </c>
      <c r="P252" s="723">
        <v>0.64189723320158099</v>
      </c>
      <c r="Q252" s="702">
        <v>116</v>
      </c>
    </row>
    <row r="253" spans="1:17" ht="14.4" customHeight="1" x14ac:dyDescent="0.3">
      <c r="A253" s="696" t="s">
        <v>3203</v>
      </c>
      <c r="B253" s="697" t="s">
        <v>3204</v>
      </c>
      <c r="C253" s="697" t="s">
        <v>2024</v>
      </c>
      <c r="D253" s="697" t="s">
        <v>3235</v>
      </c>
      <c r="E253" s="697" t="s">
        <v>3236</v>
      </c>
      <c r="F253" s="701"/>
      <c r="G253" s="701"/>
      <c r="H253" s="701"/>
      <c r="I253" s="701"/>
      <c r="J253" s="701">
        <v>1</v>
      </c>
      <c r="K253" s="701">
        <v>347</v>
      </c>
      <c r="L253" s="701">
        <v>1</v>
      </c>
      <c r="M253" s="701">
        <v>347</v>
      </c>
      <c r="N253" s="701">
        <v>2</v>
      </c>
      <c r="O253" s="701">
        <v>700</v>
      </c>
      <c r="P253" s="723">
        <v>2.0172910662824206</v>
      </c>
      <c r="Q253" s="702">
        <v>350</v>
      </c>
    </row>
    <row r="254" spans="1:17" ht="14.4" customHeight="1" x14ac:dyDescent="0.3">
      <c r="A254" s="696" t="s">
        <v>3203</v>
      </c>
      <c r="B254" s="697" t="s">
        <v>3204</v>
      </c>
      <c r="C254" s="697" t="s">
        <v>2024</v>
      </c>
      <c r="D254" s="697" t="s">
        <v>3237</v>
      </c>
      <c r="E254" s="697" t="s">
        <v>3238</v>
      </c>
      <c r="F254" s="701"/>
      <c r="G254" s="701"/>
      <c r="H254" s="701"/>
      <c r="I254" s="701"/>
      <c r="J254" s="701">
        <v>2</v>
      </c>
      <c r="K254" s="701">
        <v>2134</v>
      </c>
      <c r="L254" s="701">
        <v>1</v>
      </c>
      <c r="M254" s="701">
        <v>1067</v>
      </c>
      <c r="N254" s="701"/>
      <c r="O254" s="701"/>
      <c r="P254" s="723"/>
      <c r="Q254" s="702"/>
    </row>
    <row r="255" spans="1:17" ht="14.4" customHeight="1" x14ac:dyDescent="0.3">
      <c r="A255" s="696" t="s">
        <v>3239</v>
      </c>
      <c r="B255" s="697" t="s">
        <v>3240</v>
      </c>
      <c r="C255" s="697" t="s">
        <v>2024</v>
      </c>
      <c r="D255" s="697" t="s">
        <v>3241</v>
      </c>
      <c r="E255" s="697" t="s">
        <v>3242</v>
      </c>
      <c r="F255" s="701">
        <v>245</v>
      </c>
      <c r="G255" s="701">
        <v>14210</v>
      </c>
      <c r="H255" s="701">
        <v>5.104166666666667</v>
      </c>
      <c r="I255" s="701">
        <v>58</v>
      </c>
      <c r="J255" s="701">
        <v>48</v>
      </c>
      <c r="K255" s="701">
        <v>2784</v>
      </c>
      <c r="L255" s="701">
        <v>1</v>
      </c>
      <c r="M255" s="701">
        <v>58</v>
      </c>
      <c r="N255" s="701">
        <v>23</v>
      </c>
      <c r="O255" s="701">
        <v>1357</v>
      </c>
      <c r="P255" s="723">
        <v>0.48742816091954022</v>
      </c>
      <c r="Q255" s="702">
        <v>59</v>
      </c>
    </row>
    <row r="256" spans="1:17" ht="14.4" customHeight="1" x14ac:dyDescent="0.3">
      <c r="A256" s="696" t="s">
        <v>3239</v>
      </c>
      <c r="B256" s="697" t="s">
        <v>3240</v>
      </c>
      <c r="C256" s="697" t="s">
        <v>2024</v>
      </c>
      <c r="D256" s="697" t="s">
        <v>3243</v>
      </c>
      <c r="E256" s="697" t="s">
        <v>3244</v>
      </c>
      <c r="F256" s="701">
        <v>172</v>
      </c>
      <c r="G256" s="701">
        <v>22532</v>
      </c>
      <c r="H256" s="701">
        <v>3.6318504190844618</v>
      </c>
      <c r="I256" s="701">
        <v>131</v>
      </c>
      <c r="J256" s="701">
        <v>47</v>
      </c>
      <c r="K256" s="701">
        <v>6204</v>
      </c>
      <c r="L256" s="701">
        <v>1</v>
      </c>
      <c r="M256" s="701">
        <v>132</v>
      </c>
      <c r="N256" s="701">
        <v>58</v>
      </c>
      <c r="O256" s="701">
        <v>7656</v>
      </c>
      <c r="P256" s="723">
        <v>1.2340425531914894</v>
      </c>
      <c r="Q256" s="702">
        <v>132</v>
      </c>
    </row>
    <row r="257" spans="1:17" ht="14.4" customHeight="1" x14ac:dyDescent="0.3">
      <c r="A257" s="696" t="s">
        <v>3239</v>
      </c>
      <c r="B257" s="697" t="s">
        <v>3240</v>
      </c>
      <c r="C257" s="697" t="s">
        <v>2024</v>
      </c>
      <c r="D257" s="697" t="s">
        <v>3245</v>
      </c>
      <c r="E257" s="697" t="s">
        <v>3246</v>
      </c>
      <c r="F257" s="701">
        <v>19</v>
      </c>
      <c r="G257" s="701">
        <v>3591</v>
      </c>
      <c r="H257" s="701">
        <v>9.4499999999999993</v>
      </c>
      <c r="I257" s="701">
        <v>189</v>
      </c>
      <c r="J257" s="701">
        <v>2</v>
      </c>
      <c r="K257" s="701">
        <v>380</v>
      </c>
      <c r="L257" s="701">
        <v>1</v>
      </c>
      <c r="M257" s="701">
        <v>190</v>
      </c>
      <c r="N257" s="701">
        <v>9</v>
      </c>
      <c r="O257" s="701">
        <v>1710</v>
      </c>
      <c r="P257" s="723">
        <v>4.5</v>
      </c>
      <c r="Q257" s="702">
        <v>190</v>
      </c>
    </row>
    <row r="258" spans="1:17" ht="14.4" customHeight="1" x14ac:dyDescent="0.3">
      <c r="A258" s="696" t="s">
        <v>3239</v>
      </c>
      <c r="B258" s="697" t="s">
        <v>3240</v>
      </c>
      <c r="C258" s="697" t="s">
        <v>2024</v>
      </c>
      <c r="D258" s="697" t="s">
        <v>3247</v>
      </c>
      <c r="E258" s="697" t="s">
        <v>3248</v>
      </c>
      <c r="F258" s="701">
        <v>107</v>
      </c>
      <c r="G258" s="701">
        <v>43656</v>
      </c>
      <c r="H258" s="701">
        <v>2.9722222222222223</v>
      </c>
      <c r="I258" s="701">
        <v>408</v>
      </c>
      <c r="J258" s="701">
        <v>36</v>
      </c>
      <c r="K258" s="701">
        <v>14688</v>
      </c>
      <c r="L258" s="701">
        <v>1</v>
      </c>
      <c r="M258" s="701">
        <v>408</v>
      </c>
      <c r="N258" s="701">
        <v>6</v>
      </c>
      <c r="O258" s="701">
        <v>2466</v>
      </c>
      <c r="P258" s="723">
        <v>0.16789215686274508</v>
      </c>
      <c r="Q258" s="702">
        <v>411</v>
      </c>
    </row>
    <row r="259" spans="1:17" ht="14.4" customHeight="1" x14ac:dyDescent="0.3">
      <c r="A259" s="696" t="s">
        <v>3239</v>
      </c>
      <c r="B259" s="697" t="s">
        <v>3240</v>
      </c>
      <c r="C259" s="697" t="s">
        <v>2024</v>
      </c>
      <c r="D259" s="697" t="s">
        <v>3249</v>
      </c>
      <c r="E259" s="697" t="s">
        <v>3250</v>
      </c>
      <c r="F259" s="701">
        <v>18</v>
      </c>
      <c r="G259" s="701">
        <v>3240</v>
      </c>
      <c r="H259" s="701">
        <v>9</v>
      </c>
      <c r="I259" s="701">
        <v>180</v>
      </c>
      <c r="J259" s="701">
        <v>2</v>
      </c>
      <c r="K259" s="701">
        <v>360</v>
      </c>
      <c r="L259" s="701">
        <v>1</v>
      </c>
      <c r="M259" s="701">
        <v>180</v>
      </c>
      <c r="N259" s="701">
        <v>6</v>
      </c>
      <c r="O259" s="701">
        <v>1098</v>
      </c>
      <c r="P259" s="723">
        <v>3.05</v>
      </c>
      <c r="Q259" s="702">
        <v>183</v>
      </c>
    </row>
    <row r="260" spans="1:17" ht="14.4" customHeight="1" x14ac:dyDescent="0.3">
      <c r="A260" s="696" t="s">
        <v>3239</v>
      </c>
      <c r="B260" s="697" t="s">
        <v>3240</v>
      </c>
      <c r="C260" s="697" t="s">
        <v>2024</v>
      </c>
      <c r="D260" s="697" t="s">
        <v>3251</v>
      </c>
      <c r="E260" s="697" t="s">
        <v>3252</v>
      </c>
      <c r="F260" s="701">
        <v>18</v>
      </c>
      <c r="G260" s="701">
        <v>6048</v>
      </c>
      <c r="H260" s="701">
        <v>5.982195845697329</v>
      </c>
      <c r="I260" s="701">
        <v>336</v>
      </c>
      <c r="J260" s="701">
        <v>3</v>
      </c>
      <c r="K260" s="701">
        <v>1011</v>
      </c>
      <c r="L260" s="701">
        <v>1</v>
      </c>
      <c r="M260" s="701">
        <v>337</v>
      </c>
      <c r="N260" s="701">
        <v>3</v>
      </c>
      <c r="O260" s="701">
        <v>1023</v>
      </c>
      <c r="P260" s="723">
        <v>1.0118694362017804</v>
      </c>
      <c r="Q260" s="702">
        <v>341</v>
      </c>
    </row>
    <row r="261" spans="1:17" ht="14.4" customHeight="1" x14ac:dyDescent="0.3">
      <c r="A261" s="696" t="s">
        <v>3239</v>
      </c>
      <c r="B261" s="697" t="s">
        <v>3240</v>
      </c>
      <c r="C261" s="697" t="s">
        <v>2024</v>
      </c>
      <c r="D261" s="697" t="s">
        <v>3253</v>
      </c>
      <c r="E261" s="697" t="s">
        <v>3254</v>
      </c>
      <c r="F261" s="701">
        <v>1</v>
      </c>
      <c r="G261" s="701">
        <v>459</v>
      </c>
      <c r="H261" s="701">
        <v>1</v>
      </c>
      <c r="I261" s="701">
        <v>459</v>
      </c>
      <c r="J261" s="701">
        <v>1</v>
      </c>
      <c r="K261" s="701">
        <v>459</v>
      </c>
      <c r="L261" s="701">
        <v>1</v>
      </c>
      <c r="M261" s="701">
        <v>459</v>
      </c>
      <c r="N261" s="701">
        <v>3</v>
      </c>
      <c r="O261" s="701">
        <v>1386</v>
      </c>
      <c r="P261" s="723">
        <v>3.0196078431372548</v>
      </c>
      <c r="Q261" s="702">
        <v>462</v>
      </c>
    </row>
    <row r="262" spans="1:17" ht="14.4" customHeight="1" x14ac:dyDescent="0.3">
      <c r="A262" s="696" t="s">
        <v>3239</v>
      </c>
      <c r="B262" s="697" t="s">
        <v>3240</v>
      </c>
      <c r="C262" s="697" t="s">
        <v>2024</v>
      </c>
      <c r="D262" s="697" t="s">
        <v>3255</v>
      </c>
      <c r="E262" s="697" t="s">
        <v>3256</v>
      </c>
      <c r="F262" s="701">
        <v>95</v>
      </c>
      <c r="G262" s="701">
        <v>33155</v>
      </c>
      <c r="H262" s="701">
        <v>2.1529220779220779</v>
      </c>
      <c r="I262" s="701">
        <v>349</v>
      </c>
      <c r="J262" s="701">
        <v>44</v>
      </c>
      <c r="K262" s="701">
        <v>15400</v>
      </c>
      <c r="L262" s="701">
        <v>1</v>
      </c>
      <c r="M262" s="701">
        <v>350</v>
      </c>
      <c r="N262" s="701">
        <v>69</v>
      </c>
      <c r="O262" s="701">
        <v>24219</v>
      </c>
      <c r="P262" s="723">
        <v>1.5726623376623377</v>
      </c>
      <c r="Q262" s="702">
        <v>351</v>
      </c>
    </row>
    <row r="263" spans="1:17" ht="14.4" customHeight="1" x14ac:dyDescent="0.3">
      <c r="A263" s="696" t="s">
        <v>3239</v>
      </c>
      <c r="B263" s="697" t="s">
        <v>3240</v>
      </c>
      <c r="C263" s="697" t="s">
        <v>2024</v>
      </c>
      <c r="D263" s="697" t="s">
        <v>3257</v>
      </c>
      <c r="E263" s="697" t="s">
        <v>3258</v>
      </c>
      <c r="F263" s="701">
        <v>1</v>
      </c>
      <c r="G263" s="701">
        <v>1653</v>
      </c>
      <c r="H263" s="701"/>
      <c r="I263" s="701">
        <v>1653</v>
      </c>
      <c r="J263" s="701"/>
      <c r="K263" s="701"/>
      <c r="L263" s="701"/>
      <c r="M263" s="701"/>
      <c r="N263" s="701">
        <v>1</v>
      </c>
      <c r="O263" s="701">
        <v>1660</v>
      </c>
      <c r="P263" s="723"/>
      <c r="Q263" s="702">
        <v>1660</v>
      </c>
    </row>
    <row r="264" spans="1:17" ht="14.4" customHeight="1" x14ac:dyDescent="0.3">
      <c r="A264" s="696" t="s">
        <v>3239</v>
      </c>
      <c r="B264" s="697" t="s">
        <v>3240</v>
      </c>
      <c r="C264" s="697" t="s">
        <v>2024</v>
      </c>
      <c r="D264" s="697" t="s">
        <v>3259</v>
      </c>
      <c r="E264" s="697" t="s">
        <v>3260</v>
      </c>
      <c r="F264" s="701">
        <v>55</v>
      </c>
      <c r="G264" s="701">
        <v>6435</v>
      </c>
      <c r="H264" s="701">
        <v>1.4473684210526316</v>
      </c>
      <c r="I264" s="701">
        <v>117</v>
      </c>
      <c r="J264" s="701">
        <v>38</v>
      </c>
      <c r="K264" s="701">
        <v>4446</v>
      </c>
      <c r="L264" s="701">
        <v>1</v>
      </c>
      <c r="M264" s="701">
        <v>117</v>
      </c>
      <c r="N264" s="701">
        <v>39</v>
      </c>
      <c r="O264" s="701">
        <v>4602</v>
      </c>
      <c r="P264" s="723">
        <v>1.0350877192982457</v>
      </c>
      <c r="Q264" s="702">
        <v>118</v>
      </c>
    </row>
    <row r="265" spans="1:17" ht="14.4" customHeight="1" x14ac:dyDescent="0.3">
      <c r="A265" s="696" t="s">
        <v>3239</v>
      </c>
      <c r="B265" s="697" t="s">
        <v>3240</v>
      </c>
      <c r="C265" s="697" t="s">
        <v>2024</v>
      </c>
      <c r="D265" s="697" t="s">
        <v>3261</v>
      </c>
      <c r="E265" s="697" t="s">
        <v>3262</v>
      </c>
      <c r="F265" s="701">
        <v>4</v>
      </c>
      <c r="G265" s="701">
        <v>1564</v>
      </c>
      <c r="H265" s="701"/>
      <c r="I265" s="701">
        <v>391</v>
      </c>
      <c r="J265" s="701"/>
      <c r="K265" s="701"/>
      <c r="L265" s="701"/>
      <c r="M265" s="701"/>
      <c r="N265" s="701">
        <v>1</v>
      </c>
      <c r="O265" s="701">
        <v>399</v>
      </c>
      <c r="P265" s="723"/>
      <c r="Q265" s="702">
        <v>399</v>
      </c>
    </row>
    <row r="266" spans="1:17" ht="14.4" customHeight="1" x14ac:dyDescent="0.3">
      <c r="A266" s="696" t="s">
        <v>3239</v>
      </c>
      <c r="B266" s="697" t="s">
        <v>3240</v>
      </c>
      <c r="C266" s="697" t="s">
        <v>2024</v>
      </c>
      <c r="D266" s="697" t="s">
        <v>3263</v>
      </c>
      <c r="E266" s="697" t="s">
        <v>3264</v>
      </c>
      <c r="F266" s="701">
        <v>36</v>
      </c>
      <c r="G266" s="701">
        <v>1368</v>
      </c>
      <c r="H266" s="701">
        <v>1.125</v>
      </c>
      <c r="I266" s="701">
        <v>38</v>
      </c>
      <c r="J266" s="701">
        <v>32</v>
      </c>
      <c r="K266" s="701">
        <v>1216</v>
      </c>
      <c r="L266" s="701">
        <v>1</v>
      </c>
      <c r="M266" s="701">
        <v>38</v>
      </c>
      <c r="N266" s="701">
        <v>29</v>
      </c>
      <c r="O266" s="701">
        <v>1102</v>
      </c>
      <c r="P266" s="723">
        <v>0.90625</v>
      </c>
      <c r="Q266" s="702">
        <v>38</v>
      </c>
    </row>
    <row r="267" spans="1:17" ht="14.4" customHeight="1" x14ac:dyDescent="0.3">
      <c r="A267" s="696" t="s">
        <v>3239</v>
      </c>
      <c r="B267" s="697" t="s">
        <v>3240</v>
      </c>
      <c r="C267" s="697" t="s">
        <v>2024</v>
      </c>
      <c r="D267" s="697" t="s">
        <v>3265</v>
      </c>
      <c r="E267" s="697" t="s">
        <v>3266</v>
      </c>
      <c r="F267" s="701">
        <v>6</v>
      </c>
      <c r="G267" s="701">
        <v>4230</v>
      </c>
      <c r="H267" s="701"/>
      <c r="I267" s="701">
        <v>705</v>
      </c>
      <c r="J267" s="701"/>
      <c r="K267" s="701"/>
      <c r="L267" s="701"/>
      <c r="M267" s="701"/>
      <c r="N267" s="701">
        <v>1</v>
      </c>
      <c r="O267" s="701">
        <v>713</v>
      </c>
      <c r="P267" s="723"/>
      <c r="Q267" s="702">
        <v>713</v>
      </c>
    </row>
    <row r="268" spans="1:17" ht="14.4" customHeight="1" x14ac:dyDescent="0.3">
      <c r="A268" s="696" t="s">
        <v>3239</v>
      </c>
      <c r="B268" s="697" t="s">
        <v>3240</v>
      </c>
      <c r="C268" s="697" t="s">
        <v>2024</v>
      </c>
      <c r="D268" s="697" t="s">
        <v>3267</v>
      </c>
      <c r="E268" s="697" t="s">
        <v>3268</v>
      </c>
      <c r="F268" s="701">
        <v>169</v>
      </c>
      <c r="G268" s="701">
        <v>51545</v>
      </c>
      <c r="H268" s="701">
        <v>4.1219512195121952</v>
      </c>
      <c r="I268" s="701">
        <v>305</v>
      </c>
      <c r="J268" s="701">
        <v>41</v>
      </c>
      <c r="K268" s="701">
        <v>12505</v>
      </c>
      <c r="L268" s="701">
        <v>1</v>
      </c>
      <c r="M268" s="701">
        <v>305</v>
      </c>
      <c r="N268" s="701">
        <v>51</v>
      </c>
      <c r="O268" s="701">
        <v>15708</v>
      </c>
      <c r="P268" s="723">
        <v>1.2561375449820071</v>
      </c>
      <c r="Q268" s="702">
        <v>308</v>
      </c>
    </row>
    <row r="269" spans="1:17" ht="14.4" customHeight="1" x14ac:dyDescent="0.3">
      <c r="A269" s="696" t="s">
        <v>3239</v>
      </c>
      <c r="B269" s="697" t="s">
        <v>3240</v>
      </c>
      <c r="C269" s="697" t="s">
        <v>2024</v>
      </c>
      <c r="D269" s="697" t="s">
        <v>3269</v>
      </c>
      <c r="E269" s="697" t="s">
        <v>3270</v>
      </c>
      <c r="F269" s="701">
        <v>176</v>
      </c>
      <c r="G269" s="701">
        <v>86944</v>
      </c>
      <c r="H269" s="701">
        <v>3.4440087145969498</v>
      </c>
      <c r="I269" s="701">
        <v>494</v>
      </c>
      <c r="J269" s="701">
        <v>51</v>
      </c>
      <c r="K269" s="701">
        <v>25245</v>
      </c>
      <c r="L269" s="701">
        <v>1</v>
      </c>
      <c r="M269" s="701">
        <v>495</v>
      </c>
      <c r="N269" s="701">
        <v>28</v>
      </c>
      <c r="O269" s="701">
        <v>13972</v>
      </c>
      <c r="P269" s="723">
        <v>0.55345612992671811</v>
      </c>
      <c r="Q269" s="702">
        <v>499</v>
      </c>
    </row>
    <row r="270" spans="1:17" ht="14.4" customHeight="1" x14ac:dyDescent="0.3">
      <c r="A270" s="696" t="s">
        <v>3239</v>
      </c>
      <c r="B270" s="697" t="s">
        <v>3240</v>
      </c>
      <c r="C270" s="697" t="s">
        <v>2024</v>
      </c>
      <c r="D270" s="697" t="s">
        <v>3271</v>
      </c>
      <c r="E270" s="697" t="s">
        <v>3272</v>
      </c>
      <c r="F270" s="701">
        <v>242</v>
      </c>
      <c r="G270" s="701">
        <v>89540</v>
      </c>
      <c r="H270" s="701">
        <v>3.497792882534474</v>
      </c>
      <c r="I270" s="701">
        <v>370</v>
      </c>
      <c r="J270" s="701">
        <v>69</v>
      </c>
      <c r="K270" s="701">
        <v>25599</v>
      </c>
      <c r="L270" s="701">
        <v>1</v>
      </c>
      <c r="M270" s="701">
        <v>371</v>
      </c>
      <c r="N270" s="701">
        <v>72</v>
      </c>
      <c r="O270" s="701">
        <v>27072</v>
      </c>
      <c r="P270" s="723">
        <v>1.05754131020743</v>
      </c>
      <c r="Q270" s="702">
        <v>376</v>
      </c>
    </row>
    <row r="271" spans="1:17" ht="14.4" customHeight="1" x14ac:dyDescent="0.3">
      <c r="A271" s="696" t="s">
        <v>3239</v>
      </c>
      <c r="B271" s="697" t="s">
        <v>3240</v>
      </c>
      <c r="C271" s="697" t="s">
        <v>2024</v>
      </c>
      <c r="D271" s="697" t="s">
        <v>3273</v>
      </c>
      <c r="E271" s="697" t="s">
        <v>3274</v>
      </c>
      <c r="F271" s="701"/>
      <c r="G271" s="701"/>
      <c r="H271" s="701"/>
      <c r="I271" s="701"/>
      <c r="J271" s="701">
        <v>1</v>
      </c>
      <c r="K271" s="701">
        <v>12</v>
      </c>
      <c r="L271" s="701">
        <v>1</v>
      </c>
      <c r="M271" s="701">
        <v>12</v>
      </c>
      <c r="N271" s="701"/>
      <c r="O271" s="701"/>
      <c r="P271" s="723"/>
      <c r="Q271" s="702"/>
    </row>
    <row r="272" spans="1:17" ht="14.4" customHeight="1" x14ac:dyDescent="0.3">
      <c r="A272" s="696" t="s">
        <v>3239</v>
      </c>
      <c r="B272" s="697" t="s">
        <v>3240</v>
      </c>
      <c r="C272" s="697" t="s">
        <v>2024</v>
      </c>
      <c r="D272" s="697" t="s">
        <v>3275</v>
      </c>
      <c r="E272" s="697" t="s">
        <v>3276</v>
      </c>
      <c r="F272" s="701">
        <v>1</v>
      </c>
      <c r="G272" s="701">
        <v>12794</v>
      </c>
      <c r="H272" s="701">
        <v>0.99984370115661148</v>
      </c>
      <c r="I272" s="701">
        <v>12794</v>
      </c>
      <c r="J272" s="701">
        <v>1</v>
      </c>
      <c r="K272" s="701">
        <v>12796</v>
      </c>
      <c r="L272" s="701">
        <v>1</v>
      </c>
      <c r="M272" s="701">
        <v>12796</v>
      </c>
      <c r="N272" s="701">
        <v>5</v>
      </c>
      <c r="O272" s="701">
        <v>64020</v>
      </c>
      <c r="P272" s="723">
        <v>5.0031259768677714</v>
      </c>
      <c r="Q272" s="702">
        <v>12804</v>
      </c>
    </row>
    <row r="273" spans="1:17" ht="14.4" customHeight="1" x14ac:dyDescent="0.3">
      <c r="A273" s="696" t="s">
        <v>3239</v>
      </c>
      <c r="B273" s="697" t="s">
        <v>3240</v>
      </c>
      <c r="C273" s="697" t="s">
        <v>2024</v>
      </c>
      <c r="D273" s="697" t="s">
        <v>3277</v>
      </c>
      <c r="E273" s="697" t="s">
        <v>3278</v>
      </c>
      <c r="F273" s="701">
        <v>2</v>
      </c>
      <c r="G273" s="701">
        <v>222</v>
      </c>
      <c r="H273" s="701">
        <v>0.9910714285714286</v>
      </c>
      <c r="I273" s="701">
        <v>111</v>
      </c>
      <c r="J273" s="701">
        <v>2</v>
      </c>
      <c r="K273" s="701">
        <v>224</v>
      </c>
      <c r="L273" s="701">
        <v>1</v>
      </c>
      <c r="M273" s="701">
        <v>112</v>
      </c>
      <c r="N273" s="701"/>
      <c r="O273" s="701"/>
      <c r="P273" s="723"/>
      <c r="Q273" s="702"/>
    </row>
    <row r="274" spans="1:17" ht="14.4" customHeight="1" x14ac:dyDescent="0.3">
      <c r="A274" s="696" t="s">
        <v>3239</v>
      </c>
      <c r="B274" s="697" t="s">
        <v>3240</v>
      </c>
      <c r="C274" s="697" t="s">
        <v>2024</v>
      </c>
      <c r="D274" s="697" t="s">
        <v>3279</v>
      </c>
      <c r="E274" s="697" t="s">
        <v>3280</v>
      </c>
      <c r="F274" s="701">
        <v>3</v>
      </c>
      <c r="G274" s="701">
        <v>375</v>
      </c>
      <c r="H274" s="701">
        <v>1.4880952380952381</v>
      </c>
      <c r="I274" s="701">
        <v>125</v>
      </c>
      <c r="J274" s="701">
        <v>2</v>
      </c>
      <c r="K274" s="701">
        <v>252</v>
      </c>
      <c r="L274" s="701">
        <v>1</v>
      </c>
      <c r="M274" s="701">
        <v>126</v>
      </c>
      <c r="N274" s="701"/>
      <c r="O274" s="701"/>
      <c r="P274" s="723"/>
      <c r="Q274" s="702"/>
    </row>
    <row r="275" spans="1:17" ht="14.4" customHeight="1" x14ac:dyDescent="0.3">
      <c r="A275" s="696" t="s">
        <v>3239</v>
      </c>
      <c r="B275" s="697" t="s">
        <v>3240</v>
      </c>
      <c r="C275" s="697" t="s">
        <v>2024</v>
      </c>
      <c r="D275" s="697" t="s">
        <v>3281</v>
      </c>
      <c r="E275" s="697" t="s">
        <v>3282</v>
      </c>
      <c r="F275" s="701">
        <v>67</v>
      </c>
      <c r="G275" s="701">
        <v>33165</v>
      </c>
      <c r="H275" s="701">
        <v>1.5920218894009217</v>
      </c>
      <c r="I275" s="701">
        <v>495</v>
      </c>
      <c r="J275" s="701">
        <v>42</v>
      </c>
      <c r="K275" s="701">
        <v>20832</v>
      </c>
      <c r="L275" s="701">
        <v>1</v>
      </c>
      <c r="M275" s="701">
        <v>496</v>
      </c>
      <c r="N275" s="701">
        <v>41</v>
      </c>
      <c r="O275" s="701">
        <v>20500</v>
      </c>
      <c r="P275" s="723">
        <v>0.98406298003072201</v>
      </c>
      <c r="Q275" s="702">
        <v>500</v>
      </c>
    </row>
    <row r="276" spans="1:17" ht="14.4" customHeight="1" x14ac:dyDescent="0.3">
      <c r="A276" s="696" t="s">
        <v>3239</v>
      </c>
      <c r="B276" s="697" t="s">
        <v>3240</v>
      </c>
      <c r="C276" s="697" t="s">
        <v>2024</v>
      </c>
      <c r="D276" s="697" t="s">
        <v>3283</v>
      </c>
      <c r="E276" s="697" t="s">
        <v>3284</v>
      </c>
      <c r="F276" s="701">
        <v>2</v>
      </c>
      <c r="G276" s="701">
        <v>912</v>
      </c>
      <c r="H276" s="701"/>
      <c r="I276" s="701">
        <v>456</v>
      </c>
      <c r="J276" s="701"/>
      <c r="K276" s="701"/>
      <c r="L276" s="701"/>
      <c r="M276" s="701"/>
      <c r="N276" s="701">
        <v>1</v>
      </c>
      <c r="O276" s="701">
        <v>463</v>
      </c>
      <c r="P276" s="723"/>
      <c r="Q276" s="702">
        <v>463</v>
      </c>
    </row>
    <row r="277" spans="1:17" ht="14.4" customHeight="1" x14ac:dyDescent="0.3">
      <c r="A277" s="696" t="s">
        <v>3239</v>
      </c>
      <c r="B277" s="697" t="s">
        <v>3240</v>
      </c>
      <c r="C277" s="697" t="s">
        <v>2024</v>
      </c>
      <c r="D277" s="697" t="s">
        <v>3285</v>
      </c>
      <c r="E277" s="697" t="s">
        <v>3286</v>
      </c>
      <c r="F277" s="701">
        <v>4</v>
      </c>
      <c r="G277" s="701">
        <v>232</v>
      </c>
      <c r="H277" s="701">
        <v>1</v>
      </c>
      <c r="I277" s="701">
        <v>58</v>
      </c>
      <c r="J277" s="701">
        <v>4</v>
      </c>
      <c r="K277" s="701">
        <v>232</v>
      </c>
      <c r="L277" s="701">
        <v>1</v>
      </c>
      <c r="M277" s="701">
        <v>58</v>
      </c>
      <c r="N277" s="701">
        <v>2</v>
      </c>
      <c r="O277" s="701">
        <v>118</v>
      </c>
      <c r="P277" s="723">
        <v>0.50862068965517238</v>
      </c>
      <c r="Q277" s="702">
        <v>59</v>
      </c>
    </row>
    <row r="278" spans="1:17" ht="14.4" customHeight="1" x14ac:dyDescent="0.3">
      <c r="A278" s="696" t="s">
        <v>3239</v>
      </c>
      <c r="B278" s="697" t="s">
        <v>3240</v>
      </c>
      <c r="C278" s="697" t="s">
        <v>2024</v>
      </c>
      <c r="D278" s="697" t="s">
        <v>3287</v>
      </c>
      <c r="E278" s="697" t="s">
        <v>3288</v>
      </c>
      <c r="F278" s="701">
        <v>1</v>
      </c>
      <c r="G278" s="701">
        <v>2173</v>
      </c>
      <c r="H278" s="701"/>
      <c r="I278" s="701">
        <v>2173</v>
      </c>
      <c r="J278" s="701"/>
      <c r="K278" s="701"/>
      <c r="L278" s="701"/>
      <c r="M278" s="701"/>
      <c r="N278" s="701">
        <v>4</v>
      </c>
      <c r="O278" s="701">
        <v>8716</v>
      </c>
      <c r="P278" s="723"/>
      <c r="Q278" s="702">
        <v>2179</v>
      </c>
    </row>
    <row r="279" spans="1:17" ht="14.4" customHeight="1" x14ac:dyDescent="0.3">
      <c r="A279" s="696" t="s">
        <v>3239</v>
      </c>
      <c r="B279" s="697" t="s">
        <v>3240</v>
      </c>
      <c r="C279" s="697" t="s">
        <v>2024</v>
      </c>
      <c r="D279" s="697" t="s">
        <v>3289</v>
      </c>
      <c r="E279" s="697" t="s">
        <v>3290</v>
      </c>
      <c r="F279" s="701">
        <v>895</v>
      </c>
      <c r="G279" s="701">
        <v>157520</v>
      </c>
      <c r="H279" s="701">
        <v>1.9800884955752212</v>
      </c>
      <c r="I279" s="701">
        <v>176</v>
      </c>
      <c r="J279" s="701">
        <v>452</v>
      </c>
      <c r="K279" s="701">
        <v>79552</v>
      </c>
      <c r="L279" s="701">
        <v>1</v>
      </c>
      <c r="M279" s="701">
        <v>176</v>
      </c>
      <c r="N279" s="701">
        <v>495</v>
      </c>
      <c r="O279" s="701">
        <v>88605</v>
      </c>
      <c r="P279" s="723">
        <v>1.1137997787610618</v>
      </c>
      <c r="Q279" s="702">
        <v>179</v>
      </c>
    </row>
    <row r="280" spans="1:17" ht="14.4" customHeight="1" x14ac:dyDescent="0.3">
      <c r="A280" s="696" t="s">
        <v>3239</v>
      </c>
      <c r="B280" s="697" t="s">
        <v>3240</v>
      </c>
      <c r="C280" s="697" t="s">
        <v>2024</v>
      </c>
      <c r="D280" s="697" t="s">
        <v>3291</v>
      </c>
      <c r="E280" s="697" t="s">
        <v>3292</v>
      </c>
      <c r="F280" s="701">
        <v>14</v>
      </c>
      <c r="G280" s="701">
        <v>1190</v>
      </c>
      <c r="H280" s="701"/>
      <c r="I280" s="701">
        <v>85</v>
      </c>
      <c r="J280" s="701"/>
      <c r="K280" s="701"/>
      <c r="L280" s="701"/>
      <c r="M280" s="701"/>
      <c r="N280" s="701">
        <v>2</v>
      </c>
      <c r="O280" s="701">
        <v>174</v>
      </c>
      <c r="P280" s="723"/>
      <c r="Q280" s="702">
        <v>87</v>
      </c>
    </row>
    <row r="281" spans="1:17" ht="14.4" customHeight="1" x14ac:dyDescent="0.3">
      <c r="A281" s="696" t="s">
        <v>3239</v>
      </c>
      <c r="B281" s="697" t="s">
        <v>3240</v>
      </c>
      <c r="C281" s="697" t="s">
        <v>2024</v>
      </c>
      <c r="D281" s="697" t="s">
        <v>3293</v>
      </c>
      <c r="E281" s="697" t="s">
        <v>3294</v>
      </c>
      <c r="F281" s="701">
        <v>2</v>
      </c>
      <c r="G281" s="701">
        <v>356</v>
      </c>
      <c r="H281" s="701">
        <v>0.994413407821229</v>
      </c>
      <c r="I281" s="701">
        <v>178</v>
      </c>
      <c r="J281" s="701">
        <v>2</v>
      </c>
      <c r="K281" s="701">
        <v>358</v>
      </c>
      <c r="L281" s="701">
        <v>1</v>
      </c>
      <c r="M281" s="701">
        <v>179</v>
      </c>
      <c r="N281" s="701">
        <v>2</v>
      </c>
      <c r="O281" s="701">
        <v>360</v>
      </c>
      <c r="P281" s="723">
        <v>1.005586592178771</v>
      </c>
      <c r="Q281" s="702">
        <v>180</v>
      </c>
    </row>
    <row r="282" spans="1:17" ht="14.4" customHeight="1" x14ac:dyDescent="0.3">
      <c r="A282" s="696" t="s">
        <v>3239</v>
      </c>
      <c r="B282" s="697" t="s">
        <v>3240</v>
      </c>
      <c r="C282" s="697" t="s">
        <v>2024</v>
      </c>
      <c r="D282" s="697" t="s">
        <v>3295</v>
      </c>
      <c r="E282" s="697" t="s">
        <v>3296</v>
      </c>
      <c r="F282" s="701">
        <v>5</v>
      </c>
      <c r="G282" s="701">
        <v>850</v>
      </c>
      <c r="H282" s="701">
        <v>0.55555555555555558</v>
      </c>
      <c r="I282" s="701">
        <v>170</v>
      </c>
      <c r="J282" s="701">
        <v>9</v>
      </c>
      <c r="K282" s="701">
        <v>1530</v>
      </c>
      <c r="L282" s="701">
        <v>1</v>
      </c>
      <c r="M282" s="701">
        <v>170</v>
      </c>
      <c r="N282" s="701">
        <v>7</v>
      </c>
      <c r="O282" s="701">
        <v>1204</v>
      </c>
      <c r="P282" s="723">
        <v>0.78692810457516338</v>
      </c>
      <c r="Q282" s="702">
        <v>172</v>
      </c>
    </row>
    <row r="283" spans="1:17" ht="14.4" customHeight="1" x14ac:dyDescent="0.3">
      <c r="A283" s="696" t="s">
        <v>3239</v>
      </c>
      <c r="B283" s="697" t="s">
        <v>3240</v>
      </c>
      <c r="C283" s="697" t="s">
        <v>2024</v>
      </c>
      <c r="D283" s="697" t="s">
        <v>3297</v>
      </c>
      <c r="E283" s="697" t="s">
        <v>3298</v>
      </c>
      <c r="F283" s="701">
        <v>2</v>
      </c>
      <c r="G283" s="701">
        <v>352</v>
      </c>
      <c r="H283" s="701">
        <v>1.9887005649717515</v>
      </c>
      <c r="I283" s="701">
        <v>176</v>
      </c>
      <c r="J283" s="701">
        <v>1</v>
      </c>
      <c r="K283" s="701">
        <v>177</v>
      </c>
      <c r="L283" s="701">
        <v>1</v>
      </c>
      <c r="M283" s="701">
        <v>177</v>
      </c>
      <c r="N283" s="701">
        <v>2</v>
      </c>
      <c r="O283" s="701">
        <v>356</v>
      </c>
      <c r="P283" s="723">
        <v>2.0112994350282487</v>
      </c>
      <c r="Q283" s="702">
        <v>178</v>
      </c>
    </row>
    <row r="284" spans="1:17" ht="14.4" customHeight="1" x14ac:dyDescent="0.3">
      <c r="A284" s="696" t="s">
        <v>3239</v>
      </c>
      <c r="B284" s="697" t="s">
        <v>3240</v>
      </c>
      <c r="C284" s="697" t="s">
        <v>2024</v>
      </c>
      <c r="D284" s="697" t="s">
        <v>3299</v>
      </c>
      <c r="E284" s="697" t="s">
        <v>3300</v>
      </c>
      <c r="F284" s="701">
        <v>5</v>
      </c>
      <c r="G284" s="701">
        <v>1320</v>
      </c>
      <c r="H284" s="701">
        <v>1</v>
      </c>
      <c r="I284" s="701">
        <v>264</v>
      </c>
      <c r="J284" s="701">
        <v>5</v>
      </c>
      <c r="K284" s="701">
        <v>1320</v>
      </c>
      <c r="L284" s="701">
        <v>1</v>
      </c>
      <c r="M284" s="701">
        <v>264</v>
      </c>
      <c r="N284" s="701">
        <v>11</v>
      </c>
      <c r="O284" s="701">
        <v>2937</v>
      </c>
      <c r="P284" s="723">
        <v>2.2250000000000001</v>
      </c>
      <c r="Q284" s="702">
        <v>267</v>
      </c>
    </row>
    <row r="285" spans="1:17" ht="14.4" customHeight="1" x14ac:dyDescent="0.3">
      <c r="A285" s="696" t="s">
        <v>3239</v>
      </c>
      <c r="B285" s="697" t="s">
        <v>3240</v>
      </c>
      <c r="C285" s="697" t="s">
        <v>2024</v>
      </c>
      <c r="D285" s="697" t="s">
        <v>3301</v>
      </c>
      <c r="E285" s="697" t="s">
        <v>3302</v>
      </c>
      <c r="F285" s="701">
        <v>3</v>
      </c>
      <c r="G285" s="701">
        <v>6393</v>
      </c>
      <c r="H285" s="701">
        <v>2.9957825679475163</v>
      </c>
      <c r="I285" s="701">
        <v>2131</v>
      </c>
      <c r="J285" s="701">
        <v>1</v>
      </c>
      <c r="K285" s="701">
        <v>2134</v>
      </c>
      <c r="L285" s="701">
        <v>1</v>
      </c>
      <c r="M285" s="701">
        <v>2134</v>
      </c>
      <c r="N285" s="701">
        <v>14</v>
      </c>
      <c r="O285" s="701">
        <v>30044</v>
      </c>
      <c r="P285" s="723">
        <v>14.078725398313027</v>
      </c>
      <c r="Q285" s="702">
        <v>2146</v>
      </c>
    </row>
    <row r="286" spans="1:17" ht="14.4" customHeight="1" x14ac:dyDescent="0.3">
      <c r="A286" s="696" t="s">
        <v>3239</v>
      </c>
      <c r="B286" s="697" t="s">
        <v>3240</v>
      </c>
      <c r="C286" s="697" t="s">
        <v>2024</v>
      </c>
      <c r="D286" s="697" t="s">
        <v>3303</v>
      </c>
      <c r="E286" s="697" t="s">
        <v>3304</v>
      </c>
      <c r="F286" s="701">
        <v>72</v>
      </c>
      <c r="G286" s="701">
        <v>17424</v>
      </c>
      <c r="H286" s="701">
        <v>1.4340740740740741</v>
      </c>
      <c r="I286" s="701">
        <v>242</v>
      </c>
      <c r="J286" s="701">
        <v>50</v>
      </c>
      <c r="K286" s="701">
        <v>12150</v>
      </c>
      <c r="L286" s="701">
        <v>1</v>
      </c>
      <c r="M286" s="701">
        <v>243</v>
      </c>
      <c r="N286" s="701">
        <v>60</v>
      </c>
      <c r="O286" s="701">
        <v>14640</v>
      </c>
      <c r="P286" s="723">
        <v>1.2049382716049384</v>
      </c>
      <c r="Q286" s="702">
        <v>244</v>
      </c>
    </row>
    <row r="287" spans="1:17" ht="14.4" customHeight="1" x14ac:dyDescent="0.3">
      <c r="A287" s="696" t="s">
        <v>3239</v>
      </c>
      <c r="B287" s="697" t="s">
        <v>3240</v>
      </c>
      <c r="C287" s="697" t="s">
        <v>2024</v>
      </c>
      <c r="D287" s="697" t="s">
        <v>3305</v>
      </c>
      <c r="E287" s="697" t="s">
        <v>3306</v>
      </c>
      <c r="F287" s="701">
        <v>3</v>
      </c>
      <c r="G287" s="701">
        <v>1272</v>
      </c>
      <c r="H287" s="701">
        <v>0.59718309859154928</v>
      </c>
      <c r="I287" s="701">
        <v>424</v>
      </c>
      <c r="J287" s="701">
        <v>5</v>
      </c>
      <c r="K287" s="701">
        <v>2130</v>
      </c>
      <c r="L287" s="701">
        <v>1</v>
      </c>
      <c r="M287" s="701">
        <v>426</v>
      </c>
      <c r="N287" s="701">
        <v>3</v>
      </c>
      <c r="O287" s="701">
        <v>1305</v>
      </c>
      <c r="P287" s="723">
        <v>0.61267605633802813</v>
      </c>
      <c r="Q287" s="702">
        <v>435</v>
      </c>
    </row>
    <row r="288" spans="1:17" ht="14.4" customHeight="1" x14ac:dyDescent="0.3">
      <c r="A288" s="696" t="s">
        <v>3239</v>
      </c>
      <c r="B288" s="697" t="s">
        <v>3240</v>
      </c>
      <c r="C288" s="697" t="s">
        <v>2024</v>
      </c>
      <c r="D288" s="697" t="s">
        <v>3307</v>
      </c>
      <c r="E288" s="697" t="s">
        <v>3308</v>
      </c>
      <c r="F288" s="701">
        <v>35</v>
      </c>
      <c r="G288" s="701">
        <v>36995</v>
      </c>
      <c r="H288" s="701">
        <v>1.836891757696127</v>
      </c>
      <c r="I288" s="701">
        <v>1057</v>
      </c>
      <c r="J288" s="701">
        <v>19</v>
      </c>
      <c r="K288" s="701">
        <v>20140</v>
      </c>
      <c r="L288" s="701">
        <v>1</v>
      </c>
      <c r="M288" s="701">
        <v>1060</v>
      </c>
      <c r="N288" s="701">
        <v>9</v>
      </c>
      <c r="O288" s="701">
        <v>9675</v>
      </c>
      <c r="P288" s="723">
        <v>0.48038728897715988</v>
      </c>
      <c r="Q288" s="702">
        <v>1075</v>
      </c>
    </row>
    <row r="289" spans="1:17" ht="14.4" customHeight="1" x14ac:dyDescent="0.3">
      <c r="A289" s="696" t="s">
        <v>3239</v>
      </c>
      <c r="B289" s="697" t="s">
        <v>3240</v>
      </c>
      <c r="C289" s="697" t="s">
        <v>2024</v>
      </c>
      <c r="D289" s="697" t="s">
        <v>3309</v>
      </c>
      <c r="E289" s="697" t="s">
        <v>3310</v>
      </c>
      <c r="F289" s="701"/>
      <c r="G289" s="701"/>
      <c r="H289" s="701"/>
      <c r="I289" s="701"/>
      <c r="J289" s="701">
        <v>1</v>
      </c>
      <c r="K289" s="701">
        <v>289</v>
      </c>
      <c r="L289" s="701">
        <v>1</v>
      </c>
      <c r="M289" s="701">
        <v>289</v>
      </c>
      <c r="N289" s="701">
        <v>5</v>
      </c>
      <c r="O289" s="701">
        <v>1455</v>
      </c>
      <c r="P289" s="723">
        <v>5.0346020761245676</v>
      </c>
      <c r="Q289" s="702">
        <v>291</v>
      </c>
    </row>
    <row r="290" spans="1:17" ht="14.4" customHeight="1" x14ac:dyDescent="0.3">
      <c r="A290" s="696" t="s">
        <v>3239</v>
      </c>
      <c r="B290" s="697" t="s">
        <v>3240</v>
      </c>
      <c r="C290" s="697" t="s">
        <v>2024</v>
      </c>
      <c r="D290" s="697" t="s">
        <v>3311</v>
      </c>
      <c r="E290" s="697" t="s">
        <v>3312</v>
      </c>
      <c r="F290" s="701"/>
      <c r="G290" s="701"/>
      <c r="H290" s="701"/>
      <c r="I290" s="701"/>
      <c r="J290" s="701">
        <v>1</v>
      </c>
      <c r="K290" s="701">
        <v>0</v>
      </c>
      <c r="L290" s="701"/>
      <c r="M290" s="701">
        <v>0</v>
      </c>
      <c r="N290" s="701">
        <v>5</v>
      </c>
      <c r="O290" s="701">
        <v>0</v>
      </c>
      <c r="P290" s="723"/>
      <c r="Q290" s="702">
        <v>0</v>
      </c>
    </row>
    <row r="291" spans="1:17" ht="14.4" customHeight="1" x14ac:dyDescent="0.3">
      <c r="A291" s="696" t="s">
        <v>3239</v>
      </c>
      <c r="B291" s="697" t="s">
        <v>3240</v>
      </c>
      <c r="C291" s="697" t="s">
        <v>2024</v>
      </c>
      <c r="D291" s="697" t="s">
        <v>3313</v>
      </c>
      <c r="E291" s="697" t="s">
        <v>3314</v>
      </c>
      <c r="F291" s="701"/>
      <c r="G291" s="701"/>
      <c r="H291" s="701"/>
      <c r="I291" s="701"/>
      <c r="J291" s="701">
        <v>4</v>
      </c>
      <c r="K291" s="701">
        <v>19116</v>
      </c>
      <c r="L291" s="701">
        <v>1</v>
      </c>
      <c r="M291" s="701">
        <v>4779</v>
      </c>
      <c r="N291" s="701"/>
      <c r="O291" s="701"/>
      <c r="P291" s="723"/>
      <c r="Q291" s="702"/>
    </row>
    <row r="292" spans="1:17" ht="14.4" customHeight="1" x14ac:dyDescent="0.3">
      <c r="A292" s="696" t="s">
        <v>3239</v>
      </c>
      <c r="B292" s="697" t="s">
        <v>3240</v>
      </c>
      <c r="C292" s="697" t="s">
        <v>2024</v>
      </c>
      <c r="D292" s="697" t="s">
        <v>3315</v>
      </c>
      <c r="E292" s="697" t="s">
        <v>3316</v>
      </c>
      <c r="F292" s="701"/>
      <c r="G292" s="701"/>
      <c r="H292" s="701"/>
      <c r="I292" s="701"/>
      <c r="J292" s="701">
        <v>1</v>
      </c>
      <c r="K292" s="701">
        <v>609</v>
      </c>
      <c r="L292" s="701">
        <v>1</v>
      </c>
      <c r="M292" s="701">
        <v>609</v>
      </c>
      <c r="N292" s="701"/>
      <c r="O292" s="701"/>
      <c r="P292" s="723"/>
      <c r="Q292" s="702"/>
    </row>
    <row r="293" spans="1:17" ht="14.4" customHeight="1" x14ac:dyDescent="0.3">
      <c r="A293" s="696" t="s">
        <v>3239</v>
      </c>
      <c r="B293" s="697" t="s">
        <v>3240</v>
      </c>
      <c r="C293" s="697" t="s">
        <v>2024</v>
      </c>
      <c r="D293" s="697" t="s">
        <v>3317</v>
      </c>
      <c r="E293" s="697" t="s">
        <v>3318</v>
      </c>
      <c r="F293" s="701"/>
      <c r="G293" s="701"/>
      <c r="H293" s="701"/>
      <c r="I293" s="701"/>
      <c r="J293" s="701">
        <v>1</v>
      </c>
      <c r="K293" s="701">
        <v>2840</v>
      </c>
      <c r="L293" s="701">
        <v>1</v>
      </c>
      <c r="M293" s="701">
        <v>2840</v>
      </c>
      <c r="N293" s="701">
        <v>2</v>
      </c>
      <c r="O293" s="701">
        <v>5690</v>
      </c>
      <c r="P293" s="723">
        <v>2.0035211267605635</v>
      </c>
      <c r="Q293" s="702">
        <v>2845</v>
      </c>
    </row>
    <row r="294" spans="1:17" ht="14.4" customHeight="1" x14ac:dyDescent="0.3">
      <c r="A294" s="696" t="s">
        <v>3319</v>
      </c>
      <c r="B294" s="697" t="s">
        <v>3320</v>
      </c>
      <c r="C294" s="697" t="s">
        <v>2024</v>
      </c>
      <c r="D294" s="697" t="s">
        <v>3321</v>
      </c>
      <c r="E294" s="697" t="s">
        <v>3322</v>
      </c>
      <c r="F294" s="701">
        <v>890</v>
      </c>
      <c r="G294" s="701">
        <v>153970</v>
      </c>
      <c r="H294" s="701">
        <v>1.220531113753468</v>
      </c>
      <c r="I294" s="701">
        <v>173</v>
      </c>
      <c r="J294" s="701">
        <v>725</v>
      </c>
      <c r="K294" s="701">
        <v>126150</v>
      </c>
      <c r="L294" s="701">
        <v>1</v>
      </c>
      <c r="M294" s="701">
        <v>174</v>
      </c>
      <c r="N294" s="701">
        <v>695</v>
      </c>
      <c r="O294" s="701">
        <v>121625</v>
      </c>
      <c r="P294" s="723">
        <v>0.96413000396353543</v>
      </c>
      <c r="Q294" s="702">
        <v>175</v>
      </c>
    </row>
    <row r="295" spans="1:17" ht="14.4" customHeight="1" x14ac:dyDescent="0.3">
      <c r="A295" s="696" t="s">
        <v>3319</v>
      </c>
      <c r="B295" s="697" t="s">
        <v>3320</v>
      </c>
      <c r="C295" s="697" t="s">
        <v>2024</v>
      </c>
      <c r="D295" s="697" t="s">
        <v>3323</v>
      </c>
      <c r="E295" s="697" t="s">
        <v>3324</v>
      </c>
      <c r="F295" s="701">
        <v>21</v>
      </c>
      <c r="G295" s="701">
        <v>22470</v>
      </c>
      <c r="H295" s="701"/>
      <c r="I295" s="701">
        <v>1070</v>
      </c>
      <c r="J295" s="701"/>
      <c r="K295" s="701"/>
      <c r="L295" s="701"/>
      <c r="M295" s="701"/>
      <c r="N295" s="701">
        <v>1</v>
      </c>
      <c r="O295" s="701">
        <v>1073</v>
      </c>
      <c r="P295" s="723"/>
      <c r="Q295" s="702">
        <v>1073</v>
      </c>
    </row>
    <row r="296" spans="1:17" ht="14.4" customHeight="1" x14ac:dyDescent="0.3">
      <c r="A296" s="696" t="s">
        <v>3319</v>
      </c>
      <c r="B296" s="697" t="s">
        <v>3320</v>
      </c>
      <c r="C296" s="697" t="s">
        <v>2024</v>
      </c>
      <c r="D296" s="697" t="s">
        <v>3325</v>
      </c>
      <c r="E296" s="697" t="s">
        <v>3326</v>
      </c>
      <c r="F296" s="701">
        <v>64</v>
      </c>
      <c r="G296" s="701">
        <v>2944</v>
      </c>
      <c r="H296" s="701">
        <v>1.3913043478260869</v>
      </c>
      <c r="I296" s="701">
        <v>46</v>
      </c>
      <c r="J296" s="701">
        <v>46</v>
      </c>
      <c r="K296" s="701">
        <v>2116</v>
      </c>
      <c r="L296" s="701">
        <v>1</v>
      </c>
      <c r="M296" s="701">
        <v>46</v>
      </c>
      <c r="N296" s="701">
        <v>31</v>
      </c>
      <c r="O296" s="701">
        <v>1457</v>
      </c>
      <c r="P296" s="723">
        <v>0.68856332703213607</v>
      </c>
      <c r="Q296" s="702">
        <v>47</v>
      </c>
    </row>
    <row r="297" spans="1:17" ht="14.4" customHeight="1" x14ac:dyDescent="0.3">
      <c r="A297" s="696" t="s">
        <v>3319</v>
      </c>
      <c r="B297" s="697" t="s">
        <v>3320</v>
      </c>
      <c r="C297" s="697" t="s">
        <v>2024</v>
      </c>
      <c r="D297" s="697" t="s">
        <v>3217</v>
      </c>
      <c r="E297" s="697" t="s">
        <v>3218</v>
      </c>
      <c r="F297" s="701">
        <v>7</v>
      </c>
      <c r="G297" s="701">
        <v>2429</v>
      </c>
      <c r="H297" s="701">
        <v>0.41176470588235292</v>
      </c>
      <c r="I297" s="701">
        <v>347</v>
      </c>
      <c r="J297" s="701">
        <v>17</v>
      </c>
      <c r="K297" s="701">
        <v>5899</v>
      </c>
      <c r="L297" s="701">
        <v>1</v>
      </c>
      <c r="M297" s="701">
        <v>347</v>
      </c>
      <c r="N297" s="701">
        <v>10</v>
      </c>
      <c r="O297" s="701">
        <v>3480</v>
      </c>
      <c r="P297" s="723">
        <v>0.58993049669435493</v>
      </c>
      <c r="Q297" s="702">
        <v>348</v>
      </c>
    </row>
    <row r="298" spans="1:17" ht="14.4" customHeight="1" x14ac:dyDescent="0.3">
      <c r="A298" s="696" t="s">
        <v>3319</v>
      </c>
      <c r="B298" s="697" t="s">
        <v>3320</v>
      </c>
      <c r="C298" s="697" t="s">
        <v>2024</v>
      </c>
      <c r="D298" s="697" t="s">
        <v>3327</v>
      </c>
      <c r="E298" s="697" t="s">
        <v>3328</v>
      </c>
      <c r="F298" s="701">
        <v>4</v>
      </c>
      <c r="G298" s="701">
        <v>204</v>
      </c>
      <c r="H298" s="701">
        <v>0.66666666666666663</v>
      </c>
      <c r="I298" s="701">
        <v>51</v>
      </c>
      <c r="J298" s="701">
        <v>6</v>
      </c>
      <c r="K298" s="701">
        <v>306</v>
      </c>
      <c r="L298" s="701">
        <v>1</v>
      </c>
      <c r="M298" s="701">
        <v>51</v>
      </c>
      <c r="N298" s="701"/>
      <c r="O298" s="701"/>
      <c r="P298" s="723"/>
      <c r="Q298" s="702"/>
    </row>
    <row r="299" spans="1:17" ht="14.4" customHeight="1" x14ac:dyDescent="0.3">
      <c r="A299" s="696" t="s">
        <v>3319</v>
      </c>
      <c r="B299" s="697" t="s">
        <v>3320</v>
      </c>
      <c r="C299" s="697" t="s">
        <v>2024</v>
      </c>
      <c r="D299" s="697" t="s">
        <v>3329</v>
      </c>
      <c r="E299" s="697" t="s">
        <v>3330</v>
      </c>
      <c r="F299" s="701">
        <v>21</v>
      </c>
      <c r="G299" s="701">
        <v>7917</v>
      </c>
      <c r="H299" s="701">
        <v>0.45652173913043476</v>
      </c>
      <c r="I299" s="701">
        <v>377</v>
      </c>
      <c r="J299" s="701">
        <v>46</v>
      </c>
      <c r="K299" s="701">
        <v>17342</v>
      </c>
      <c r="L299" s="701">
        <v>1</v>
      </c>
      <c r="M299" s="701">
        <v>377</v>
      </c>
      <c r="N299" s="701">
        <v>36</v>
      </c>
      <c r="O299" s="701">
        <v>13608</v>
      </c>
      <c r="P299" s="723">
        <v>0.78468458078652981</v>
      </c>
      <c r="Q299" s="702">
        <v>378</v>
      </c>
    </row>
    <row r="300" spans="1:17" ht="14.4" customHeight="1" x14ac:dyDescent="0.3">
      <c r="A300" s="696" t="s">
        <v>3319</v>
      </c>
      <c r="B300" s="697" t="s">
        <v>3320</v>
      </c>
      <c r="C300" s="697" t="s">
        <v>2024</v>
      </c>
      <c r="D300" s="697" t="s">
        <v>3331</v>
      </c>
      <c r="E300" s="697" t="s">
        <v>3332</v>
      </c>
      <c r="F300" s="701">
        <v>1</v>
      </c>
      <c r="G300" s="701">
        <v>34</v>
      </c>
      <c r="H300" s="701">
        <v>1</v>
      </c>
      <c r="I300" s="701">
        <v>34</v>
      </c>
      <c r="J300" s="701">
        <v>1</v>
      </c>
      <c r="K300" s="701">
        <v>34</v>
      </c>
      <c r="L300" s="701">
        <v>1</v>
      </c>
      <c r="M300" s="701">
        <v>34</v>
      </c>
      <c r="N300" s="701"/>
      <c r="O300" s="701"/>
      <c r="P300" s="723"/>
      <c r="Q300" s="702"/>
    </row>
    <row r="301" spans="1:17" ht="14.4" customHeight="1" x14ac:dyDescent="0.3">
      <c r="A301" s="696" t="s">
        <v>3319</v>
      </c>
      <c r="B301" s="697" t="s">
        <v>3320</v>
      </c>
      <c r="C301" s="697" t="s">
        <v>2024</v>
      </c>
      <c r="D301" s="697" t="s">
        <v>3333</v>
      </c>
      <c r="E301" s="697" t="s">
        <v>3334</v>
      </c>
      <c r="F301" s="701">
        <v>16</v>
      </c>
      <c r="G301" s="701">
        <v>8384</v>
      </c>
      <c r="H301" s="701">
        <v>8</v>
      </c>
      <c r="I301" s="701">
        <v>524</v>
      </c>
      <c r="J301" s="701">
        <v>2</v>
      </c>
      <c r="K301" s="701">
        <v>1048</v>
      </c>
      <c r="L301" s="701">
        <v>1</v>
      </c>
      <c r="M301" s="701">
        <v>524</v>
      </c>
      <c r="N301" s="701">
        <v>10</v>
      </c>
      <c r="O301" s="701">
        <v>5250</v>
      </c>
      <c r="P301" s="723">
        <v>5.0095419847328246</v>
      </c>
      <c r="Q301" s="702">
        <v>525</v>
      </c>
    </row>
    <row r="302" spans="1:17" ht="14.4" customHeight="1" x14ac:dyDescent="0.3">
      <c r="A302" s="696" t="s">
        <v>3319</v>
      </c>
      <c r="B302" s="697" t="s">
        <v>3320</v>
      </c>
      <c r="C302" s="697" t="s">
        <v>2024</v>
      </c>
      <c r="D302" s="697" t="s">
        <v>3335</v>
      </c>
      <c r="E302" s="697" t="s">
        <v>3336</v>
      </c>
      <c r="F302" s="701">
        <v>12</v>
      </c>
      <c r="G302" s="701">
        <v>684</v>
      </c>
      <c r="H302" s="701">
        <v>2</v>
      </c>
      <c r="I302" s="701">
        <v>57</v>
      </c>
      <c r="J302" s="701">
        <v>6</v>
      </c>
      <c r="K302" s="701">
        <v>342</v>
      </c>
      <c r="L302" s="701">
        <v>1</v>
      </c>
      <c r="M302" s="701">
        <v>57</v>
      </c>
      <c r="N302" s="701">
        <v>5</v>
      </c>
      <c r="O302" s="701">
        <v>290</v>
      </c>
      <c r="P302" s="723">
        <v>0.84795321637426901</v>
      </c>
      <c r="Q302" s="702">
        <v>58</v>
      </c>
    </row>
    <row r="303" spans="1:17" ht="14.4" customHeight="1" x14ac:dyDescent="0.3">
      <c r="A303" s="696" t="s">
        <v>3319</v>
      </c>
      <c r="B303" s="697" t="s">
        <v>3320</v>
      </c>
      <c r="C303" s="697" t="s">
        <v>2024</v>
      </c>
      <c r="D303" s="697" t="s">
        <v>3337</v>
      </c>
      <c r="E303" s="697" t="s">
        <v>3338</v>
      </c>
      <c r="F303" s="701">
        <v>2</v>
      </c>
      <c r="G303" s="701">
        <v>448</v>
      </c>
      <c r="H303" s="701">
        <v>0.99555555555555553</v>
      </c>
      <c r="I303" s="701">
        <v>224</v>
      </c>
      <c r="J303" s="701">
        <v>2</v>
      </c>
      <c r="K303" s="701">
        <v>450</v>
      </c>
      <c r="L303" s="701">
        <v>1</v>
      </c>
      <c r="M303" s="701">
        <v>225</v>
      </c>
      <c r="N303" s="701">
        <v>2</v>
      </c>
      <c r="O303" s="701">
        <v>452</v>
      </c>
      <c r="P303" s="723">
        <v>1.0044444444444445</v>
      </c>
      <c r="Q303" s="702">
        <v>226</v>
      </c>
    </row>
    <row r="304" spans="1:17" ht="14.4" customHeight="1" x14ac:dyDescent="0.3">
      <c r="A304" s="696" t="s">
        <v>3319</v>
      </c>
      <c r="B304" s="697" t="s">
        <v>3320</v>
      </c>
      <c r="C304" s="697" t="s">
        <v>2024</v>
      </c>
      <c r="D304" s="697" t="s">
        <v>3339</v>
      </c>
      <c r="E304" s="697" t="s">
        <v>3340</v>
      </c>
      <c r="F304" s="701">
        <v>2</v>
      </c>
      <c r="G304" s="701">
        <v>1106</v>
      </c>
      <c r="H304" s="701">
        <v>0.99819494584837543</v>
      </c>
      <c r="I304" s="701">
        <v>553</v>
      </c>
      <c r="J304" s="701">
        <v>2</v>
      </c>
      <c r="K304" s="701">
        <v>1108</v>
      </c>
      <c r="L304" s="701">
        <v>1</v>
      </c>
      <c r="M304" s="701">
        <v>554</v>
      </c>
      <c r="N304" s="701">
        <v>2</v>
      </c>
      <c r="O304" s="701">
        <v>1110</v>
      </c>
      <c r="P304" s="723">
        <v>1.0018050541516246</v>
      </c>
      <c r="Q304" s="702">
        <v>555</v>
      </c>
    </row>
    <row r="305" spans="1:17" ht="14.4" customHeight="1" x14ac:dyDescent="0.3">
      <c r="A305" s="696" t="s">
        <v>3319</v>
      </c>
      <c r="B305" s="697" t="s">
        <v>3320</v>
      </c>
      <c r="C305" s="697" t="s">
        <v>2024</v>
      </c>
      <c r="D305" s="697" t="s">
        <v>3341</v>
      </c>
      <c r="E305" s="697" t="s">
        <v>3342</v>
      </c>
      <c r="F305" s="701">
        <v>1</v>
      </c>
      <c r="G305" s="701">
        <v>143</v>
      </c>
      <c r="H305" s="701">
        <v>1</v>
      </c>
      <c r="I305" s="701">
        <v>143</v>
      </c>
      <c r="J305" s="701">
        <v>1</v>
      </c>
      <c r="K305" s="701">
        <v>143</v>
      </c>
      <c r="L305" s="701">
        <v>1</v>
      </c>
      <c r="M305" s="701">
        <v>143</v>
      </c>
      <c r="N305" s="701"/>
      <c r="O305" s="701"/>
      <c r="P305" s="723"/>
      <c r="Q305" s="702"/>
    </row>
    <row r="306" spans="1:17" ht="14.4" customHeight="1" x14ac:dyDescent="0.3">
      <c r="A306" s="696" t="s">
        <v>3319</v>
      </c>
      <c r="B306" s="697" t="s">
        <v>3320</v>
      </c>
      <c r="C306" s="697" t="s">
        <v>2024</v>
      </c>
      <c r="D306" s="697" t="s">
        <v>3343</v>
      </c>
      <c r="E306" s="697" t="s">
        <v>3344</v>
      </c>
      <c r="F306" s="701">
        <v>14</v>
      </c>
      <c r="G306" s="701">
        <v>910</v>
      </c>
      <c r="H306" s="701">
        <v>0.93333333333333335</v>
      </c>
      <c r="I306" s="701">
        <v>65</v>
      </c>
      <c r="J306" s="701">
        <v>15</v>
      </c>
      <c r="K306" s="701">
        <v>975</v>
      </c>
      <c r="L306" s="701">
        <v>1</v>
      </c>
      <c r="M306" s="701">
        <v>65</v>
      </c>
      <c r="N306" s="701">
        <v>6</v>
      </c>
      <c r="O306" s="701">
        <v>396</v>
      </c>
      <c r="P306" s="723">
        <v>0.40615384615384614</v>
      </c>
      <c r="Q306" s="702">
        <v>66</v>
      </c>
    </row>
    <row r="307" spans="1:17" ht="14.4" customHeight="1" x14ac:dyDescent="0.3">
      <c r="A307" s="696" t="s">
        <v>3319</v>
      </c>
      <c r="B307" s="697" t="s">
        <v>3320</v>
      </c>
      <c r="C307" s="697" t="s">
        <v>2024</v>
      </c>
      <c r="D307" s="697" t="s">
        <v>3345</v>
      </c>
      <c r="E307" s="697" t="s">
        <v>3346</v>
      </c>
      <c r="F307" s="701">
        <v>697</v>
      </c>
      <c r="G307" s="701">
        <v>94792</v>
      </c>
      <c r="H307" s="701">
        <v>1.4628169318374717</v>
      </c>
      <c r="I307" s="701">
        <v>136</v>
      </c>
      <c r="J307" s="701">
        <v>473</v>
      </c>
      <c r="K307" s="701">
        <v>64801</v>
      </c>
      <c r="L307" s="701">
        <v>1</v>
      </c>
      <c r="M307" s="701">
        <v>137</v>
      </c>
      <c r="N307" s="701">
        <v>658</v>
      </c>
      <c r="O307" s="701">
        <v>90804</v>
      </c>
      <c r="P307" s="723">
        <v>1.4012746716871654</v>
      </c>
      <c r="Q307" s="702">
        <v>138</v>
      </c>
    </row>
    <row r="308" spans="1:17" ht="14.4" customHeight="1" x14ac:dyDescent="0.3">
      <c r="A308" s="696" t="s">
        <v>3319</v>
      </c>
      <c r="B308" s="697" t="s">
        <v>3320</v>
      </c>
      <c r="C308" s="697" t="s">
        <v>2024</v>
      </c>
      <c r="D308" s="697" t="s">
        <v>3347</v>
      </c>
      <c r="E308" s="697" t="s">
        <v>3348</v>
      </c>
      <c r="F308" s="701">
        <v>370</v>
      </c>
      <c r="G308" s="701">
        <v>33670</v>
      </c>
      <c r="H308" s="701">
        <v>1.2292358803986712</v>
      </c>
      <c r="I308" s="701">
        <v>91</v>
      </c>
      <c r="J308" s="701">
        <v>301</v>
      </c>
      <c r="K308" s="701">
        <v>27391</v>
      </c>
      <c r="L308" s="701">
        <v>1</v>
      </c>
      <c r="M308" s="701">
        <v>91</v>
      </c>
      <c r="N308" s="701">
        <v>260</v>
      </c>
      <c r="O308" s="701">
        <v>23920</v>
      </c>
      <c r="P308" s="723">
        <v>0.87327954437588984</v>
      </c>
      <c r="Q308" s="702">
        <v>92</v>
      </c>
    </row>
    <row r="309" spans="1:17" ht="14.4" customHeight="1" x14ac:dyDescent="0.3">
      <c r="A309" s="696" t="s">
        <v>3319</v>
      </c>
      <c r="B309" s="697" t="s">
        <v>3320</v>
      </c>
      <c r="C309" s="697" t="s">
        <v>2024</v>
      </c>
      <c r="D309" s="697" t="s">
        <v>3349</v>
      </c>
      <c r="E309" s="697" t="s">
        <v>3350</v>
      </c>
      <c r="F309" s="701">
        <v>2</v>
      </c>
      <c r="G309" s="701">
        <v>274</v>
      </c>
      <c r="H309" s="701"/>
      <c r="I309" s="701">
        <v>137</v>
      </c>
      <c r="J309" s="701"/>
      <c r="K309" s="701"/>
      <c r="L309" s="701"/>
      <c r="M309" s="701"/>
      <c r="N309" s="701">
        <v>2</v>
      </c>
      <c r="O309" s="701">
        <v>280</v>
      </c>
      <c r="P309" s="723"/>
      <c r="Q309" s="702">
        <v>140</v>
      </c>
    </row>
    <row r="310" spans="1:17" ht="14.4" customHeight="1" x14ac:dyDescent="0.3">
      <c r="A310" s="696" t="s">
        <v>3319</v>
      </c>
      <c r="B310" s="697" t="s">
        <v>3320</v>
      </c>
      <c r="C310" s="697" t="s">
        <v>2024</v>
      </c>
      <c r="D310" s="697" t="s">
        <v>3351</v>
      </c>
      <c r="E310" s="697" t="s">
        <v>3352</v>
      </c>
      <c r="F310" s="701">
        <v>88</v>
      </c>
      <c r="G310" s="701">
        <v>5808</v>
      </c>
      <c r="H310" s="701">
        <v>5.5</v>
      </c>
      <c r="I310" s="701">
        <v>66</v>
      </c>
      <c r="J310" s="701">
        <v>16</v>
      </c>
      <c r="K310" s="701">
        <v>1056</v>
      </c>
      <c r="L310" s="701">
        <v>1</v>
      </c>
      <c r="M310" s="701">
        <v>66</v>
      </c>
      <c r="N310" s="701">
        <v>30</v>
      </c>
      <c r="O310" s="701">
        <v>2010</v>
      </c>
      <c r="P310" s="723">
        <v>1.9034090909090908</v>
      </c>
      <c r="Q310" s="702">
        <v>67</v>
      </c>
    </row>
    <row r="311" spans="1:17" ht="14.4" customHeight="1" x14ac:dyDescent="0.3">
      <c r="A311" s="696" t="s">
        <v>3319</v>
      </c>
      <c r="B311" s="697" t="s">
        <v>3320</v>
      </c>
      <c r="C311" s="697" t="s">
        <v>2024</v>
      </c>
      <c r="D311" s="697" t="s">
        <v>3353</v>
      </c>
      <c r="E311" s="697" t="s">
        <v>3354</v>
      </c>
      <c r="F311" s="701">
        <v>55</v>
      </c>
      <c r="G311" s="701">
        <v>18040</v>
      </c>
      <c r="H311" s="701">
        <v>0.96491228070175439</v>
      </c>
      <c r="I311" s="701">
        <v>328</v>
      </c>
      <c r="J311" s="701">
        <v>57</v>
      </c>
      <c r="K311" s="701">
        <v>18696</v>
      </c>
      <c r="L311" s="701">
        <v>1</v>
      </c>
      <c r="M311" s="701">
        <v>328</v>
      </c>
      <c r="N311" s="701">
        <v>35</v>
      </c>
      <c r="O311" s="701">
        <v>11515</v>
      </c>
      <c r="P311" s="723">
        <v>0.61590714591356444</v>
      </c>
      <c r="Q311" s="702">
        <v>329</v>
      </c>
    </row>
    <row r="312" spans="1:17" ht="14.4" customHeight="1" x14ac:dyDescent="0.3">
      <c r="A312" s="696" t="s">
        <v>3319</v>
      </c>
      <c r="B312" s="697" t="s">
        <v>3320</v>
      </c>
      <c r="C312" s="697" t="s">
        <v>2024</v>
      </c>
      <c r="D312" s="697" t="s">
        <v>3355</v>
      </c>
      <c r="E312" s="697" t="s">
        <v>3356</v>
      </c>
      <c r="F312" s="701">
        <v>73</v>
      </c>
      <c r="G312" s="701">
        <v>3723</v>
      </c>
      <c r="H312" s="701">
        <v>1.2807017543859649</v>
      </c>
      <c r="I312" s="701">
        <v>51</v>
      </c>
      <c r="J312" s="701">
        <v>57</v>
      </c>
      <c r="K312" s="701">
        <v>2907</v>
      </c>
      <c r="L312" s="701">
        <v>1</v>
      </c>
      <c r="M312" s="701">
        <v>51</v>
      </c>
      <c r="N312" s="701">
        <v>54</v>
      </c>
      <c r="O312" s="701">
        <v>2808</v>
      </c>
      <c r="P312" s="723">
        <v>0.96594427244582048</v>
      </c>
      <c r="Q312" s="702">
        <v>52</v>
      </c>
    </row>
    <row r="313" spans="1:17" ht="14.4" customHeight="1" x14ac:dyDescent="0.3">
      <c r="A313" s="696" t="s">
        <v>3319</v>
      </c>
      <c r="B313" s="697" t="s">
        <v>3320</v>
      </c>
      <c r="C313" s="697" t="s">
        <v>2024</v>
      </c>
      <c r="D313" s="697" t="s">
        <v>3357</v>
      </c>
      <c r="E313" s="697" t="s">
        <v>3358</v>
      </c>
      <c r="F313" s="701">
        <v>5</v>
      </c>
      <c r="G313" s="701">
        <v>1035</v>
      </c>
      <c r="H313" s="701">
        <v>5</v>
      </c>
      <c r="I313" s="701">
        <v>207</v>
      </c>
      <c r="J313" s="701">
        <v>1</v>
      </c>
      <c r="K313" s="701">
        <v>207</v>
      </c>
      <c r="L313" s="701">
        <v>1</v>
      </c>
      <c r="M313" s="701">
        <v>207</v>
      </c>
      <c r="N313" s="701">
        <v>1</v>
      </c>
      <c r="O313" s="701">
        <v>209</v>
      </c>
      <c r="P313" s="723">
        <v>1.0096618357487923</v>
      </c>
      <c r="Q313" s="702">
        <v>209</v>
      </c>
    </row>
    <row r="314" spans="1:17" ht="14.4" customHeight="1" x14ac:dyDescent="0.3">
      <c r="A314" s="696" t="s">
        <v>3319</v>
      </c>
      <c r="B314" s="697" t="s">
        <v>3320</v>
      </c>
      <c r="C314" s="697" t="s">
        <v>2024</v>
      </c>
      <c r="D314" s="697" t="s">
        <v>3359</v>
      </c>
      <c r="E314" s="697" t="s">
        <v>3360</v>
      </c>
      <c r="F314" s="701">
        <v>11</v>
      </c>
      <c r="G314" s="701">
        <v>6732</v>
      </c>
      <c r="H314" s="701">
        <v>5.5</v>
      </c>
      <c r="I314" s="701">
        <v>612</v>
      </c>
      <c r="J314" s="701">
        <v>2</v>
      </c>
      <c r="K314" s="701">
        <v>1224</v>
      </c>
      <c r="L314" s="701">
        <v>1</v>
      </c>
      <c r="M314" s="701">
        <v>612</v>
      </c>
      <c r="N314" s="701">
        <v>15</v>
      </c>
      <c r="O314" s="701">
        <v>9225</v>
      </c>
      <c r="P314" s="723">
        <v>7.5367647058823533</v>
      </c>
      <c r="Q314" s="702">
        <v>615</v>
      </c>
    </row>
    <row r="315" spans="1:17" ht="14.4" customHeight="1" x14ac:dyDescent="0.3">
      <c r="A315" s="696" t="s">
        <v>3319</v>
      </c>
      <c r="B315" s="697" t="s">
        <v>3320</v>
      </c>
      <c r="C315" s="697" t="s">
        <v>2024</v>
      </c>
      <c r="D315" s="697" t="s">
        <v>3361</v>
      </c>
      <c r="E315" s="697" t="s">
        <v>3362</v>
      </c>
      <c r="F315" s="701">
        <v>1</v>
      </c>
      <c r="G315" s="701">
        <v>242</v>
      </c>
      <c r="H315" s="701"/>
      <c r="I315" s="701">
        <v>242</v>
      </c>
      <c r="J315" s="701"/>
      <c r="K315" s="701"/>
      <c r="L315" s="701"/>
      <c r="M315" s="701"/>
      <c r="N315" s="701"/>
      <c r="O315" s="701"/>
      <c r="P315" s="723"/>
      <c r="Q315" s="702"/>
    </row>
    <row r="316" spans="1:17" ht="14.4" customHeight="1" x14ac:dyDescent="0.3">
      <c r="A316" s="696" t="s">
        <v>3319</v>
      </c>
      <c r="B316" s="697" t="s">
        <v>3320</v>
      </c>
      <c r="C316" s="697" t="s">
        <v>2024</v>
      </c>
      <c r="D316" s="697" t="s">
        <v>3363</v>
      </c>
      <c r="E316" s="697" t="s">
        <v>3364</v>
      </c>
      <c r="F316" s="701"/>
      <c r="G316" s="701"/>
      <c r="H316" s="701"/>
      <c r="I316" s="701"/>
      <c r="J316" s="701">
        <v>9</v>
      </c>
      <c r="K316" s="701">
        <v>13437</v>
      </c>
      <c r="L316" s="701">
        <v>1</v>
      </c>
      <c r="M316" s="701">
        <v>1493</v>
      </c>
      <c r="N316" s="701">
        <v>1</v>
      </c>
      <c r="O316" s="701">
        <v>1496</v>
      </c>
      <c r="P316" s="723">
        <v>0.1113343752325668</v>
      </c>
      <c r="Q316" s="702">
        <v>1496</v>
      </c>
    </row>
    <row r="317" spans="1:17" ht="14.4" customHeight="1" x14ac:dyDescent="0.3">
      <c r="A317" s="696" t="s">
        <v>3319</v>
      </c>
      <c r="B317" s="697" t="s">
        <v>3320</v>
      </c>
      <c r="C317" s="697" t="s">
        <v>2024</v>
      </c>
      <c r="D317" s="697" t="s">
        <v>3365</v>
      </c>
      <c r="E317" s="697" t="s">
        <v>3366</v>
      </c>
      <c r="F317" s="701"/>
      <c r="G317" s="701"/>
      <c r="H317" s="701"/>
      <c r="I317" s="701"/>
      <c r="J317" s="701">
        <v>5</v>
      </c>
      <c r="K317" s="701">
        <v>1635</v>
      </c>
      <c r="L317" s="701">
        <v>1</v>
      </c>
      <c r="M317" s="701">
        <v>327</v>
      </c>
      <c r="N317" s="701">
        <v>1</v>
      </c>
      <c r="O317" s="701">
        <v>329</v>
      </c>
      <c r="P317" s="723">
        <v>0.20122324159021407</v>
      </c>
      <c r="Q317" s="702">
        <v>329</v>
      </c>
    </row>
    <row r="318" spans="1:17" ht="14.4" customHeight="1" x14ac:dyDescent="0.3">
      <c r="A318" s="696" t="s">
        <v>3319</v>
      </c>
      <c r="B318" s="697" t="s">
        <v>3320</v>
      </c>
      <c r="C318" s="697" t="s">
        <v>2024</v>
      </c>
      <c r="D318" s="697" t="s">
        <v>3367</v>
      </c>
      <c r="E318" s="697" t="s">
        <v>3368</v>
      </c>
      <c r="F318" s="701"/>
      <c r="G318" s="701"/>
      <c r="H318" s="701"/>
      <c r="I318" s="701"/>
      <c r="J318" s="701">
        <v>2</v>
      </c>
      <c r="K318" s="701">
        <v>1776</v>
      </c>
      <c r="L318" s="701">
        <v>1</v>
      </c>
      <c r="M318" s="701">
        <v>888</v>
      </c>
      <c r="N318" s="701">
        <v>1</v>
      </c>
      <c r="O318" s="701">
        <v>891</v>
      </c>
      <c r="P318" s="723">
        <v>0.50168918918918914</v>
      </c>
      <c r="Q318" s="702">
        <v>891</v>
      </c>
    </row>
    <row r="319" spans="1:17" ht="14.4" customHeight="1" x14ac:dyDescent="0.3">
      <c r="A319" s="696" t="s">
        <v>3319</v>
      </c>
      <c r="B319" s="697" t="s">
        <v>3320</v>
      </c>
      <c r="C319" s="697" t="s">
        <v>2024</v>
      </c>
      <c r="D319" s="697" t="s">
        <v>3369</v>
      </c>
      <c r="E319" s="697" t="s">
        <v>3370</v>
      </c>
      <c r="F319" s="701"/>
      <c r="G319" s="701"/>
      <c r="H319" s="701"/>
      <c r="I319" s="701"/>
      <c r="J319" s="701">
        <v>349</v>
      </c>
      <c r="K319" s="701">
        <v>91089</v>
      </c>
      <c r="L319" s="701">
        <v>1</v>
      </c>
      <c r="M319" s="701">
        <v>261</v>
      </c>
      <c r="N319" s="701">
        <v>376</v>
      </c>
      <c r="O319" s="701">
        <v>98512</v>
      </c>
      <c r="P319" s="723">
        <v>1.0814917278705443</v>
      </c>
      <c r="Q319" s="702">
        <v>262</v>
      </c>
    </row>
    <row r="320" spans="1:17" ht="14.4" customHeight="1" x14ac:dyDescent="0.3">
      <c r="A320" s="696" t="s">
        <v>3319</v>
      </c>
      <c r="B320" s="697" t="s">
        <v>3320</v>
      </c>
      <c r="C320" s="697" t="s">
        <v>2024</v>
      </c>
      <c r="D320" s="697" t="s">
        <v>3371</v>
      </c>
      <c r="E320" s="697" t="s">
        <v>3372</v>
      </c>
      <c r="F320" s="701"/>
      <c r="G320" s="701"/>
      <c r="H320" s="701"/>
      <c r="I320" s="701"/>
      <c r="J320" s="701">
        <v>27</v>
      </c>
      <c r="K320" s="701">
        <v>4455</v>
      </c>
      <c r="L320" s="701">
        <v>1</v>
      </c>
      <c r="M320" s="701">
        <v>165</v>
      </c>
      <c r="N320" s="701">
        <v>19</v>
      </c>
      <c r="O320" s="701">
        <v>3154</v>
      </c>
      <c r="P320" s="723">
        <v>0.70796857463524132</v>
      </c>
      <c r="Q320" s="702">
        <v>166</v>
      </c>
    </row>
    <row r="321" spans="1:17" ht="14.4" customHeight="1" x14ac:dyDescent="0.3">
      <c r="A321" s="696" t="s">
        <v>3319</v>
      </c>
      <c r="B321" s="697" t="s">
        <v>3320</v>
      </c>
      <c r="C321" s="697" t="s">
        <v>2024</v>
      </c>
      <c r="D321" s="697" t="s">
        <v>3373</v>
      </c>
      <c r="E321" s="697" t="s">
        <v>3374</v>
      </c>
      <c r="F321" s="701"/>
      <c r="G321" s="701"/>
      <c r="H321" s="701"/>
      <c r="I321" s="701"/>
      <c r="J321" s="701"/>
      <c r="K321" s="701"/>
      <c r="L321" s="701"/>
      <c r="M321" s="701"/>
      <c r="N321" s="701">
        <v>2</v>
      </c>
      <c r="O321" s="701">
        <v>304</v>
      </c>
      <c r="P321" s="723"/>
      <c r="Q321" s="702">
        <v>152</v>
      </c>
    </row>
    <row r="322" spans="1:17" ht="14.4" customHeight="1" x14ac:dyDescent="0.3">
      <c r="A322" s="696" t="s">
        <v>3375</v>
      </c>
      <c r="B322" s="697" t="s">
        <v>2997</v>
      </c>
      <c r="C322" s="697" t="s">
        <v>2024</v>
      </c>
      <c r="D322" s="697" t="s">
        <v>3376</v>
      </c>
      <c r="E322" s="697" t="s">
        <v>3377</v>
      </c>
      <c r="F322" s="701">
        <v>1</v>
      </c>
      <c r="G322" s="701">
        <v>843</v>
      </c>
      <c r="H322" s="701">
        <v>0.33333333333333331</v>
      </c>
      <c r="I322" s="701">
        <v>843</v>
      </c>
      <c r="J322" s="701">
        <v>3</v>
      </c>
      <c r="K322" s="701">
        <v>2529</v>
      </c>
      <c r="L322" s="701">
        <v>1</v>
      </c>
      <c r="M322" s="701">
        <v>843</v>
      </c>
      <c r="N322" s="701"/>
      <c r="O322" s="701"/>
      <c r="P322" s="723"/>
      <c r="Q322" s="702"/>
    </row>
    <row r="323" spans="1:17" ht="14.4" customHeight="1" x14ac:dyDescent="0.3">
      <c r="A323" s="696" t="s">
        <v>3375</v>
      </c>
      <c r="B323" s="697" t="s">
        <v>2997</v>
      </c>
      <c r="C323" s="697" t="s">
        <v>2024</v>
      </c>
      <c r="D323" s="697" t="s">
        <v>3378</v>
      </c>
      <c r="E323" s="697" t="s">
        <v>3379</v>
      </c>
      <c r="F323" s="701">
        <v>4</v>
      </c>
      <c r="G323" s="701">
        <v>672</v>
      </c>
      <c r="H323" s="701">
        <v>1.3333333333333333</v>
      </c>
      <c r="I323" s="701">
        <v>168</v>
      </c>
      <c r="J323" s="701">
        <v>3</v>
      </c>
      <c r="K323" s="701">
        <v>504</v>
      </c>
      <c r="L323" s="701">
        <v>1</v>
      </c>
      <c r="M323" s="701">
        <v>168</v>
      </c>
      <c r="N323" s="701">
        <v>5</v>
      </c>
      <c r="O323" s="701">
        <v>840</v>
      </c>
      <c r="P323" s="723">
        <v>1.6666666666666667</v>
      </c>
      <c r="Q323" s="702">
        <v>168</v>
      </c>
    </row>
    <row r="324" spans="1:17" ht="14.4" customHeight="1" x14ac:dyDescent="0.3">
      <c r="A324" s="696" t="s">
        <v>3375</v>
      </c>
      <c r="B324" s="697" t="s">
        <v>2997</v>
      </c>
      <c r="C324" s="697" t="s">
        <v>2024</v>
      </c>
      <c r="D324" s="697" t="s">
        <v>3380</v>
      </c>
      <c r="E324" s="697" t="s">
        <v>3381</v>
      </c>
      <c r="F324" s="701">
        <v>4</v>
      </c>
      <c r="G324" s="701">
        <v>696</v>
      </c>
      <c r="H324" s="701">
        <v>1.3333333333333333</v>
      </c>
      <c r="I324" s="701">
        <v>174</v>
      </c>
      <c r="J324" s="701">
        <v>3</v>
      </c>
      <c r="K324" s="701">
        <v>522</v>
      </c>
      <c r="L324" s="701">
        <v>1</v>
      </c>
      <c r="M324" s="701">
        <v>174</v>
      </c>
      <c r="N324" s="701">
        <v>5</v>
      </c>
      <c r="O324" s="701">
        <v>875</v>
      </c>
      <c r="P324" s="723">
        <v>1.6762452107279693</v>
      </c>
      <c r="Q324" s="702">
        <v>175</v>
      </c>
    </row>
    <row r="325" spans="1:17" ht="14.4" customHeight="1" x14ac:dyDescent="0.3">
      <c r="A325" s="696" t="s">
        <v>3375</v>
      </c>
      <c r="B325" s="697" t="s">
        <v>2997</v>
      </c>
      <c r="C325" s="697" t="s">
        <v>2024</v>
      </c>
      <c r="D325" s="697" t="s">
        <v>2783</v>
      </c>
      <c r="E325" s="697" t="s">
        <v>2784</v>
      </c>
      <c r="F325" s="701">
        <v>12</v>
      </c>
      <c r="G325" s="701">
        <v>4200</v>
      </c>
      <c r="H325" s="701">
        <v>1.0909090909090908</v>
      </c>
      <c r="I325" s="701">
        <v>350</v>
      </c>
      <c r="J325" s="701">
        <v>11</v>
      </c>
      <c r="K325" s="701">
        <v>3850</v>
      </c>
      <c r="L325" s="701">
        <v>1</v>
      </c>
      <c r="M325" s="701">
        <v>350</v>
      </c>
      <c r="N325" s="701">
        <v>15</v>
      </c>
      <c r="O325" s="701">
        <v>5265</v>
      </c>
      <c r="P325" s="723">
        <v>1.3675324675324676</v>
      </c>
      <c r="Q325" s="702">
        <v>351</v>
      </c>
    </row>
    <row r="326" spans="1:17" ht="14.4" customHeight="1" x14ac:dyDescent="0.3">
      <c r="A326" s="696" t="s">
        <v>3375</v>
      </c>
      <c r="B326" s="697" t="s">
        <v>2997</v>
      </c>
      <c r="C326" s="697" t="s">
        <v>2024</v>
      </c>
      <c r="D326" s="697" t="s">
        <v>3382</v>
      </c>
      <c r="E326" s="697" t="s">
        <v>3383</v>
      </c>
      <c r="F326" s="701">
        <v>4</v>
      </c>
      <c r="G326" s="701">
        <v>160</v>
      </c>
      <c r="H326" s="701">
        <v>1.3333333333333333</v>
      </c>
      <c r="I326" s="701">
        <v>40</v>
      </c>
      <c r="J326" s="701">
        <v>3</v>
      </c>
      <c r="K326" s="701">
        <v>120</v>
      </c>
      <c r="L326" s="701">
        <v>1</v>
      </c>
      <c r="M326" s="701">
        <v>40</v>
      </c>
      <c r="N326" s="701">
        <v>3</v>
      </c>
      <c r="O326" s="701">
        <v>120</v>
      </c>
      <c r="P326" s="723">
        <v>1</v>
      </c>
      <c r="Q326" s="702">
        <v>40</v>
      </c>
    </row>
    <row r="327" spans="1:17" ht="14.4" customHeight="1" x14ac:dyDescent="0.3">
      <c r="A327" s="696" t="s">
        <v>3375</v>
      </c>
      <c r="B327" s="697" t="s">
        <v>2997</v>
      </c>
      <c r="C327" s="697" t="s">
        <v>2024</v>
      </c>
      <c r="D327" s="697" t="s">
        <v>2923</v>
      </c>
      <c r="E327" s="697" t="s">
        <v>2924</v>
      </c>
      <c r="F327" s="701">
        <v>4</v>
      </c>
      <c r="G327" s="701">
        <v>684</v>
      </c>
      <c r="H327" s="701">
        <v>1.3333333333333333</v>
      </c>
      <c r="I327" s="701">
        <v>171</v>
      </c>
      <c r="J327" s="701">
        <v>3</v>
      </c>
      <c r="K327" s="701">
        <v>513</v>
      </c>
      <c r="L327" s="701">
        <v>1</v>
      </c>
      <c r="M327" s="701">
        <v>171</v>
      </c>
      <c r="N327" s="701">
        <v>5</v>
      </c>
      <c r="O327" s="701">
        <v>855</v>
      </c>
      <c r="P327" s="723">
        <v>1.6666666666666667</v>
      </c>
      <c r="Q327" s="702">
        <v>171</v>
      </c>
    </row>
    <row r="328" spans="1:17" ht="14.4" customHeight="1" x14ac:dyDescent="0.3">
      <c r="A328" s="696" t="s">
        <v>3375</v>
      </c>
      <c r="B328" s="697" t="s">
        <v>2997</v>
      </c>
      <c r="C328" s="697" t="s">
        <v>2024</v>
      </c>
      <c r="D328" s="697" t="s">
        <v>3384</v>
      </c>
      <c r="E328" s="697" t="s">
        <v>3385</v>
      </c>
      <c r="F328" s="701">
        <v>1</v>
      </c>
      <c r="G328" s="701">
        <v>350</v>
      </c>
      <c r="H328" s="701"/>
      <c r="I328" s="701">
        <v>350</v>
      </c>
      <c r="J328" s="701"/>
      <c r="K328" s="701"/>
      <c r="L328" s="701"/>
      <c r="M328" s="701"/>
      <c r="N328" s="701"/>
      <c r="O328" s="701"/>
      <c r="P328" s="723"/>
      <c r="Q328" s="702"/>
    </row>
    <row r="329" spans="1:17" ht="14.4" customHeight="1" x14ac:dyDescent="0.3">
      <c r="A329" s="696" t="s">
        <v>3375</v>
      </c>
      <c r="B329" s="697" t="s">
        <v>2997</v>
      </c>
      <c r="C329" s="697" t="s">
        <v>2024</v>
      </c>
      <c r="D329" s="697" t="s">
        <v>2939</v>
      </c>
      <c r="E329" s="697" t="s">
        <v>2940</v>
      </c>
      <c r="F329" s="701">
        <v>4</v>
      </c>
      <c r="G329" s="701">
        <v>696</v>
      </c>
      <c r="H329" s="701">
        <v>1.3333333333333333</v>
      </c>
      <c r="I329" s="701">
        <v>174</v>
      </c>
      <c r="J329" s="701">
        <v>3</v>
      </c>
      <c r="K329" s="701">
        <v>522</v>
      </c>
      <c r="L329" s="701">
        <v>1</v>
      </c>
      <c r="M329" s="701">
        <v>174</v>
      </c>
      <c r="N329" s="701">
        <v>5</v>
      </c>
      <c r="O329" s="701">
        <v>870</v>
      </c>
      <c r="P329" s="723">
        <v>1.6666666666666667</v>
      </c>
      <c r="Q329" s="702">
        <v>174</v>
      </c>
    </row>
    <row r="330" spans="1:17" ht="14.4" customHeight="1" x14ac:dyDescent="0.3">
      <c r="A330" s="696" t="s">
        <v>3375</v>
      </c>
      <c r="B330" s="697" t="s">
        <v>2997</v>
      </c>
      <c r="C330" s="697" t="s">
        <v>2024</v>
      </c>
      <c r="D330" s="697" t="s">
        <v>3386</v>
      </c>
      <c r="E330" s="697" t="s">
        <v>3387</v>
      </c>
      <c r="F330" s="701">
        <v>4</v>
      </c>
      <c r="G330" s="701">
        <v>672</v>
      </c>
      <c r="H330" s="701">
        <v>1.3333333333333333</v>
      </c>
      <c r="I330" s="701">
        <v>168</v>
      </c>
      <c r="J330" s="701">
        <v>3</v>
      </c>
      <c r="K330" s="701">
        <v>504</v>
      </c>
      <c r="L330" s="701">
        <v>1</v>
      </c>
      <c r="M330" s="701">
        <v>168</v>
      </c>
      <c r="N330" s="701">
        <v>5</v>
      </c>
      <c r="O330" s="701">
        <v>840</v>
      </c>
      <c r="P330" s="723">
        <v>1.6666666666666667</v>
      </c>
      <c r="Q330" s="702">
        <v>168</v>
      </c>
    </row>
    <row r="331" spans="1:17" ht="14.4" customHeight="1" x14ac:dyDescent="0.3">
      <c r="A331" s="696" t="s">
        <v>3375</v>
      </c>
      <c r="B331" s="697" t="s">
        <v>2997</v>
      </c>
      <c r="C331" s="697" t="s">
        <v>2024</v>
      </c>
      <c r="D331" s="697" t="s">
        <v>3388</v>
      </c>
      <c r="E331" s="697" t="s">
        <v>3389</v>
      </c>
      <c r="F331" s="701"/>
      <c r="G331" s="701"/>
      <c r="H331" s="701"/>
      <c r="I331" s="701"/>
      <c r="J331" s="701">
        <v>3</v>
      </c>
      <c r="K331" s="701">
        <v>12261</v>
      </c>
      <c r="L331" s="701">
        <v>1</v>
      </c>
      <c r="M331" s="701">
        <v>4087</v>
      </c>
      <c r="N331" s="701"/>
      <c r="O331" s="701"/>
      <c r="P331" s="723"/>
      <c r="Q331" s="702"/>
    </row>
    <row r="332" spans="1:17" ht="14.4" customHeight="1" x14ac:dyDescent="0.3">
      <c r="A332" s="696" t="s">
        <v>3390</v>
      </c>
      <c r="B332" s="697" t="s">
        <v>3391</v>
      </c>
      <c r="C332" s="697" t="s">
        <v>2024</v>
      </c>
      <c r="D332" s="697" t="s">
        <v>3392</v>
      </c>
      <c r="E332" s="697" t="s">
        <v>3393</v>
      </c>
      <c r="F332" s="701">
        <v>3</v>
      </c>
      <c r="G332" s="701">
        <v>1524</v>
      </c>
      <c r="H332" s="701">
        <v>1.4970530451866404</v>
      </c>
      <c r="I332" s="701">
        <v>508</v>
      </c>
      <c r="J332" s="701">
        <v>2</v>
      </c>
      <c r="K332" s="701">
        <v>1018</v>
      </c>
      <c r="L332" s="701">
        <v>1</v>
      </c>
      <c r="M332" s="701">
        <v>509</v>
      </c>
      <c r="N332" s="701"/>
      <c r="O332" s="701"/>
      <c r="P332" s="723"/>
      <c r="Q332" s="702"/>
    </row>
    <row r="333" spans="1:17" ht="14.4" customHeight="1" x14ac:dyDescent="0.3">
      <c r="A333" s="696" t="s">
        <v>3390</v>
      </c>
      <c r="B333" s="697" t="s">
        <v>3391</v>
      </c>
      <c r="C333" s="697" t="s">
        <v>2024</v>
      </c>
      <c r="D333" s="697" t="s">
        <v>3394</v>
      </c>
      <c r="E333" s="697" t="s">
        <v>3395</v>
      </c>
      <c r="F333" s="701">
        <v>3</v>
      </c>
      <c r="G333" s="701">
        <v>19212</v>
      </c>
      <c r="H333" s="701">
        <v>2.6869930069930068</v>
      </c>
      <c r="I333" s="701">
        <v>6404</v>
      </c>
      <c r="J333" s="701">
        <v>1</v>
      </c>
      <c r="K333" s="701">
        <v>7150</v>
      </c>
      <c r="L333" s="701">
        <v>1</v>
      </c>
      <c r="M333" s="701">
        <v>7150</v>
      </c>
      <c r="N333" s="701"/>
      <c r="O333" s="701"/>
      <c r="P333" s="723"/>
      <c r="Q333" s="702"/>
    </row>
    <row r="334" spans="1:17" ht="14.4" customHeight="1" x14ac:dyDescent="0.3">
      <c r="A334" s="696" t="s">
        <v>3390</v>
      </c>
      <c r="B334" s="697" t="s">
        <v>3391</v>
      </c>
      <c r="C334" s="697" t="s">
        <v>2024</v>
      </c>
      <c r="D334" s="697" t="s">
        <v>3396</v>
      </c>
      <c r="E334" s="697" t="s">
        <v>3397</v>
      </c>
      <c r="F334" s="701">
        <v>2</v>
      </c>
      <c r="G334" s="701">
        <v>19524</v>
      </c>
      <c r="H334" s="701"/>
      <c r="I334" s="701">
        <v>9762</v>
      </c>
      <c r="J334" s="701"/>
      <c r="K334" s="701"/>
      <c r="L334" s="701"/>
      <c r="M334" s="701"/>
      <c r="N334" s="701"/>
      <c r="O334" s="701"/>
      <c r="P334" s="723"/>
      <c r="Q334" s="702"/>
    </row>
    <row r="335" spans="1:17" ht="14.4" customHeight="1" thickBot="1" x14ac:dyDescent="0.35">
      <c r="A335" s="703" t="s">
        <v>3390</v>
      </c>
      <c r="B335" s="704" t="s">
        <v>3391</v>
      </c>
      <c r="C335" s="704" t="s">
        <v>2024</v>
      </c>
      <c r="D335" s="704" t="s">
        <v>3293</v>
      </c>
      <c r="E335" s="704" t="s">
        <v>3294</v>
      </c>
      <c r="F335" s="708">
        <v>3</v>
      </c>
      <c r="G335" s="708">
        <v>534</v>
      </c>
      <c r="H335" s="708">
        <v>1.4916201117318435</v>
      </c>
      <c r="I335" s="708">
        <v>178</v>
      </c>
      <c r="J335" s="708">
        <v>2</v>
      </c>
      <c r="K335" s="708">
        <v>358</v>
      </c>
      <c r="L335" s="708">
        <v>1</v>
      </c>
      <c r="M335" s="708">
        <v>179</v>
      </c>
      <c r="N335" s="708"/>
      <c r="O335" s="708"/>
      <c r="P335" s="716"/>
      <c r="Q335" s="70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1255</v>
      </c>
      <c r="D3" s="178">
        <f>SUBTOTAL(9,D6:D1048576)</f>
        <v>1171</v>
      </c>
      <c r="E3" s="178">
        <f>SUBTOTAL(9,E6:E1048576)</f>
        <v>1133</v>
      </c>
      <c r="F3" s="179">
        <f>IF(OR(E3=0,D3=0),"",E3/D3)</f>
        <v>0.96754910333048672</v>
      </c>
      <c r="G3" s="365">
        <f>SUBTOTAL(9,G6:G1048576)</f>
        <v>13385.439</v>
      </c>
      <c r="H3" s="366">
        <f>SUBTOTAL(9,H6:H1048576)</f>
        <v>13941.732399999999</v>
      </c>
      <c r="I3" s="366">
        <f>SUBTOTAL(9,I6:I1048576)</f>
        <v>12298.627019999998</v>
      </c>
      <c r="J3" s="179">
        <f>IF(OR(I3=0,H3=0),"",I3/H3)</f>
        <v>0.88214482010858275</v>
      </c>
      <c r="K3" s="365">
        <f>SUBTOTAL(9,K6:K1048576)</f>
        <v>2615.5</v>
      </c>
      <c r="L3" s="366">
        <f>SUBTOTAL(9,L6:L1048576)</f>
        <v>3136.5</v>
      </c>
      <c r="M3" s="366">
        <f>SUBTOTAL(9,M6:M1048576)</f>
        <v>2450.5</v>
      </c>
      <c r="N3" s="180">
        <f>IF(OR(M3=0,E3=0),"",M3*1000/E3)</f>
        <v>2162.8420123565757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4"/>
      <c r="B5" s="855"/>
      <c r="C5" s="862">
        <v>2015</v>
      </c>
      <c r="D5" s="862">
        <v>2018</v>
      </c>
      <c r="E5" s="862">
        <v>2019</v>
      </c>
      <c r="F5" s="863" t="s">
        <v>2</v>
      </c>
      <c r="G5" s="873">
        <v>2015</v>
      </c>
      <c r="H5" s="862">
        <v>2018</v>
      </c>
      <c r="I5" s="862">
        <v>2019</v>
      </c>
      <c r="J5" s="863" t="s">
        <v>2</v>
      </c>
      <c r="K5" s="873">
        <v>2015</v>
      </c>
      <c r="L5" s="862">
        <v>2018</v>
      </c>
      <c r="M5" s="862">
        <v>2019</v>
      </c>
      <c r="N5" s="874" t="s">
        <v>79</v>
      </c>
    </row>
    <row r="6" spans="1:14" ht="14.4" customHeight="1" x14ac:dyDescent="0.3">
      <c r="A6" s="856" t="s">
        <v>2512</v>
      </c>
      <c r="B6" s="859" t="s">
        <v>3399</v>
      </c>
      <c r="C6" s="864"/>
      <c r="D6" s="865">
        <v>10</v>
      </c>
      <c r="E6" s="865"/>
      <c r="F6" s="870"/>
      <c r="G6" s="864"/>
      <c r="H6" s="865">
        <v>287.69400000000002</v>
      </c>
      <c r="I6" s="865"/>
      <c r="J6" s="870"/>
      <c r="K6" s="864"/>
      <c r="L6" s="865">
        <v>110</v>
      </c>
      <c r="M6" s="865"/>
      <c r="N6" s="875"/>
    </row>
    <row r="7" spans="1:14" ht="14.4" customHeight="1" x14ac:dyDescent="0.3">
      <c r="A7" s="857" t="s">
        <v>2542</v>
      </c>
      <c r="B7" s="860" t="s">
        <v>3399</v>
      </c>
      <c r="C7" s="866">
        <v>15</v>
      </c>
      <c r="D7" s="867">
        <v>49</v>
      </c>
      <c r="E7" s="867">
        <v>5</v>
      </c>
      <c r="F7" s="871"/>
      <c r="G7" s="866">
        <v>377.54099999999994</v>
      </c>
      <c r="H7" s="867">
        <v>1233.3005999999998</v>
      </c>
      <c r="I7" s="867">
        <v>125.84699999999999</v>
      </c>
      <c r="J7" s="871"/>
      <c r="K7" s="866">
        <v>135</v>
      </c>
      <c r="L7" s="867">
        <v>441</v>
      </c>
      <c r="M7" s="867">
        <v>45</v>
      </c>
      <c r="N7" s="876">
        <v>9000</v>
      </c>
    </row>
    <row r="8" spans="1:14" ht="14.4" customHeight="1" x14ac:dyDescent="0.3">
      <c r="A8" s="857" t="s">
        <v>2537</v>
      </c>
      <c r="B8" s="860" t="s">
        <v>3399</v>
      </c>
      <c r="C8" s="866">
        <v>23</v>
      </c>
      <c r="D8" s="867">
        <v>98</v>
      </c>
      <c r="E8" s="867">
        <v>50</v>
      </c>
      <c r="F8" s="871"/>
      <c r="G8" s="866">
        <v>496.09620000000001</v>
      </c>
      <c r="H8" s="867">
        <v>2113.8012000000003</v>
      </c>
      <c r="I8" s="867">
        <v>1078.47</v>
      </c>
      <c r="J8" s="871"/>
      <c r="K8" s="866">
        <v>161</v>
      </c>
      <c r="L8" s="867">
        <v>686</v>
      </c>
      <c r="M8" s="867">
        <v>350</v>
      </c>
      <c r="N8" s="876">
        <v>7000</v>
      </c>
    </row>
    <row r="9" spans="1:14" ht="14.4" customHeight="1" x14ac:dyDescent="0.3">
      <c r="A9" s="857" t="s">
        <v>2514</v>
      </c>
      <c r="B9" s="860" t="s">
        <v>3399</v>
      </c>
      <c r="C9" s="866">
        <v>1110</v>
      </c>
      <c r="D9" s="867">
        <v>893</v>
      </c>
      <c r="E9" s="867">
        <v>981</v>
      </c>
      <c r="F9" s="871"/>
      <c r="G9" s="866">
        <v>11885.103000000001</v>
      </c>
      <c r="H9" s="867">
        <v>9596.1201999999994</v>
      </c>
      <c r="I9" s="867">
        <v>10517.185939999999</v>
      </c>
      <c r="J9" s="871"/>
      <c r="K9" s="866">
        <v>2220</v>
      </c>
      <c r="L9" s="867">
        <v>1786</v>
      </c>
      <c r="M9" s="867">
        <v>1962</v>
      </c>
      <c r="N9" s="876">
        <v>2000</v>
      </c>
    </row>
    <row r="10" spans="1:14" ht="14.4" customHeight="1" x14ac:dyDescent="0.3">
      <c r="A10" s="857" t="s">
        <v>2539</v>
      </c>
      <c r="B10" s="860" t="s">
        <v>3399</v>
      </c>
      <c r="C10" s="866">
        <v>92</v>
      </c>
      <c r="D10" s="867">
        <v>106</v>
      </c>
      <c r="E10" s="867">
        <v>90</v>
      </c>
      <c r="F10" s="871"/>
      <c r="G10" s="866">
        <v>552.77280000000007</v>
      </c>
      <c r="H10" s="867">
        <v>636.89040000000011</v>
      </c>
      <c r="I10" s="867">
        <v>542.62527999999975</v>
      </c>
      <c r="J10" s="871"/>
      <c r="K10" s="866">
        <v>92</v>
      </c>
      <c r="L10" s="867">
        <v>106</v>
      </c>
      <c r="M10" s="867">
        <v>90</v>
      </c>
      <c r="N10" s="876">
        <v>1000</v>
      </c>
    </row>
    <row r="11" spans="1:14" ht="14.4" customHeight="1" thickBot="1" x14ac:dyDescent="0.35">
      <c r="A11" s="858" t="s">
        <v>2533</v>
      </c>
      <c r="B11" s="861" t="s">
        <v>3399</v>
      </c>
      <c r="C11" s="868">
        <v>15</v>
      </c>
      <c r="D11" s="869">
        <v>15</v>
      </c>
      <c r="E11" s="869">
        <v>7</v>
      </c>
      <c r="F11" s="872"/>
      <c r="G11" s="868">
        <v>73.926000000000002</v>
      </c>
      <c r="H11" s="869">
        <v>73.926000000000002</v>
      </c>
      <c r="I11" s="869">
        <v>34.498799999999996</v>
      </c>
      <c r="J11" s="872"/>
      <c r="K11" s="868">
        <v>7.5</v>
      </c>
      <c r="L11" s="869">
        <v>7.5</v>
      </c>
      <c r="M11" s="869">
        <v>3.5</v>
      </c>
      <c r="N11" s="87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2018</v>
      </c>
      <c r="D3" s="11"/>
      <c r="E3" s="488">
        <v>2019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4041.065450000001</v>
      </c>
      <c r="C5" s="33">
        <v>3207.9174399999993</v>
      </c>
      <c r="D5" s="12"/>
      <c r="E5" s="210">
        <v>2975.0458100000001</v>
      </c>
      <c r="F5" s="32">
        <v>3416.6663027343752</v>
      </c>
      <c r="G5" s="209">
        <f>E5-F5</f>
        <v>-441.62049273437515</v>
      </c>
      <c r="H5" s="215">
        <f>IF(F5&lt;0.00000001,"",E5/F5)</f>
        <v>0.87074520787091669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1472.5186799999994</v>
      </c>
      <c r="C6" s="35">
        <v>1397.3806399999999</v>
      </c>
      <c r="D6" s="12"/>
      <c r="E6" s="211">
        <v>1634.1626999999996</v>
      </c>
      <c r="F6" s="34">
        <v>1568.9999812927247</v>
      </c>
      <c r="G6" s="212">
        <f>E6-F6</f>
        <v>65.162718707274962</v>
      </c>
      <c r="H6" s="216">
        <f>IF(F6&lt;0.00000001,"",E6/F6)</f>
        <v>1.0415313699708182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14768.377619999999</v>
      </c>
      <c r="C7" s="35">
        <v>16813.113719999998</v>
      </c>
      <c r="D7" s="12"/>
      <c r="E7" s="211">
        <v>18929.72622</v>
      </c>
      <c r="F7" s="34">
        <v>19517.230109374999</v>
      </c>
      <c r="G7" s="212">
        <f>E7-F7</f>
        <v>-587.50388937499883</v>
      </c>
      <c r="H7" s="216">
        <f>IF(F7&lt;0.00000001,"",E7/F7)</f>
        <v>0.96989819323322968</v>
      </c>
    </row>
    <row r="8" spans="1:10" ht="14.4" customHeight="1" thickBot="1" x14ac:dyDescent="0.35">
      <c r="A8" s="1" t="s">
        <v>83</v>
      </c>
      <c r="B8" s="15">
        <v>2922.8358000000107</v>
      </c>
      <c r="C8" s="37">
        <v>2858.2795400000045</v>
      </c>
      <c r="D8" s="12"/>
      <c r="E8" s="213">
        <v>3588.4300500000036</v>
      </c>
      <c r="F8" s="36">
        <v>3114.3341629638662</v>
      </c>
      <c r="G8" s="214">
        <f>E8-F8</f>
        <v>474.09588703613736</v>
      </c>
      <c r="H8" s="217">
        <f>IF(F8&lt;0.00000001,"",E8/F8)</f>
        <v>1.1522302560445046</v>
      </c>
    </row>
    <row r="9" spans="1:10" ht="14.4" customHeight="1" thickBot="1" x14ac:dyDescent="0.35">
      <c r="A9" s="2" t="s">
        <v>84</v>
      </c>
      <c r="B9" s="3">
        <v>23204.79755000001</v>
      </c>
      <c r="C9" s="39">
        <v>24276.691339999998</v>
      </c>
      <c r="D9" s="12"/>
      <c r="E9" s="3">
        <v>27127.364780000004</v>
      </c>
      <c r="F9" s="38">
        <v>27617.230556365968</v>
      </c>
      <c r="G9" s="38">
        <f>E9-F9</f>
        <v>-489.86577636596485</v>
      </c>
      <c r="H9" s="218">
        <f>IF(F9&lt;0.00000001,"",E9/F9)</f>
        <v>0.98226231354493843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5168.16</v>
      </c>
      <c r="C12" s="37">
        <f>IF(ISERROR(VLOOKUP("Celkem",CaseMix!A:D,3,0)),0,VLOOKUP("Celkem",CaseMix!A:D,3,0)*30)</f>
        <v>7584.2699999999995</v>
      </c>
      <c r="D12" s="12"/>
      <c r="E12" s="213">
        <f>IF(ISERROR(VLOOKUP("Celkem",CaseMix!A:D,4,0)),0,VLOOKUP("Celkem",CaseMix!A:D,4,0)*30)</f>
        <v>3129.0000000000005</v>
      </c>
      <c r="F12" s="36">
        <f>C12</f>
        <v>7584.2699999999995</v>
      </c>
      <c r="G12" s="214">
        <f>E12-F12</f>
        <v>-4455.2699999999986</v>
      </c>
      <c r="H12" s="217">
        <f>IF(F12&lt;0.00000001,"",E12/F12)</f>
        <v>0.41256442610824784</v>
      </c>
      <c r="I12" s="214">
        <f>E12-B12</f>
        <v>-2039.1599999999994</v>
      </c>
      <c r="J12" s="217">
        <f>IF(B12&lt;0.00000001,"",E12/B12)</f>
        <v>0.60543791213894316</v>
      </c>
    </row>
    <row r="13" spans="1:10" ht="14.4" customHeight="1" thickBot="1" x14ac:dyDescent="0.35">
      <c r="A13" s="4" t="s">
        <v>87</v>
      </c>
      <c r="B13" s="9">
        <f>SUM(B11:B12)</f>
        <v>5168.16</v>
      </c>
      <c r="C13" s="41">
        <f>SUM(C11:C12)</f>
        <v>7584.2699999999995</v>
      </c>
      <c r="D13" s="12"/>
      <c r="E13" s="9">
        <f>SUM(E11:E12)</f>
        <v>3129.0000000000005</v>
      </c>
      <c r="F13" s="40">
        <f>SUM(F11:F12)</f>
        <v>7584.2699999999995</v>
      </c>
      <c r="G13" s="40">
        <f>E13-F13</f>
        <v>-4455.2699999999986</v>
      </c>
      <c r="H13" s="219">
        <f>IF(F13&lt;0.00000001,"",E13/F13)</f>
        <v>0.41256442610824784</v>
      </c>
      <c r="I13" s="40">
        <f>SUM(I11:I12)</f>
        <v>-2039.1599999999994</v>
      </c>
      <c r="J13" s="219">
        <f>IF(B13&lt;0.00000001,"",E13/B13)</f>
        <v>0.60543791213894316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0.22271946087286582</v>
      </c>
      <c r="C15" s="43">
        <f>IF(C9=0,"",C13/C9)</f>
        <v>0.31240954106063124</v>
      </c>
      <c r="D15" s="12"/>
      <c r="E15" s="10">
        <f>IF(E9=0,"",E13/E9)</f>
        <v>0.11534478285583034</v>
      </c>
      <c r="F15" s="42">
        <f>IF(F9=0,"",F13/F9)</f>
        <v>0.27462094667749992</v>
      </c>
      <c r="G15" s="42">
        <f>IF(ISERROR(F15-E15),"",E15-F15)</f>
        <v>-0.15927616382166959</v>
      </c>
      <c r="H15" s="220">
        <f>IF(ISERROR(F15-E15),"",IF(F15&lt;0.00000001,"",E15/F15))</f>
        <v>0.42001451182558575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276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2.6658553768763065E-2</v>
      </c>
      <c r="C4" s="304">
        <f t="shared" ref="C4:M4" si="0">(C10+C8)/C6</f>
        <v>4.842621468241811E-2</v>
      </c>
      <c r="D4" s="304">
        <f t="shared" si="0"/>
        <v>0.11576559489089418</v>
      </c>
      <c r="E4" s="304">
        <f t="shared" si="0"/>
        <v>0.11534478285583047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6432.4569700000102</v>
      </c>
      <c r="C5" s="304">
        <f>IF(ISERROR(VLOOKUP($A5,'Man Tab'!$A:$Q,COLUMN()+2,0)),0,VLOOKUP($A5,'Man Tab'!$A:$Q,COLUMN()+2,0))</f>
        <v>7061.4740400000101</v>
      </c>
      <c r="D5" s="304">
        <f>IF(ISERROR(VLOOKUP($A5,'Man Tab'!$A:$Q,COLUMN()+2,0)),0,VLOOKUP($A5,'Man Tab'!$A:$Q,COLUMN()+2,0))</f>
        <v>6548.5522699999801</v>
      </c>
      <c r="E5" s="304">
        <f>IF(ISERROR(VLOOKUP($A5,'Man Tab'!$A:$Q,COLUMN()+2,0)),0,VLOOKUP($A5,'Man Tab'!$A:$Q,COLUMN()+2,0))</f>
        <v>7084.8814999999704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6432.4569700000102</v>
      </c>
      <c r="C6" s="306">
        <f t="shared" ref="C6:M6" si="1">C5+B6</f>
        <v>13493.93101000002</v>
      </c>
      <c r="D6" s="306">
        <f t="shared" si="1"/>
        <v>20042.48328</v>
      </c>
      <c r="E6" s="306">
        <f t="shared" si="1"/>
        <v>27127.364779999971</v>
      </c>
      <c r="F6" s="306">
        <f t="shared" si="1"/>
        <v>27127.364779999971</v>
      </c>
      <c r="G6" s="306">
        <f t="shared" si="1"/>
        <v>27127.364779999971</v>
      </c>
      <c r="H6" s="306">
        <f t="shared" si="1"/>
        <v>27127.364779999971</v>
      </c>
      <c r="I6" s="306">
        <f t="shared" si="1"/>
        <v>27127.364779999971</v>
      </c>
      <c r="J6" s="306">
        <f t="shared" si="1"/>
        <v>27127.364779999971</v>
      </c>
      <c r="K6" s="306">
        <f t="shared" si="1"/>
        <v>27127.364779999971</v>
      </c>
      <c r="L6" s="306">
        <f t="shared" si="1"/>
        <v>27127.364779999971</v>
      </c>
      <c r="M6" s="306">
        <f t="shared" si="1"/>
        <v>27127.364779999971</v>
      </c>
    </row>
    <row r="7" spans="1:13" ht="14.4" customHeight="1" x14ac:dyDescent="0.3">
      <c r="A7" s="305" t="s">
        <v>112</v>
      </c>
      <c r="B7" s="305">
        <v>5.7160000000000002</v>
      </c>
      <c r="C7" s="305">
        <v>21.782</v>
      </c>
      <c r="D7" s="305">
        <v>77.340999999999994</v>
      </c>
      <c r="E7" s="305">
        <v>104.3</v>
      </c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171.48000000000002</v>
      </c>
      <c r="C8" s="306">
        <f t="shared" ref="C8:M8" si="2">C7*30</f>
        <v>653.46</v>
      </c>
      <c r="D8" s="306">
        <f t="shared" si="2"/>
        <v>2320.23</v>
      </c>
      <c r="E8" s="306">
        <f t="shared" si="2"/>
        <v>3129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4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0.27462094667749992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0.27462094667749992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2019</v>
      </c>
      <c r="C4" s="241" t="s">
        <v>17</v>
      </c>
      <c r="D4" s="380" t="s">
        <v>277</v>
      </c>
      <c r="E4" s="380" t="s">
        <v>278</v>
      </c>
      <c r="F4" s="380" t="s">
        <v>279</v>
      </c>
      <c r="G4" s="380" t="s">
        <v>280</v>
      </c>
      <c r="H4" s="380" t="s">
        <v>281</v>
      </c>
      <c r="I4" s="380" t="s">
        <v>282</v>
      </c>
      <c r="J4" s="380" t="s">
        <v>283</v>
      </c>
      <c r="K4" s="380" t="s">
        <v>284</v>
      </c>
      <c r="L4" s="380" t="s">
        <v>285</v>
      </c>
      <c r="M4" s="380" t="s">
        <v>286</v>
      </c>
      <c r="N4" s="380" t="s">
        <v>287</v>
      </c>
      <c r="O4" s="380" t="s">
        <v>288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10249.998980112199</v>
      </c>
      <c r="C7" s="56">
        <v>854.16658167601599</v>
      </c>
      <c r="D7" s="56">
        <v>645.46749000000102</v>
      </c>
      <c r="E7" s="56">
        <v>812.33944000000201</v>
      </c>
      <c r="F7" s="56">
        <v>602.84003999999902</v>
      </c>
      <c r="G7" s="56">
        <v>914.39883999999597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2975.0458100000001</v>
      </c>
      <c r="Q7" s="170">
        <v>0.87074520176199999</v>
      </c>
    </row>
    <row r="8" spans="1:17" ht="14.4" customHeight="1" x14ac:dyDescent="0.3">
      <c r="A8" s="19" t="s">
        <v>23</v>
      </c>
      <c r="B8" s="55">
        <v>4639.8849833118702</v>
      </c>
      <c r="C8" s="56">
        <v>386.65708194265602</v>
      </c>
      <c r="D8" s="56">
        <v>339.270000000001</v>
      </c>
      <c r="E8" s="56">
        <v>597.88000000000102</v>
      </c>
      <c r="F8" s="56">
        <v>386.95999999999901</v>
      </c>
      <c r="G8" s="56">
        <v>336.38999999999902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1660.5</v>
      </c>
      <c r="Q8" s="170">
        <v>1.0736257510510001</v>
      </c>
    </row>
    <row r="9" spans="1:17" ht="14.4" customHeight="1" x14ac:dyDescent="0.3">
      <c r="A9" s="19" t="s">
        <v>24</v>
      </c>
      <c r="B9" s="55">
        <v>4707</v>
      </c>
      <c r="C9" s="56">
        <v>392.25</v>
      </c>
      <c r="D9" s="56">
        <v>445.288440000001</v>
      </c>
      <c r="E9" s="56">
        <v>483.66470000000101</v>
      </c>
      <c r="F9" s="56">
        <v>333.97885999999897</v>
      </c>
      <c r="G9" s="56">
        <v>371.23069999999899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1634.1627000000001</v>
      </c>
      <c r="Q9" s="170">
        <v>1.041531357552</v>
      </c>
    </row>
    <row r="10" spans="1:17" ht="14.4" customHeight="1" x14ac:dyDescent="0.3">
      <c r="A10" s="19" t="s">
        <v>25</v>
      </c>
      <c r="B10" s="55">
        <v>77.894860365529993</v>
      </c>
      <c r="C10" s="56">
        <v>6.4912383637940003</v>
      </c>
      <c r="D10" s="56">
        <v>5.6852799999999997</v>
      </c>
      <c r="E10" s="56">
        <v>5.9559100000000003</v>
      </c>
      <c r="F10" s="56">
        <v>7.7379199999989998</v>
      </c>
      <c r="G10" s="56">
        <v>10.410159999999999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29.789269999999998</v>
      </c>
      <c r="Q10" s="170">
        <v>1.1472876333640001</v>
      </c>
    </row>
    <row r="11" spans="1:17" ht="14.4" customHeight="1" x14ac:dyDescent="0.3">
      <c r="A11" s="19" t="s">
        <v>26</v>
      </c>
      <c r="B11" s="55">
        <v>433.63767207777101</v>
      </c>
      <c r="C11" s="56">
        <v>36.136472673146997</v>
      </c>
      <c r="D11" s="56">
        <v>34.010179999999998</v>
      </c>
      <c r="E11" s="56">
        <v>38.864890000000003</v>
      </c>
      <c r="F11" s="56">
        <v>40.362919999999001</v>
      </c>
      <c r="G11" s="56">
        <v>41.863359999998998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155.10135</v>
      </c>
      <c r="Q11" s="170">
        <v>1.0730249698330001</v>
      </c>
    </row>
    <row r="12" spans="1:17" ht="14.4" customHeight="1" x14ac:dyDescent="0.3">
      <c r="A12" s="19" t="s">
        <v>27</v>
      </c>
      <c r="B12" s="55">
        <v>58.595854487185001</v>
      </c>
      <c r="C12" s="56">
        <v>4.8829878739319996</v>
      </c>
      <c r="D12" s="56">
        <v>0.23549999999999999</v>
      </c>
      <c r="E12" s="56">
        <v>0.86799999999999999</v>
      </c>
      <c r="F12" s="56">
        <v>78.983399999998994</v>
      </c>
      <c r="G12" s="56">
        <v>0.45169999999900001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80.538599999998993</v>
      </c>
      <c r="Q12" s="170">
        <v>4.1234282205549997</v>
      </c>
    </row>
    <row r="13" spans="1:17" ht="14.4" customHeight="1" x14ac:dyDescent="0.3">
      <c r="A13" s="19" t="s">
        <v>28</v>
      </c>
      <c r="B13" s="55">
        <v>165.068010495973</v>
      </c>
      <c r="C13" s="56">
        <v>13.755667541331</v>
      </c>
      <c r="D13" s="56">
        <v>24.480640000000001</v>
      </c>
      <c r="E13" s="56">
        <v>26.249210000000001</v>
      </c>
      <c r="F13" s="56">
        <v>8.7287299999990005</v>
      </c>
      <c r="G13" s="56">
        <v>19.296249999998999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78.754829999999998</v>
      </c>
      <c r="Q13" s="170">
        <v>1.4313160332520001</v>
      </c>
    </row>
    <row r="14" spans="1:17" ht="14.4" customHeight="1" x14ac:dyDescent="0.3">
      <c r="A14" s="19" t="s">
        <v>29</v>
      </c>
      <c r="B14" s="55">
        <v>337.26245852020202</v>
      </c>
      <c r="C14" s="56">
        <v>28.105204876683</v>
      </c>
      <c r="D14" s="56">
        <v>41.313000000000002</v>
      </c>
      <c r="E14" s="56">
        <v>33.494</v>
      </c>
      <c r="F14" s="56">
        <v>31.668999999998999</v>
      </c>
      <c r="G14" s="56">
        <v>26.204999999999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132.68100000000001</v>
      </c>
      <c r="Q14" s="170">
        <v>1.1802173350280001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484.32665285721902</v>
      </c>
      <c r="C17" s="56">
        <v>40.360554404768003</v>
      </c>
      <c r="D17" s="56">
        <v>28.707129999999999</v>
      </c>
      <c r="E17" s="56">
        <v>142.04673</v>
      </c>
      <c r="F17" s="56">
        <v>38.454679999999001</v>
      </c>
      <c r="G17" s="56">
        <v>115.83682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325.04536000000002</v>
      </c>
      <c r="Q17" s="170">
        <v>2.0133851280889998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11.484</v>
      </c>
      <c r="F18" s="56">
        <v>5.6219999999989998</v>
      </c>
      <c r="G18" s="56">
        <v>10.766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27.872</v>
      </c>
      <c r="Q18" s="170" t="s">
        <v>298</v>
      </c>
    </row>
    <row r="19" spans="1:17" ht="14.4" customHeight="1" x14ac:dyDescent="0.3">
      <c r="A19" s="19" t="s">
        <v>34</v>
      </c>
      <c r="B19" s="55">
        <v>828.003888658091</v>
      </c>
      <c r="C19" s="56">
        <v>69.000324054839993</v>
      </c>
      <c r="D19" s="56">
        <v>97.779799999999994</v>
      </c>
      <c r="E19" s="56">
        <v>65.97784</v>
      </c>
      <c r="F19" s="56">
        <v>48.135919999998997</v>
      </c>
      <c r="G19" s="56">
        <v>122.61897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334.51253000000003</v>
      </c>
      <c r="Q19" s="170">
        <v>1.2119962282129999</v>
      </c>
    </row>
    <row r="20" spans="1:17" ht="14.4" customHeight="1" x14ac:dyDescent="0.3">
      <c r="A20" s="19" t="s">
        <v>35</v>
      </c>
      <c r="B20" s="55">
        <v>58551.690292000101</v>
      </c>
      <c r="C20" s="56">
        <v>4879.3075243333396</v>
      </c>
      <c r="D20" s="56">
        <v>4562.2359100000103</v>
      </c>
      <c r="E20" s="56">
        <v>4660.5370900000098</v>
      </c>
      <c r="F20" s="56">
        <v>4782.8452799999905</v>
      </c>
      <c r="G20" s="56">
        <v>4924.1079399999799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18929.72622</v>
      </c>
      <c r="Q20" s="170">
        <v>0.96989819383099996</v>
      </c>
    </row>
    <row r="21" spans="1:17" ht="14.4" customHeight="1" x14ac:dyDescent="0.3">
      <c r="A21" s="20" t="s">
        <v>36</v>
      </c>
      <c r="B21" s="55">
        <v>2246.99999999997</v>
      </c>
      <c r="C21" s="56">
        <v>187.24999999999699</v>
      </c>
      <c r="D21" s="56">
        <v>177.58709999999999</v>
      </c>
      <c r="E21" s="56">
        <v>177.63480999999999</v>
      </c>
      <c r="F21" s="56">
        <v>181.73178999999999</v>
      </c>
      <c r="G21" s="56">
        <v>177.63480999999899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714.58850999999902</v>
      </c>
      <c r="Q21" s="170">
        <v>0.95405675567399995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0</v>
      </c>
      <c r="E22" s="56">
        <v>4.4770000000000003</v>
      </c>
      <c r="F22" s="56">
        <v>0</v>
      </c>
      <c r="G22" s="56">
        <v>7.7439999999989997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12.221</v>
      </c>
      <c r="Q22" s="170" t="s">
        <v>298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71.328009119285994</v>
      </c>
      <c r="C24" s="56">
        <v>5.9440007599409999</v>
      </c>
      <c r="D24" s="56">
        <v>30.396499999997999</v>
      </c>
      <c r="E24" s="56">
        <v>4.2000000100000001E-4</v>
      </c>
      <c r="F24" s="56">
        <v>0.50172999999900003</v>
      </c>
      <c r="G24" s="56">
        <v>5.9269499999989996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36.825599999999</v>
      </c>
      <c r="Q24" s="170"/>
    </row>
    <row r="25" spans="1:17" ht="14.4" customHeight="1" x14ac:dyDescent="0.3">
      <c r="A25" s="21" t="s">
        <v>40</v>
      </c>
      <c r="B25" s="58">
        <v>82851.691662005396</v>
      </c>
      <c r="C25" s="59">
        <v>6904.3076385004497</v>
      </c>
      <c r="D25" s="59">
        <v>6432.4569700000102</v>
      </c>
      <c r="E25" s="59">
        <v>7061.4740400000101</v>
      </c>
      <c r="F25" s="59">
        <v>6548.5522699999801</v>
      </c>
      <c r="G25" s="59">
        <v>7084.8814999999704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27127.36478</v>
      </c>
      <c r="Q25" s="171">
        <v>0.98226231362899996</v>
      </c>
    </row>
    <row r="26" spans="1:17" ht="14.4" customHeight="1" x14ac:dyDescent="0.3">
      <c r="A26" s="19" t="s">
        <v>41</v>
      </c>
      <c r="B26" s="55">
        <v>7233.1526947207703</v>
      </c>
      <c r="C26" s="56">
        <v>602.76272456006404</v>
      </c>
      <c r="D26" s="56">
        <v>734.75474000000099</v>
      </c>
      <c r="E26" s="56">
        <v>870.84751000000006</v>
      </c>
      <c r="F26" s="56">
        <v>732.91001000000097</v>
      </c>
      <c r="G26" s="56">
        <v>942.29920000000004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3280.8114599999999</v>
      </c>
      <c r="Q26" s="170">
        <v>1.3607391956729999</v>
      </c>
    </row>
    <row r="27" spans="1:17" ht="14.4" customHeight="1" x14ac:dyDescent="0.3">
      <c r="A27" s="22" t="s">
        <v>42</v>
      </c>
      <c r="B27" s="58">
        <v>90084.844356726098</v>
      </c>
      <c r="C27" s="59">
        <v>7507.0703630605103</v>
      </c>
      <c r="D27" s="59">
        <v>7167.2117100000196</v>
      </c>
      <c r="E27" s="59">
        <v>7932.3215500000197</v>
      </c>
      <c r="F27" s="59">
        <v>7281.4622799999797</v>
      </c>
      <c r="G27" s="59">
        <v>8027.1806999999699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30408.176240000001</v>
      </c>
      <c r="Q27" s="171">
        <v>1.012651233083</v>
      </c>
    </row>
    <row r="28" spans="1:17" ht="14.4" customHeight="1" x14ac:dyDescent="0.3">
      <c r="A28" s="20" t="s">
        <v>43</v>
      </c>
      <c r="B28" s="55">
        <v>97.663704518239001</v>
      </c>
      <c r="C28" s="56">
        <v>8.1386420431859996</v>
      </c>
      <c r="D28" s="56">
        <v>0</v>
      </c>
      <c r="E28" s="56">
        <v>70.082359999998999</v>
      </c>
      <c r="F28" s="56">
        <v>0.35619000000000001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70.438549999998997</v>
      </c>
      <c r="Q28" s="170">
        <v>2.163707091005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275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293</v>
      </c>
      <c r="G4" s="506" t="s">
        <v>51</v>
      </c>
      <c r="H4" s="243" t="s">
        <v>163</v>
      </c>
      <c r="I4" s="504" t="s">
        <v>52</v>
      </c>
      <c r="J4" s="506" t="s">
        <v>295</v>
      </c>
      <c r="K4" s="507" t="s">
        <v>296</v>
      </c>
    </row>
    <row r="5" spans="1:11" ht="42" thickBot="1" x14ac:dyDescent="0.35">
      <c r="A5" s="94"/>
      <c r="B5" s="28" t="s">
        <v>289</v>
      </c>
      <c r="C5" s="29" t="s">
        <v>290</v>
      </c>
      <c r="D5" s="30" t="s">
        <v>291</v>
      </c>
      <c r="E5" s="30" t="s">
        <v>292</v>
      </c>
      <c r="F5" s="505"/>
      <c r="G5" s="505"/>
      <c r="H5" s="29" t="s">
        <v>294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73352.358620825602</v>
      </c>
      <c r="C6" s="648">
        <v>78999.584630000201</v>
      </c>
      <c r="D6" s="649">
        <v>5647.2260091745802</v>
      </c>
      <c r="E6" s="650">
        <v>1.0769876540479999</v>
      </c>
      <c r="F6" s="648">
        <v>82851.691662005396</v>
      </c>
      <c r="G6" s="649">
        <v>27617.230554001799</v>
      </c>
      <c r="H6" s="651">
        <v>7084.8814999999704</v>
      </c>
      <c r="I6" s="648">
        <v>27127.36478</v>
      </c>
      <c r="J6" s="649">
        <v>-489.86577400179902</v>
      </c>
      <c r="K6" s="652">
        <v>0.32742077120899998</v>
      </c>
    </row>
    <row r="7" spans="1:11" ht="14.4" customHeight="1" thickBot="1" x14ac:dyDescent="0.35">
      <c r="A7" s="667" t="s">
        <v>301</v>
      </c>
      <c r="B7" s="648">
        <v>20133.9597225543</v>
      </c>
      <c r="C7" s="648">
        <v>21121.801039999998</v>
      </c>
      <c r="D7" s="649">
        <v>987.84131744571596</v>
      </c>
      <c r="E7" s="650">
        <v>1.049063439634</v>
      </c>
      <c r="F7" s="648">
        <v>20669.3428193707</v>
      </c>
      <c r="G7" s="649">
        <v>6889.7809397902402</v>
      </c>
      <c r="H7" s="651">
        <v>1720.24655999999</v>
      </c>
      <c r="I7" s="648">
        <v>6746.9727599999997</v>
      </c>
      <c r="J7" s="649">
        <v>-142.80817979024101</v>
      </c>
      <c r="K7" s="652">
        <v>0.32642415479499998</v>
      </c>
    </row>
    <row r="8" spans="1:11" ht="14.4" customHeight="1" thickBot="1" x14ac:dyDescent="0.35">
      <c r="A8" s="668" t="s">
        <v>302</v>
      </c>
      <c r="B8" s="648">
        <v>19838.922599903199</v>
      </c>
      <c r="C8" s="648">
        <v>20831.080040000001</v>
      </c>
      <c r="D8" s="649">
        <v>992.15744009688603</v>
      </c>
      <c r="E8" s="650">
        <v>1.050010651289</v>
      </c>
      <c r="F8" s="648">
        <v>20332.080360850501</v>
      </c>
      <c r="G8" s="649">
        <v>6777.3601202834998</v>
      </c>
      <c r="H8" s="651">
        <v>1694.0415599999901</v>
      </c>
      <c r="I8" s="648">
        <v>6614.2917600000001</v>
      </c>
      <c r="J8" s="649">
        <v>-163.068360283506</v>
      </c>
      <c r="K8" s="652">
        <v>0.32531308368799999</v>
      </c>
    </row>
    <row r="9" spans="1:11" ht="14.4" customHeight="1" thickBot="1" x14ac:dyDescent="0.35">
      <c r="A9" s="669" t="s">
        <v>303</v>
      </c>
      <c r="B9" s="653">
        <v>0</v>
      </c>
      <c r="C9" s="653">
        <v>8.3700000000000007E-3</v>
      </c>
      <c r="D9" s="654">
        <v>8.3700000000000007E-3</v>
      </c>
      <c r="E9" s="655" t="s">
        <v>298</v>
      </c>
      <c r="F9" s="653">
        <v>0</v>
      </c>
      <c r="G9" s="654">
        <v>0</v>
      </c>
      <c r="H9" s="656">
        <v>5.4999999900000004E-4</v>
      </c>
      <c r="I9" s="653">
        <v>3.2000000000000002E-3</v>
      </c>
      <c r="J9" s="654">
        <v>3.2000000000000002E-3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8.3700000000000007E-3</v>
      </c>
      <c r="D10" s="649">
        <v>8.3700000000000007E-3</v>
      </c>
      <c r="E10" s="658" t="s">
        <v>298</v>
      </c>
      <c r="F10" s="648">
        <v>0</v>
      </c>
      <c r="G10" s="649">
        <v>0</v>
      </c>
      <c r="H10" s="651">
        <v>5.4999999900000004E-4</v>
      </c>
      <c r="I10" s="648">
        <v>3.2000000000000002E-3</v>
      </c>
      <c r="J10" s="649">
        <v>3.2000000000000002E-3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10701.626523524699</v>
      </c>
      <c r="C11" s="653">
        <v>10967.659519999999</v>
      </c>
      <c r="D11" s="654">
        <v>266.03299647529502</v>
      </c>
      <c r="E11" s="660">
        <v>1.024859117993</v>
      </c>
      <c r="F11" s="653">
        <v>10249.998980112199</v>
      </c>
      <c r="G11" s="654">
        <v>3416.6663267040599</v>
      </c>
      <c r="H11" s="656">
        <v>914.39883999999597</v>
      </c>
      <c r="I11" s="653">
        <v>2975.0458100000001</v>
      </c>
      <c r="J11" s="654">
        <v>-441.62051670406498</v>
      </c>
      <c r="K11" s="661">
        <v>0.29024840058700002</v>
      </c>
    </row>
    <row r="12" spans="1:11" ht="14.4" customHeight="1" thickBot="1" x14ac:dyDescent="0.35">
      <c r="A12" s="670" t="s">
        <v>306</v>
      </c>
      <c r="B12" s="648">
        <v>4481.7273152226398</v>
      </c>
      <c r="C12" s="648">
        <v>4853.2888300000104</v>
      </c>
      <c r="D12" s="649">
        <v>371.56151477736898</v>
      </c>
      <c r="E12" s="650">
        <v>1.082905872812</v>
      </c>
      <c r="F12" s="648">
        <v>4500</v>
      </c>
      <c r="G12" s="649">
        <v>1500</v>
      </c>
      <c r="H12" s="651">
        <v>475.54917999999799</v>
      </c>
      <c r="I12" s="648">
        <v>1380.05753</v>
      </c>
      <c r="J12" s="649">
        <v>-119.94247000000099</v>
      </c>
      <c r="K12" s="652">
        <v>0.30667945111099998</v>
      </c>
    </row>
    <row r="13" spans="1:11" ht="14.4" customHeight="1" thickBot="1" x14ac:dyDescent="0.35">
      <c r="A13" s="670" t="s">
        <v>307</v>
      </c>
      <c r="B13" s="648">
        <v>1945.0702333996201</v>
      </c>
      <c r="C13" s="648">
        <v>2177.9508500000002</v>
      </c>
      <c r="D13" s="649">
        <v>232.88061660038599</v>
      </c>
      <c r="E13" s="650">
        <v>1.1197286414650001</v>
      </c>
      <c r="F13" s="648">
        <v>2070</v>
      </c>
      <c r="G13" s="649">
        <v>690</v>
      </c>
      <c r="H13" s="651">
        <v>179.72762999999901</v>
      </c>
      <c r="I13" s="648">
        <v>686.45420000000001</v>
      </c>
      <c r="J13" s="649">
        <v>-3.5457999999999998</v>
      </c>
      <c r="K13" s="652">
        <v>0.33162038647300002</v>
      </c>
    </row>
    <row r="14" spans="1:11" ht="14.4" customHeight="1" thickBot="1" x14ac:dyDescent="0.35">
      <c r="A14" s="670" t="s">
        <v>308</v>
      </c>
      <c r="B14" s="648">
        <v>205.078410466317</v>
      </c>
      <c r="C14" s="648">
        <v>161.52025</v>
      </c>
      <c r="D14" s="649">
        <v>-43.558160466315996</v>
      </c>
      <c r="E14" s="650">
        <v>0.787602408428</v>
      </c>
      <c r="F14" s="648">
        <v>150</v>
      </c>
      <c r="G14" s="649">
        <v>50</v>
      </c>
      <c r="H14" s="651">
        <v>16.089999999999002</v>
      </c>
      <c r="I14" s="648">
        <v>76.755719999999997</v>
      </c>
      <c r="J14" s="649">
        <v>26.75572</v>
      </c>
      <c r="K14" s="652">
        <v>0.51170479999999996</v>
      </c>
    </row>
    <row r="15" spans="1:11" ht="14.4" customHeight="1" thickBot="1" x14ac:dyDescent="0.35">
      <c r="A15" s="670" t="s">
        <v>309</v>
      </c>
      <c r="B15" s="648">
        <v>1360</v>
      </c>
      <c r="C15" s="648">
        <v>1442.8764000000001</v>
      </c>
      <c r="D15" s="649">
        <v>82.876400000001993</v>
      </c>
      <c r="E15" s="650">
        <v>1.0609385294110001</v>
      </c>
      <c r="F15" s="648">
        <v>1490</v>
      </c>
      <c r="G15" s="649">
        <v>496.66666666666703</v>
      </c>
      <c r="H15" s="651">
        <v>81.325919999999002</v>
      </c>
      <c r="I15" s="648">
        <v>282.02140000000003</v>
      </c>
      <c r="J15" s="649">
        <v>-214.645266666667</v>
      </c>
      <c r="K15" s="652">
        <v>0.18927610738199999</v>
      </c>
    </row>
    <row r="16" spans="1:11" ht="14.4" customHeight="1" thickBot="1" x14ac:dyDescent="0.35">
      <c r="A16" s="670" t="s">
        <v>310</v>
      </c>
      <c r="B16" s="648">
        <v>160</v>
      </c>
      <c r="C16" s="648">
        <v>26.18638</v>
      </c>
      <c r="D16" s="649">
        <v>-133.81361999999999</v>
      </c>
      <c r="E16" s="650">
        <v>0.16366487499999999</v>
      </c>
      <c r="F16" s="648">
        <v>49.998980112186999</v>
      </c>
      <c r="G16" s="649">
        <v>16.666326704062001</v>
      </c>
      <c r="H16" s="651">
        <v>18.329799999999</v>
      </c>
      <c r="I16" s="648">
        <v>36.589599999999002</v>
      </c>
      <c r="J16" s="649">
        <v>19.923273295937001</v>
      </c>
      <c r="K16" s="652">
        <v>0.73180692721899998</v>
      </c>
    </row>
    <row r="17" spans="1:11" ht="14.4" customHeight="1" thickBot="1" x14ac:dyDescent="0.35">
      <c r="A17" s="670" t="s">
        <v>311</v>
      </c>
      <c r="B17" s="648">
        <v>1949.8014375682101</v>
      </c>
      <c r="C17" s="648">
        <v>1762.2655199999999</v>
      </c>
      <c r="D17" s="649">
        <v>-187.53591756820401</v>
      </c>
      <c r="E17" s="650">
        <v>0.90381794065999999</v>
      </c>
      <c r="F17" s="648">
        <v>1460</v>
      </c>
      <c r="G17" s="649">
        <v>486.66666666666703</v>
      </c>
      <c r="H17" s="651">
        <v>114.91202</v>
      </c>
      <c r="I17" s="648">
        <v>360.29933999999997</v>
      </c>
      <c r="J17" s="649">
        <v>-126.367326666667</v>
      </c>
      <c r="K17" s="652">
        <v>0.246780369863</v>
      </c>
    </row>
    <row r="18" spans="1:11" ht="14.4" customHeight="1" thickBot="1" x14ac:dyDescent="0.35">
      <c r="A18" s="670" t="s">
        <v>312</v>
      </c>
      <c r="B18" s="648">
        <v>469.94912686794402</v>
      </c>
      <c r="C18" s="648">
        <v>401.10640000000097</v>
      </c>
      <c r="D18" s="649">
        <v>-68.842726867943</v>
      </c>
      <c r="E18" s="650">
        <v>0.85351025689299997</v>
      </c>
      <c r="F18" s="648">
        <v>380</v>
      </c>
      <c r="G18" s="649">
        <v>126.666666666667</v>
      </c>
      <c r="H18" s="651">
        <v>20.313699999998999</v>
      </c>
      <c r="I18" s="648">
        <v>113.14067</v>
      </c>
      <c r="J18" s="649">
        <v>-13.525996666666</v>
      </c>
      <c r="K18" s="652">
        <v>0.297738605263</v>
      </c>
    </row>
    <row r="19" spans="1:11" ht="14.4" customHeight="1" thickBot="1" x14ac:dyDescent="0.35">
      <c r="A19" s="670" t="s">
        <v>313</v>
      </c>
      <c r="B19" s="648">
        <v>130</v>
      </c>
      <c r="C19" s="648">
        <v>142.46489</v>
      </c>
      <c r="D19" s="649">
        <v>12.46489</v>
      </c>
      <c r="E19" s="650">
        <v>1.0958837692300001</v>
      </c>
      <c r="F19" s="648">
        <v>150</v>
      </c>
      <c r="G19" s="649">
        <v>50</v>
      </c>
      <c r="H19" s="651">
        <v>8.1505899999989992</v>
      </c>
      <c r="I19" s="648">
        <v>39.727350000000001</v>
      </c>
      <c r="J19" s="649">
        <v>-10.272650000000001</v>
      </c>
      <c r="K19" s="652">
        <v>0.264849</v>
      </c>
    </row>
    <row r="20" spans="1:11" ht="14.4" customHeight="1" thickBot="1" x14ac:dyDescent="0.35">
      <c r="A20" s="669" t="s">
        <v>314</v>
      </c>
      <c r="B20" s="653">
        <v>3571.96082227235</v>
      </c>
      <c r="C20" s="653">
        <v>4352.58500000001</v>
      </c>
      <c r="D20" s="654">
        <v>780.62417772765298</v>
      </c>
      <c r="E20" s="660">
        <v>1.2185422003669999</v>
      </c>
      <c r="F20" s="653">
        <v>4639.8849833118702</v>
      </c>
      <c r="G20" s="654">
        <v>1546.62832777062</v>
      </c>
      <c r="H20" s="656">
        <v>336.38999999999902</v>
      </c>
      <c r="I20" s="653">
        <v>1660.5</v>
      </c>
      <c r="J20" s="654">
        <v>113.871672229377</v>
      </c>
      <c r="K20" s="661">
        <v>0.35787525035000001</v>
      </c>
    </row>
    <row r="21" spans="1:11" ht="14.4" customHeight="1" thickBot="1" x14ac:dyDescent="0.35">
      <c r="A21" s="670" t="s">
        <v>315</v>
      </c>
      <c r="B21" s="648">
        <v>3325.7114896776502</v>
      </c>
      <c r="C21" s="648">
        <v>3965.3050000000098</v>
      </c>
      <c r="D21" s="649">
        <v>639.59351032235702</v>
      </c>
      <c r="E21" s="650">
        <v>1.192317797953</v>
      </c>
      <c r="F21" s="648">
        <v>4225.3923842440399</v>
      </c>
      <c r="G21" s="649">
        <v>1408.4641280813501</v>
      </c>
      <c r="H21" s="651">
        <v>313.64999999999901</v>
      </c>
      <c r="I21" s="648">
        <v>1558.93</v>
      </c>
      <c r="J21" s="649">
        <v>150.46587191865299</v>
      </c>
      <c r="K21" s="652">
        <v>0.368943250291</v>
      </c>
    </row>
    <row r="22" spans="1:11" ht="14.4" customHeight="1" thickBot="1" x14ac:dyDescent="0.35">
      <c r="A22" s="670" t="s">
        <v>316</v>
      </c>
      <c r="B22" s="648">
        <v>246.24933259470501</v>
      </c>
      <c r="C22" s="648">
        <v>387.280000000001</v>
      </c>
      <c r="D22" s="649">
        <v>141.03066740529599</v>
      </c>
      <c r="E22" s="650">
        <v>1.5727149223879999</v>
      </c>
      <c r="F22" s="648">
        <v>414.492599067828</v>
      </c>
      <c r="G22" s="649">
        <v>138.16419968927599</v>
      </c>
      <c r="H22" s="651">
        <v>22.739999999999</v>
      </c>
      <c r="I22" s="648">
        <v>101.57</v>
      </c>
      <c r="J22" s="649">
        <v>-36.594199689276003</v>
      </c>
      <c r="K22" s="652">
        <v>0.24504659486899999</v>
      </c>
    </row>
    <row r="23" spans="1:11" ht="14.4" customHeight="1" thickBot="1" x14ac:dyDescent="0.35">
      <c r="A23" s="669" t="s">
        <v>317</v>
      </c>
      <c r="B23" s="653">
        <v>4747.3791907794403</v>
      </c>
      <c r="C23" s="653">
        <v>4667.7559700000102</v>
      </c>
      <c r="D23" s="654">
        <v>-79.623220779430994</v>
      </c>
      <c r="E23" s="660">
        <v>0.98322796271799995</v>
      </c>
      <c r="F23" s="653">
        <v>4707</v>
      </c>
      <c r="G23" s="654">
        <v>1569</v>
      </c>
      <c r="H23" s="656">
        <v>371.23069999999899</v>
      </c>
      <c r="I23" s="653">
        <v>1634.1627000000001</v>
      </c>
      <c r="J23" s="654">
        <v>65.162699999999006</v>
      </c>
      <c r="K23" s="661">
        <v>0.34717711918400002</v>
      </c>
    </row>
    <row r="24" spans="1:11" ht="14.4" customHeight="1" thickBot="1" x14ac:dyDescent="0.35">
      <c r="A24" s="670" t="s">
        <v>318</v>
      </c>
      <c r="B24" s="648">
        <v>500</v>
      </c>
      <c r="C24" s="648">
        <v>469.35457000000099</v>
      </c>
      <c r="D24" s="649">
        <v>-30.645429999998001</v>
      </c>
      <c r="E24" s="650">
        <v>0.93870914000000005</v>
      </c>
      <c r="F24" s="648">
        <v>450</v>
      </c>
      <c r="G24" s="649">
        <v>150</v>
      </c>
      <c r="H24" s="651">
        <v>71.101969999999</v>
      </c>
      <c r="I24" s="648">
        <v>142.94325000000001</v>
      </c>
      <c r="J24" s="649">
        <v>-7.0567500000000001</v>
      </c>
      <c r="K24" s="652">
        <v>0.31765166666599998</v>
      </c>
    </row>
    <row r="25" spans="1:11" ht="14.4" customHeight="1" thickBot="1" x14ac:dyDescent="0.35">
      <c r="A25" s="670" t="s">
        <v>319</v>
      </c>
      <c r="B25" s="648">
        <v>1</v>
      </c>
      <c r="C25" s="648">
        <v>0.44219000000000003</v>
      </c>
      <c r="D25" s="649">
        <v>-0.55781000000000003</v>
      </c>
      <c r="E25" s="650">
        <v>0.44219000000000003</v>
      </c>
      <c r="F25" s="648">
        <v>1</v>
      </c>
      <c r="G25" s="649">
        <v>0.33333333333300003</v>
      </c>
      <c r="H25" s="651">
        <v>0</v>
      </c>
      <c r="I25" s="648">
        <v>0.46628999999999998</v>
      </c>
      <c r="J25" s="649">
        <v>0.13295666666600001</v>
      </c>
      <c r="K25" s="652">
        <v>0.46628999999999998</v>
      </c>
    </row>
    <row r="26" spans="1:11" ht="14.4" customHeight="1" thickBot="1" x14ac:dyDescent="0.35">
      <c r="A26" s="670" t="s">
        <v>320</v>
      </c>
      <c r="B26" s="648">
        <v>500</v>
      </c>
      <c r="C26" s="648">
        <v>500.160110000001</v>
      </c>
      <c r="D26" s="649">
        <v>0.16011000000100001</v>
      </c>
      <c r="E26" s="650">
        <v>1.0003202200000001</v>
      </c>
      <c r="F26" s="648">
        <v>510</v>
      </c>
      <c r="G26" s="649">
        <v>170</v>
      </c>
      <c r="H26" s="651">
        <v>37.597339999999001</v>
      </c>
      <c r="I26" s="648">
        <v>173.95009999999999</v>
      </c>
      <c r="J26" s="649">
        <v>3.9500999999989999</v>
      </c>
      <c r="K26" s="652">
        <v>0.34107862745</v>
      </c>
    </row>
    <row r="27" spans="1:11" ht="14.4" customHeight="1" thickBot="1" x14ac:dyDescent="0.35">
      <c r="A27" s="670" t="s">
        <v>321</v>
      </c>
      <c r="B27" s="648">
        <v>2750</v>
      </c>
      <c r="C27" s="648">
        <v>2819.49804000001</v>
      </c>
      <c r="D27" s="649">
        <v>69.498040000005005</v>
      </c>
      <c r="E27" s="650">
        <v>1.0252720145450001</v>
      </c>
      <c r="F27" s="648">
        <v>2800</v>
      </c>
      <c r="G27" s="649">
        <v>933.33333333333303</v>
      </c>
      <c r="H27" s="651">
        <v>193.29933999999901</v>
      </c>
      <c r="I27" s="648">
        <v>954.71519999999998</v>
      </c>
      <c r="J27" s="649">
        <v>21.381866666665999</v>
      </c>
      <c r="K27" s="652">
        <v>0.340969714285</v>
      </c>
    </row>
    <row r="28" spans="1:11" ht="14.4" customHeight="1" thickBot="1" x14ac:dyDescent="0.35">
      <c r="A28" s="670" t="s">
        <v>322</v>
      </c>
      <c r="B28" s="648">
        <v>200</v>
      </c>
      <c r="C28" s="648">
        <v>143.65316999999999</v>
      </c>
      <c r="D28" s="649">
        <v>-56.346829999999002</v>
      </c>
      <c r="E28" s="650">
        <v>0.71826584999999998</v>
      </c>
      <c r="F28" s="648">
        <v>180</v>
      </c>
      <c r="G28" s="649">
        <v>60</v>
      </c>
      <c r="H28" s="651">
        <v>37.740559999999</v>
      </c>
      <c r="I28" s="648">
        <v>130.62278000000001</v>
      </c>
      <c r="J28" s="649">
        <v>70.622779999998997</v>
      </c>
      <c r="K28" s="652">
        <v>0.72568211111100001</v>
      </c>
    </row>
    <row r="29" spans="1:11" ht="14.4" customHeight="1" thickBot="1" x14ac:dyDescent="0.35">
      <c r="A29" s="670" t="s">
        <v>323</v>
      </c>
      <c r="B29" s="648">
        <v>20</v>
      </c>
      <c r="C29" s="648">
        <v>16.133610000000001</v>
      </c>
      <c r="D29" s="649">
        <v>-3.8663899999989999</v>
      </c>
      <c r="E29" s="650">
        <v>0.80668050000000002</v>
      </c>
      <c r="F29" s="648">
        <v>20</v>
      </c>
      <c r="G29" s="649">
        <v>6.6666666666659999</v>
      </c>
      <c r="H29" s="651">
        <v>1.2096899999990001</v>
      </c>
      <c r="I29" s="648">
        <v>11.52491</v>
      </c>
      <c r="J29" s="649">
        <v>4.8582433333330002</v>
      </c>
      <c r="K29" s="652">
        <v>0.57624549999999997</v>
      </c>
    </row>
    <row r="30" spans="1:11" ht="14.4" customHeight="1" thickBot="1" x14ac:dyDescent="0.35">
      <c r="A30" s="670" t="s">
        <v>324</v>
      </c>
      <c r="B30" s="648">
        <v>40</v>
      </c>
      <c r="C30" s="648">
        <v>29.267720000000001</v>
      </c>
      <c r="D30" s="649">
        <v>-10.732279999999999</v>
      </c>
      <c r="E30" s="650">
        <v>0.73169300000000004</v>
      </c>
      <c r="F30" s="648">
        <v>40</v>
      </c>
      <c r="G30" s="649">
        <v>13.333333333333</v>
      </c>
      <c r="H30" s="651">
        <v>1.9919999999989999</v>
      </c>
      <c r="I30" s="648">
        <v>8.1426899999989999</v>
      </c>
      <c r="J30" s="649">
        <v>-5.190643333333</v>
      </c>
      <c r="K30" s="652">
        <v>0.20356725000000001</v>
      </c>
    </row>
    <row r="31" spans="1:11" ht="14.4" customHeight="1" thickBot="1" x14ac:dyDescent="0.35">
      <c r="A31" s="670" t="s">
        <v>325</v>
      </c>
      <c r="B31" s="648">
        <v>276</v>
      </c>
      <c r="C31" s="648">
        <v>220.77875</v>
      </c>
      <c r="D31" s="649">
        <v>-55.221249999999003</v>
      </c>
      <c r="E31" s="650">
        <v>0.79992300724599996</v>
      </c>
      <c r="F31" s="648">
        <v>246</v>
      </c>
      <c r="G31" s="649">
        <v>82</v>
      </c>
      <c r="H31" s="651">
        <v>2.9032999999990001</v>
      </c>
      <c r="I31" s="648">
        <v>74.077240000000003</v>
      </c>
      <c r="J31" s="649">
        <v>-7.9227599999990002</v>
      </c>
      <c r="K31" s="652">
        <v>0.30112699186899999</v>
      </c>
    </row>
    <row r="32" spans="1:11" ht="14.4" customHeight="1" thickBot="1" x14ac:dyDescent="0.35">
      <c r="A32" s="670" t="s">
        <v>326</v>
      </c>
      <c r="B32" s="648">
        <v>194</v>
      </c>
      <c r="C32" s="648">
        <v>189.83266</v>
      </c>
      <c r="D32" s="649">
        <v>-4.1673399999990002</v>
      </c>
      <c r="E32" s="650">
        <v>0.97851886597899995</v>
      </c>
      <c r="F32" s="648">
        <v>210</v>
      </c>
      <c r="G32" s="649">
        <v>70</v>
      </c>
      <c r="H32" s="651">
        <v>5.687849999999</v>
      </c>
      <c r="I32" s="648">
        <v>55.652140000000003</v>
      </c>
      <c r="J32" s="649">
        <v>-14.347860000000001</v>
      </c>
      <c r="K32" s="652">
        <v>0.265010190476</v>
      </c>
    </row>
    <row r="33" spans="1:11" ht="14.4" customHeight="1" thickBot="1" x14ac:dyDescent="0.35">
      <c r="A33" s="670" t="s">
        <v>327</v>
      </c>
      <c r="B33" s="648">
        <v>250</v>
      </c>
      <c r="C33" s="648">
        <v>240.64796999999999</v>
      </c>
      <c r="D33" s="649">
        <v>-9.3520299999990009</v>
      </c>
      <c r="E33" s="650">
        <v>0.96259187999999996</v>
      </c>
      <c r="F33" s="648">
        <v>250</v>
      </c>
      <c r="G33" s="649">
        <v>83.333333333333002</v>
      </c>
      <c r="H33" s="651">
        <v>19.698649999998999</v>
      </c>
      <c r="I33" s="648">
        <v>82.068100000000001</v>
      </c>
      <c r="J33" s="649">
        <v>-1.2652333333329999</v>
      </c>
      <c r="K33" s="652">
        <v>0.32827240000000002</v>
      </c>
    </row>
    <row r="34" spans="1:11" ht="14.4" customHeight="1" thickBot="1" x14ac:dyDescent="0.35">
      <c r="A34" s="670" t="s">
        <v>328</v>
      </c>
      <c r="B34" s="648">
        <v>16</v>
      </c>
      <c r="C34" s="648">
        <v>37.987180000000002</v>
      </c>
      <c r="D34" s="649">
        <v>21.987179999999999</v>
      </c>
      <c r="E34" s="650">
        <v>2.3741987500000001</v>
      </c>
      <c r="F34" s="648">
        <v>0</v>
      </c>
      <c r="G34" s="649">
        <v>0</v>
      </c>
      <c r="H34" s="651">
        <v>0</v>
      </c>
      <c r="I34" s="648">
        <v>0</v>
      </c>
      <c r="J34" s="649">
        <v>0</v>
      </c>
      <c r="K34" s="659" t="s">
        <v>298</v>
      </c>
    </row>
    <row r="35" spans="1:11" ht="14.4" customHeight="1" thickBot="1" x14ac:dyDescent="0.35">
      <c r="A35" s="670" t="s">
        <v>329</v>
      </c>
      <c r="B35" s="648">
        <v>0.37919077943899998</v>
      </c>
      <c r="C35" s="648">
        <v>0</v>
      </c>
      <c r="D35" s="649">
        <v>-0.37919077943899998</v>
      </c>
      <c r="E35" s="650">
        <v>0</v>
      </c>
      <c r="F35" s="648">
        <v>0</v>
      </c>
      <c r="G35" s="649">
        <v>0</v>
      </c>
      <c r="H35" s="651">
        <v>0</v>
      </c>
      <c r="I35" s="648">
        <v>0</v>
      </c>
      <c r="J35" s="649">
        <v>0</v>
      </c>
      <c r="K35" s="652">
        <v>0</v>
      </c>
    </row>
    <row r="36" spans="1:11" ht="14.4" customHeight="1" thickBot="1" x14ac:dyDescent="0.35">
      <c r="A36" s="669" t="s">
        <v>330</v>
      </c>
      <c r="B36" s="653">
        <v>80.193184494050001</v>
      </c>
      <c r="C36" s="653">
        <v>77.152140000000003</v>
      </c>
      <c r="D36" s="654">
        <v>-3.0410444940489998</v>
      </c>
      <c r="E36" s="660">
        <v>0.96207851685599999</v>
      </c>
      <c r="F36" s="653">
        <v>77.894860365529993</v>
      </c>
      <c r="G36" s="654">
        <v>25.964953455176001</v>
      </c>
      <c r="H36" s="656">
        <v>10.410159999999999</v>
      </c>
      <c r="I36" s="653">
        <v>29.789269999999998</v>
      </c>
      <c r="J36" s="654">
        <v>3.8243165448230001</v>
      </c>
      <c r="K36" s="661">
        <v>0.38242921112099998</v>
      </c>
    </row>
    <row r="37" spans="1:11" ht="14.4" customHeight="1" thickBot="1" x14ac:dyDescent="0.35">
      <c r="A37" s="670" t="s">
        <v>331</v>
      </c>
      <c r="B37" s="648">
        <v>49.359791425628998</v>
      </c>
      <c r="C37" s="648">
        <v>43.245930000000001</v>
      </c>
      <c r="D37" s="649">
        <v>-6.1138614256280004</v>
      </c>
      <c r="E37" s="650">
        <v>0.876136805909</v>
      </c>
      <c r="F37" s="648">
        <v>42.34510591934</v>
      </c>
      <c r="G37" s="649">
        <v>14.115035306446</v>
      </c>
      <c r="H37" s="651">
        <v>4.5599599999990001</v>
      </c>
      <c r="I37" s="648">
        <v>14.331709999999999</v>
      </c>
      <c r="J37" s="649">
        <v>0.21667469355300001</v>
      </c>
      <c r="K37" s="652">
        <v>0.33845021021499999</v>
      </c>
    </row>
    <row r="38" spans="1:11" ht="14.4" customHeight="1" thickBot="1" x14ac:dyDescent="0.35">
      <c r="A38" s="670" t="s">
        <v>332</v>
      </c>
      <c r="B38" s="648">
        <v>30.833393068421</v>
      </c>
      <c r="C38" s="648">
        <v>33.906210000000002</v>
      </c>
      <c r="D38" s="649">
        <v>3.0728169315790002</v>
      </c>
      <c r="E38" s="650">
        <v>1.099658734436</v>
      </c>
      <c r="F38" s="648">
        <v>35.549754446188999</v>
      </c>
      <c r="G38" s="649">
        <v>11.849918148729</v>
      </c>
      <c r="H38" s="651">
        <v>5.850199999999</v>
      </c>
      <c r="I38" s="648">
        <v>15.457560000000001</v>
      </c>
      <c r="J38" s="649">
        <v>3.6076418512699999</v>
      </c>
      <c r="K38" s="652">
        <v>0.43481481773300001</v>
      </c>
    </row>
    <row r="39" spans="1:11" ht="14.4" customHeight="1" thickBot="1" x14ac:dyDescent="0.35">
      <c r="A39" s="669" t="s">
        <v>333</v>
      </c>
      <c r="B39" s="653">
        <v>436.207332353987</v>
      </c>
      <c r="C39" s="653">
        <v>472.60086000000098</v>
      </c>
      <c r="D39" s="654">
        <v>36.393527646012998</v>
      </c>
      <c r="E39" s="660">
        <v>1.0834317191539999</v>
      </c>
      <c r="F39" s="653">
        <v>433.63767207777101</v>
      </c>
      <c r="G39" s="654">
        <v>144.54589069259001</v>
      </c>
      <c r="H39" s="656">
        <v>41.863359999998998</v>
      </c>
      <c r="I39" s="653">
        <v>155.10135</v>
      </c>
      <c r="J39" s="654">
        <v>10.555459307409</v>
      </c>
      <c r="K39" s="661">
        <v>0.35767498994399999</v>
      </c>
    </row>
    <row r="40" spans="1:11" ht="14.4" customHeight="1" thickBot="1" x14ac:dyDescent="0.35">
      <c r="A40" s="670" t="s">
        <v>334</v>
      </c>
      <c r="B40" s="648">
        <v>0</v>
      </c>
      <c r="C40" s="648">
        <v>12.972530000000001</v>
      </c>
      <c r="D40" s="649">
        <v>12.972530000000001</v>
      </c>
      <c r="E40" s="658" t="s">
        <v>298</v>
      </c>
      <c r="F40" s="648">
        <v>0</v>
      </c>
      <c r="G40" s="649">
        <v>0</v>
      </c>
      <c r="H40" s="651">
        <v>0</v>
      </c>
      <c r="I40" s="648">
        <v>2.940299999999</v>
      </c>
      <c r="J40" s="649">
        <v>2.940299999999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60</v>
      </c>
      <c r="C41" s="648">
        <v>49.656689999999998</v>
      </c>
      <c r="D41" s="649">
        <v>-10.343309999999001</v>
      </c>
      <c r="E41" s="650">
        <v>0.82761150000000006</v>
      </c>
      <c r="F41" s="648">
        <v>51</v>
      </c>
      <c r="G41" s="649">
        <v>17</v>
      </c>
      <c r="H41" s="651">
        <v>2.7682999999989999</v>
      </c>
      <c r="I41" s="648">
        <v>12.612740000000001</v>
      </c>
      <c r="J41" s="649">
        <v>-4.3872600000000004</v>
      </c>
      <c r="K41" s="652">
        <v>0.24730862745000001</v>
      </c>
    </row>
    <row r="42" spans="1:11" ht="14.4" customHeight="1" thickBot="1" x14ac:dyDescent="0.35">
      <c r="A42" s="670" t="s">
        <v>336</v>
      </c>
      <c r="B42" s="648">
        <v>212.55024263124201</v>
      </c>
      <c r="C42" s="648">
        <v>197.83964</v>
      </c>
      <c r="D42" s="649">
        <v>-14.710602631241001</v>
      </c>
      <c r="E42" s="650">
        <v>0.93078999840599996</v>
      </c>
      <c r="F42" s="648">
        <v>210</v>
      </c>
      <c r="G42" s="649">
        <v>70</v>
      </c>
      <c r="H42" s="651">
        <v>26.770029999999</v>
      </c>
      <c r="I42" s="648">
        <v>82.696569999998999</v>
      </c>
      <c r="J42" s="649">
        <v>12.696569999998999</v>
      </c>
      <c r="K42" s="652">
        <v>0.39379319047599998</v>
      </c>
    </row>
    <row r="43" spans="1:11" ht="14.4" customHeight="1" thickBot="1" x14ac:dyDescent="0.35">
      <c r="A43" s="670" t="s">
        <v>337</v>
      </c>
      <c r="B43" s="648">
        <v>55</v>
      </c>
      <c r="C43" s="648">
        <v>52.6648</v>
      </c>
      <c r="D43" s="649">
        <v>-2.3351999999989999</v>
      </c>
      <c r="E43" s="650">
        <v>0.95754181818100004</v>
      </c>
      <c r="F43" s="648">
        <v>55</v>
      </c>
      <c r="G43" s="649">
        <v>18.333333333333002</v>
      </c>
      <c r="H43" s="651">
        <v>3.4581399999990001</v>
      </c>
      <c r="I43" s="648">
        <v>14.3903</v>
      </c>
      <c r="J43" s="649">
        <v>-3.9430333333330001</v>
      </c>
      <c r="K43" s="652">
        <v>0.26164181818100002</v>
      </c>
    </row>
    <row r="44" spans="1:11" ht="14.4" customHeight="1" thickBot="1" x14ac:dyDescent="0.35">
      <c r="A44" s="670" t="s">
        <v>338</v>
      </c>
      <c r="B44" s="648">
        <v>1.3543374226010001</v>
      </c>
      <c r="C44" s="648">
        <v>2.0556700000000001</v>
      </c>
      <c r="D44" s="649">
        <v>0.70133257739800003</v>
      </c>
      <c r="E44" s="650">
        <v>1.5178418359370001</v>
      </c>
      <c r="F44" s="648">
        <v>1.9389735369300001</v>
      </c>
      <c r="G44" s="649">
        <v>0.64632451230999999</v>
      </c>
      <c r="H44" s="651">
        <v>7.0599999999000004E-2</v>
      </c>
      <c r="I44" s="648">
        <v>0.70379999999999998</v>
      </c>
      <c r="J44" s="649">
        <v>5.7475487689000002E-2</v>
      </c>
      <c r="K44" s="652">
        <v>0.36297555721800001</v>
      </c>
    </row>
    <row r="45" spans="1:11" ht="14.4" customHeight="1" thickBot="1" x14ac:dyDescent="0.35">
      <c r="A45" s="670" t="s">
        <v>339</v>
      </c>
      <c r="B45" s="648">
        <v>4.8132409233000002E-2</v>
      </c>
      <c r="C45" s="648">
        <v>0.20932000000000001</v>
      </c>
      <c r="D45" s="649">
        <v>0.16118759076600001</v>
      </c>
      <c r="E45" s="650">
        <v>4.3488369548529997</v>
      </c>
      <c r="F45" s="648">
        <v>0</v>
      </c>
      <c r="G45" s="649">
        <v>0</v>
      </c>
      <c r="H45" s="651">
        <v>0</v>
      </c>
      <c r="I45" s="648">
        <v>0</v>
      </c>
      <c r="J45" s="649">
        <v>0</v>
      </c>
      <c r="K45" s="659" t="s">
        <v>298</v>
      </c>
    </row>
    <row r="46" spans="1:11" ht="14.4" customHeight="1" thickBot="1" x14ac:dyDescent="0.35">
      <c r="A46" s="670" t="s">
        <v>340</v>
      </c>
      <c r="B46" s="648">
        <v>0</v>
      </c>
      <c r="C46" s="648">
        <v>14.810499999999999</v>
      </c>
      <c r="D46" s="649">
        <v>14.810499999999999</v>
      </c>
      <c r="E46" s="658" t="s">
        <v>298</v>
      </c>
      <c r="F46" s="648">
        <v>0</v>
      </c>
      <c r="G46" s="649">
        <v>0</v>
      </c>
      <c r="H46" s="651">
        <v>1.1736999999990001</v>
      </c>
      <c r="I46" s="648">
        <v>4.6947999999999999</v>
      </c>
      <c r="J46" s="649">
        <v>4.6947999999999999</v>
      </c>
      <c r="K46" s="659" t="s">
        <v>298</v>
      </c>
    </row>
    <row r="47" spans="1:11" ht="14.4" customHeight="1" thickBot="1" x14ac:dyDescent="0.35">
      <c r="A47" s="670" t="s">
        <v>341</v>
      </c>
      <c r="B47" s="648">
        <v>0</v>
      </c>
      <c r="C47" s="648">
        <v>3.3999999999999998E-3</v>
      </c>
      <c r="D47" s="649">
        <v>3.3999999999999998E-3</v>
      </c>
      <c r="E47" s="658" t="s">
        <v>342</v>
      </c>
      <c r="F47" s="648">
        <v>0</v>
      </c>
      <c r="G47" s="649">
        <v>0</v>
      </c>
      <c r="H47" s="651">
        <v>0</v>
      </c>
      <c r="I47" s="648">
        <v>0</v>
      </c>
      <c r="J47" s="649">
        <v>0</v>
      </c>
      <c r="K47" s="659" t="s">
        <v>298</v>
      </c>
    </row>
    <row r="48" spans="1:11" ht="14.4" customHeight="1" thickBot="1" x14ac:dyDescent="0.35">
      <c r="A48" s="670" t="s">
        <v>343</v>
      </c>
      <c r="B48" s="648">
        <v>22.254619890910998</v>
      </c>
      <c r="C48" s="648">
        <v>33.125990000000002</v>
      </c>
      <c r="D48" s="649">
        <v>10.871370109088</v>
      </c>
      <c r="E48" s="650">
        <v>1.4884994739240001</v>
      </c>
      <c r="F48" s="648">
        <v>25.698698540839001</v>
      </c>
      <c r="G48" s="649">
        <v>8.5662328469460007</v>
      </c>
      <c r="H48" s="651">
        <v>0</v>
      </c>
      <c r="I48" s="648">
        <v>2.1316299999999999</v>
      </c>
      <c r="J48" s="649">
        <v>-6.4346028469460004</v>
      </c>
      <c r="K48" s="652">
        <v>8.2947002027999997E-2</v>
      </c>
    </row>
    <row r="49" spans="1:11" ht="14.4" customHeight="1" thickBot="1" x14ac:dyDescent="0.35">
      <c r="A49" s="670" t="s">
        <v>344</v>
      </c>
      <c r="B49" s="648">
        <v>0</v>
      </c>
      <c r="C49" s="648">
        <v>7.3459099999999999</v>
      </c>
      <c r="D49" s="649">
        <v>7.3459099999999999</v>
      </c>
      <c r="E49" s="658" t="s">
        <v>298</v>
      </c>
      <c r="F49" s="648">
        <v>0</v>
      </c>
      <c r="G49" s="649">
        <v>0</v>
      </c>
      <c r="H49" s="651">
        <v>0</v>
      </c>
      <c r="I49" s="648">
        <v>0</v>
      </c>
      <c r="J49" s="649">
        <v>0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85</v>
      </c>
      <c r="C50" s="648">
        <v>101.91641</v>
      </c>
      <c r="D50" s="649">
        <v>16.916409999999999</v>
      </c>
      <c r="E50" s="650">
        <v>1.1990165882349999</v>
      </c>
      <c r="F50" s="648">
        <v>90</v>
      </c>
      <c r="G50" s="649">
        <v>30</v>
      </c>
      <c r="H50" s="651">
        <v>7.6225899999989997</v>
      </c>
      <c r="I50" s="648">
        <v>34.93121</v>
      </c>
      <c r="J50" s="649">
        <v>4.931209999999</v>
      </c>
      <c r="K50" s="652">
        <v>0.38812455555499997</v>
      </c>
    </row>
    <row r="51" spans="1:11" ht="14.4" customHeight="1" thickBot="1" x14ac:dyDescent="0.35">
      <c r="A51" s="669" t="s">
        <v>346</v>
      </c>
      <c r="B51" s="653">
        <v>124.962661119213</v>
      </c>
      <c r="C51" s="653">
        <v>67.101240000000004</v>
      </c>
      <c r="D51" s="654">
        <v>-57.861421119211997</v>
      </c>
      <c r="E51" s="660">
        <v>0.53697031896500003</v>
      </c>
      <c r="F51" s="653">
        <v>58.595854487185001</v>
      </c>
      <c r="G51" s="654">
        <v>19.531951495727998</v>
      </c>
      <c r="H51" s="656">
        <v>0.45169999999900001</v>
      </c>
      <c r="I51" s="653">
        <v>80.538599999998993</v>
      </c>
      <c r="J51" s="654">
        <v>61.006648504270999</v>
      </c>
      <c r="K51" s="661">
        <v>1.3744760735179999</v>
      </c>
    </row>
    <row r="52" spans="1:11" ht="14.4" customHeight="1" thickBot="1" x14ac:dyDescent="0.35">
      <c r="A52" s="670" t="s">
        <v>347</v>
      </c>
      <c r="B52" s="648">
        <v>14.735671025966001</v>
      </c>
      <c r="C52" s="648">
        <v>6.5388400000000004</v>
      </c>
      <c r="D52" s="649">
        <v>-8.1968310259660004</v>
      </c>
      <c r="E52" s="650">
        <v>0.443742262464</v>
      </c>
      <c r="F52" s="648">
        <v>1.696536468526</v>
      </c>
      <c r="G52" s="649">
        <v>0.56551215617499995</v>
      </c>
      <c r="H52" s="651">
        <v>0</v>
      </c>
      <c r="I52" s="648">
        <v>0</v>
      </c>
      <c r="J52" s="649">
        <v>-0.56551215617499995</v>
      </c>
      <c r="K52" s="652">
        <v>0</v>
      </c>
    </row>
    <row r="53" spans="1:11" ht="14.4" customHeight="1" thickBot="1" x14ac:dyDescent="0.35">
      <c r="A53" s="670" t="s">
        <v>348</v>
      </c>
      <c r="B53" s="648">
        <v>105.903990629117</v>
      </c>
      <c r="C53" s="648">
        <v>54.904409999999999</v>
      </c>
      <c r="D53" s="649">
        <v>-50.999580629115997</v>
      </c>
      <c r="E53" s="650">
        <v>0.51843570458300003</v>
      </c>
      <c r="F53" s="648">
        <v>47.878621624734997</v>
      </c>
      <c r="G53" s="649">
        <v>15.959540541578001</v>
      </c>
      <c r="H53" s="651">
        <v>0</v>
      </c>
      <c r="I53" s="648">
        <v>78.983399999998994</v>
      </c>
      <c r="J53" s="649">
        <v>63.023859458421001</v>
      </c>
      <c r="K53" s="652">
        <v>1.6496590194059999</v>
      </c>
    </row>
    <row r="54" spans="1:11" ht="14.4" customHeight="1" thickBot="1" x14ac:dyDescent="0.35">
      <c r="A54" s="670" t="s">
        <v>349</v>
      </c>
      <c r="B54" s="648">
        <v>0</v>
      </c>
      <c r="C54" s="648">
        <v>0.76229999999999998</v>
      </c>
      <c r="D54" s="649">
        <v>0.76229999999999998</v>
      </c>
      <c r="E54" s="658" t="s">
        <v>342</v>
      </c>
      <c r="F54" s="648">
        <v>0.64192092312799998</v>
      </c>
      <c r="G54" s="649">
        <v>0.21397364104200001</v>
      </c>
      <c r="H54" s="651">
        <v>0</v>
      </c>
      <c r="I54" s="648">
        <v>0.76229999999999998</v>
      </c>
      <c r="J54" s="649">
        <v>0.54832635895699999</v>
      </c>
      <c r="K54" s="652">
        <v>1.1875294487750001</v>
      </c>
    </row>
    <row r="55" spans="1:11" ht="14.4" customHeight="1" thickBot="1" x14ac:dyDescent="0.35">
      <c r="A55" s="670" t="s">
        <v>350</v>
      </c>
      <c r="B55" s="648">
        <v>4.3229994641290004</v>
      </c>
      <c r="C55" s="648">
        <v>4.8956900000000001</v>
      </c>
      <c r="D55" s="649">
        <v>0.57269053586999996</v>
      </c>
      <c r="E55" s="650">
        <v>1.1324752733879999</v>
      </c>
      <c r="F55" s="648">
        <v>4.4201903775669997</v>
      </c>
      <c r="G55" s="649">
        <v>1.473396792522</v>
      </c>
      <c r="H55" s="651">
        <v>0.45169999999900001</v>
      </c>
      <c r="I55" s="648">
        <v>0.79289999999899996</v>
      </c>
      <c r="J55" s="649">
        <v>-0.68049679252200002</v>
      </c>
      <c r="K55" s="652">
        <v>0.179381413982</v>
      </c>
    </row>
    <row r="56" spans="1:11" ht="14.4" customHeight="1" thickBot="1" x14ac:dyDescent="0.35">
      <c r="A56" s="670" t="s">
        <v>351</v>
      </c>
      <c r="B56" s="648">
        <v>0</v>
      </c>
      <c r="C56" s="648">
        <v>0</v>
      </c>
      <c r="D56" s="649">
        <v>0</v>
      </c>
      <c r="E56" s="650">
        <v>1</v>
      </c>
      <c r="F56" s="648">
        <v>3.9585850932270001</v>
      </c>
      <c r="G56" s="649">
        <v>1.3195283644089999</v>
      </c>
      <c r="H56" s="651">
        <v>0</v>
      </c>
      <c r="I56" s="648">
        <v>0</v>
      </c>
      <c r="J56" s="649">
        <v>-1.3195283644089999</v>
      </c>
      <c r="K56" s="652">
        <v>0</v>
      </c>
    </row>
    <row r="57" spans="1:11" ht="14.4" customHeight="1" thickBot="1" x14ac:dyDescent="0.35">
      <c r="A57" s="669" t="s">
        <v>352</v>
      </c>
      <c r="B57" s="653">
        <v>176.59288535939501</v>
      </c>
      <c r="C57" s="653">
        <v>226.21693999999999</v>
      </c>
      <c r="D57" s="654">
        <v>49.624054640605003</v>
      </c>
      <c r="E57" s="660">
        <v>1.281008232804</v>
      </c>
      <c r="F57" s="653">
        <v>165.068010495973</v>
      </c>
      <c r="G57" s="654">
        <v>55.022670165324001</v>
      </c>
      <c r="H57" s="656">
        <v>19.296249999998999</v>
      </c>
      <c r="I57" s="653">
        <v>78.754829999999998</v>
      </c>
      <c r="J57" s="654">
        <v>23.732159834674999</v>
      </c>
      <c r="K57" s="661">
        <v>0.47710534441699998</v>
      </c>
    </row>
    <row r="58" spans="1:11" ht="14.4" customHeight="1" thickBot="1" x14ac:dyDescent="0.35">
      <c r="A58" s="670" t="s">
        <v>353</v>
      </c>
      <c r="B58" s="648">
        <v>0</v>
      </c>
      <c r="C58" s="648">
        <v>9.0969300000000004</v>
      </c>
      <c r="D58" s="649">
        <v>9.0969300000000004</v>
      </c>
      <c r="E58" s="658" t="s">
        <v>298</v>
      </c>
      <c r="F58" s="648">
        <v>0</v>
      </c>
      <c r="G58" s="649">
        <v>0</v>
      </c>
      <c r="H58" s="651">
        <v>0</v>
      </c>
      <c r="I58" s="648">
        <v>0.22991</v>
      </c>
      <c r="J58" s="649">
        <v>0.22991</v>
      </c>
      <c r="K58" s="659" t="s">
        <v>298</v>
      </c>
    </row>
    <row r="59" spans="1:11" ht="14.4" customHeight="1" thickBot="1" x14ac:dyDescent="0.35">
      <c r="A59" s="670" t="s">
        <v>354</v>
      </c>
      <c r="B59" s="648">
        <v>16.592885359395002</v>
      </c>
      <c r="C59" s="648">
        <v>48.197270000000003</v>
      </c>
      <c r="D59" s="649">
        <v>31.604384640604</v>
      </c>
      <c r="E59" s="650">
        <v>2.9046949313549999</v>
      </c>
      <c r="F59" s="648">
        <v>0</v>
      </c>
      <c r="G59" s="649">
        <v>0</v>
      </c>
      <c r="H59" s="651">
        <v>0</v>
      </c>
      <c r="I59" s="648">
        <v>4.0524800000000001</v>
      </c>
      <c r="J59" s="649">
        <v>4.0524800000000001</v>
      </c>
      <c r="K59" s="659" t="s">
        <v>298</v>
      </c>
    </row>
    <row r="60" spans="1:11" ht="14.4" customHeight="1" thickBot="1" x14ac:dyDescent="0.35">
      <c r="A60" s="670" t="s">
        <v>355</v>
      </c>
      <c r="B60" s="648">
        <v>0</v>
      </c>
      <c r="C60" s="648">
        <v>2.8677000000000001</v>
      </c>
      <c r="D60" s="649">
        <v>2.8677000000000001</v>
      </c>
      <c r="E60" s="658" t="s">
        <v>298</v>
      </c>
      <c r="F60" s="648">
        <v>0</v>
      </c>
      <c r="G60" s="649">
        <v>0</v>
      </c>
      <c r="H60" s="651">
        <v>0.34484999999900001</v>
      </c>
      <c r="I60" s="648">
        <v>2.7587999999999999</v>
      </c>
      <c r="J60" s="649">
        <v>2.7587999999999999</v>
      </c>
      <c r="K60" s="659" t="s">
        <v>298</v>
      </c>
    </row>
    <row r="61" spans="1:11" ht="14.4" customHeight="1" thickBot="1" x14ac:dyDescent="0.35">
      <c r="A61" s="670" t="s">
        <v>356</v>
      </c>
      <c r="B61" s="648">
        <v>0</v>
      </c>
      <c r="C61" s="648">
        <v>6.0890000000000004</v>
      </c>
      <c r="D61" s="649">
        <v>6.0890000000000004</v>
      </c>
      <c r="E61" s="658" t="s">
        <v>342</v>
      </c>
      <c r="F61" s="648">
        <v>0</v>
      </c>
      <c r="G61" s="649">
        <v>0</v>
      </c>
      <c r="H61" s="651">
        <v>0</v>
      </c>
      <c r="I61" s="648">
        <v>2.8616999999989998</v>
      </c>
      <c r="J61" s="649">
        <v>2.8616999999989998</v>
      </c>
      <c r="K61" s="659" t="s">
        <v>298</v>
      </c>
    </row>
    <row r="62" spans="1:11" ht="14.4" customHeight="1" thickBot="1" x14ac:dyDescent="0.35">
      <c r="A62" s="670" t="s">
        <v>357</v>
      </c>
      <c r="B62" s="648">
        <v>35</v>
      </c>
      <c r="C62" s="648">
        <v>34.654029999999999</v>
      </c>
      <c r="D62" s="649">
        <v>-0.34596999999900002</v>
      </c>
      <c r="E62" s="650">
        <v>0.99011514285699997</v>
      </c>
      <c r="F62" s="648">
        <v>40.068010495971997</v>
      </c>
      <c r="G62" s="649">
        <v>13.356003498657</v>
      </c>
      <c r="H62" s="651">
        <v>11.389849999999999</v>
      </c>
      <c r="I62" s="648">
        <v>21.230429999999998</v>
      </c>
      <c r="J62" s="649">
        <v>7.8744265013419996</v>
      </c>
      <c r="K62" s="652">
        <v>0.52985984922100005</v>
      </c>
    </row>
    <row r="63" spans="1:11" ht="14.4" customHeight="1" thickBot="1" x14ac:dyDescent="0.35">
      <c r="A63" s="670" t="s">
        <v>358</v>
      </c>
      <c r="B63" s="648">
        <v>5</v>
      </c>
      <c r="C63" s="648">
        <v>14.074120000000001</v>
      </c>
      <c r="D63" s="649">
        <v>9.0741200000000006</v>
      </c>
      <c r="E63" s="650">
        <v>2.8148240000000002</v>
      </c>
      <c r="F63" s="648">
        <v>15</v>
      </c>
      <c r="G63" s="649">
        <v>5</v>
      </c>
      <c r="H63" s="651">
        <v>0.70793999999900004</v>
      </c>
      <c r="I63" s="648">
        <v>4.2476399999999996</v>
      </c>
      <c r="J63" s="649">
        <v>-0.75236000000000003</v>
      </c>
      <c r="K63" s="652">
        <v>0.28317599999999998</v>
      </c>
    </row>
    <row r="64" spans="1:11" ht="14.4" customHeight="1" thickBot="1" x14ac:dyDescent="0.35">
      <c r="A64" s="670" t="s">
        <v>359</v>
      </c>
      <c r="B64" s="648">
        <v>120</v>
      </c>
      <c r="C64" s="648">
        <v>111.23788999999999</v>
      </c>
      <c r="D64" s="649">
        <v>-8.7621099999989998</v>
      </c>
      <c r="E64" s="650">
        <v>0.92698241666600001</v>
      </c>
      <c r="F64" s="648">
        <v>110</v>
      </c>
      <c r="G64" s="649">
        <v>36.666666666666003</v>
      </c>
      <c r="H64" s="651">
        <v>6.8536099999989997</v>
      </c>
      <c r="I64" s="648">
        <v>43.373869999999997</v>
      </c>
      <c r="J64" s="649">
        <v>6.7072033333330001</v>
      </c>
      <c r="K64" s="652">
        <v>0.39430790909000002</v>
      </c>
    </row>
    <row r="65" spans="1:11" ht="14.4" customHeight="1" thickBot="1" x14ac:dyDescent="0.35">
      <c r="A65" s="669" t="s">
        <v>360</v>
      </c>
      <c r="B65" s="653">
        <v>0</v>
      </c>
      <c r="C65" s="653">
        <v>0</v>
      </c>
      <c r="D65" s="654">
        <v>0</v>
      </c>
      <c r="E65" s="660">
        <v>1</v>
      </c>
      <c r="F65" s="653">
        <v>0</v>
      </c>
      <c r="G65" s="654">
        <v>0</v>
      </c>
      <c r="H65" s="656">
        <v>0</v>
      </c>
      <c r="I65" s="653">
        <v>0.39600000000000002</v>
      </c>
      <c r="J65" s="654">
        <v>0.39600000000000002</v>
      </c>
      <c r="K65" s="657" t="s">
        <v>342</v>
      </c>
    </row>
    <row r="66" spans="1:11" ht="14.4" customHeight="1" thickBot="1" x14ac:dyDescent="0.35">
      <c r="A66" s="670" t="s">
        <v>361</v>
      </c>
      <c r="B66" s="648">
        <v>0</v>
      </c>
      <c r="C66" s="648">
        <v>0</v>
      </c>
      <c r="D66" s="649">
        <v>0</v>
      </c>
      <c r="E66" s="650">
        <v>1</v>
      </c>
      <c r="F66" s="648">
        <v>0</v>
      </c>
      <c r="G66" s="649">
        <v>0</v>
      </c>
      <c r="H66" s="651">
        <v>0</v>
      </c>
      <c r="I66" s="648">
        <v>0.39600000000000002</v>
      </c>
      <c r="J66" s="649">
        <v>0.39600000000000002</v>
      </c>
      <c r="K66" s="659" t="s">
        <v>342</v>
      </c>
    </row>
    <row r="67" spans="1:11" ht="14.4" customHeight="1" thickBot="1" x14ac:dyDescent="0.35">
      <c r="A67" s="668" t="s">
        <v>29</v>
      </c>
      <c r="B67" s="648">
        <v>295.03712265117099</v>
      </c>
      <c r="C67" s="648">
        <v>290.721</v>
      </c>
      <c r="D67" s="649">
        <v>-4.3161226511699997</v>
      </c>
      <c r="E67" s="650">
        <v>0.98537091667499999</v>
      </c>
      <c r="F67" s="648">
        <v>337.26245852020202</v>
      </c>
      <c r="G67" s="649">
        <v>112.42081950673401</v>
      </c>
      <c r="H67" s="651">
        <v>26.204999999999</v>
      </c>
      <c r="I67" s="648">
        <v>132.68100000000001</v>
      </c>
      <c r="J67" s="649">
        <v>20.260180493265</v>
      </c>
      <c r="K67" s="652">
        <v>0.39340577834200002</v>
      </c>
    </row>
    <row r="68" spans="1:11" ht="14.4" customHeight="1" thickBot="1" x14ac:dyDescent="0.35">
      <c r="A68" s="669" t="s">
        <v>362</v>
      </c>
      <c r="B68" s="653">
        <v>295.03712265117099</v>
      </c>
      <c r="C68" s="653">
        <v>290.721</v>
      </c>
      <c r="D68" s="654">
        <v>-4.3161226511699997</v>
      </c>
      <c r="E68" s="660">
        <v>0.98537091667499999</v>
      </c>
      <c r="F68" s="653">
        <v>337.26245852020202</v>
      </c>
      <c r="G68" s="654">
        <v>112.42081950673401</v>
      </c>
      <c r="H68" s="656">
        <v>26.204999999999</v>
      </c>
      <c r="I68" s="653">
        <v>132.68100000000001</v>
      </c>
      <c r="J68" s="654">
        <v>20.260180493265</v>
      </c>
      <c r="K68" s="661">
        <v>0.39340577834200002</v>
      </c>
    </row>
    <row r="69" spans="1:11" ht="14.4" customHeight="1" thickBot="1" x14ac:dyDescent="0.35">
      <c r="A69" s="670" t="s">
        <v>363</v>
      </c>
      <c r="B69" s="648">
        <v>98.797110811156998</v>
      </c>
      <c r="C69" s="648">
        <v>102.946</v>
      </c>
      <c r="D69" s="649">
        <v>4.1488891888420003</v>
      </c>
      <c r="E69" s="650">
        <v>1.041994033578</v>
      </c>
      <c r="F69" s="648">
        <v>134.78826624766199</v>
      </c>
      <c r="G69" s="649">
        <v>44.929422082553003</v>
      </c>
      <c r="H69" s="651">
        <v>10.994</v>
      </c>
      <c r="I69" s="648">
        <v>46.182000000000002</v>
      </c>
      <c r="J69" s="649">
        <v>1.2525779174460001</v>
      </c>
      <c r="K69" s="652">
        <v>0.34262626329099999</v>
      </c>
    </row>
    <row r="70" spans="1:11" ht="14.4" customHeight="1" thickBot="1" x14ac:dyDescent="0.35">
      <c r="A70" s="670" t="s">
        <v>364</v>
      </c>
      <c r="B70" s="648">
        <v>28.278693789117</v>
      </c>
      <c r="C70" s="648">
        <v>29.597000000000001</v>
      </c>
      <c r="D70" s="649">
        <v>1.3183062108820001</v>
      </c>
      <c r="E70" s="650">
        <v>1.0466183558790001</v>
      </c>
      <c r="F70" s="648">
        <v>29.197469723043</v>
      </c>
      <c r="G70" s="649">
        <v>9.7324899076809999</v>
      </c>
      <c r="H70" s="651">
        <v>2.5089999999989998</v>
      </c>
      <c r="I70" s="648">
        <v>10.113</v>
      </c>
      <c r="J70" s="649">
        <v>0.38051009231799998</v>
      </c>
      <c r="K70" s="652">
        <v>0.34636563016999999</v>
      </c>
    </row>
    <row r="71" spans="1:11" ht="14.4" customHeight="1" thickBot="1" x14ac:dyDescent="0.35">
      <c r="A71" s="670" t="s">
        <v>365</v>
      </c>
      <c r="B71" s="648">
        <v>167.96131805089601</v>
      </c>
      <c r="C71" s="648">
        <v>158.178</v>
      </c>
      <c r="D71" s="649">
        <v>-9.7833180508949997</v>
      </c>
      <c r="E71" s="650">
        <v>0.94175255252500001</v>
      </c>
      <c r="F71" s="648">
        <v>173.276722549498</v>
      </c>
      <c r="G71" s="649">
        <v>57.758907516499001</v>
      </c>
      <c r="H71" s="651">
        <v>12.701999999999</v>
      </c>
      <c r="I71" s="648">
        <v>76.385999999999996</v>
      </c>
      <c r="J71" s="649">
        <v>18.6270924835</v>
      </c>
      <c r="K71" s="652">
        <v>0.44083243771000002</v>
      </c>
    </row>
    <row r="72" spans="1:11" ht="14.4" customHeight="1" thickBot="1" x14ac:dyDescent="0.35">
      <c r="A72" s="671" t="s">
        <v>366</v>
      </c>
      <c r="B72" s="653">
        <v>1752.7355979482099</v>
      </c>
      <c r="C72" s="653">
        <v>1483.3817799999999</v>
      </c>
      <c r="D72" s="654">
        <v>-269.353817948212</v>
      </c>
      <c r="E72" s="660">
        <v>0.84632375912000002</v>
      </c>
      <c r="F72" s="653">
        <v>1312.33054151531</v>
      </c>
      <c r="G72" s="654">
        <v>437.44351383843701</v>
      </c>
      <c r="H72" s="656">
        <v>249.221789999999</v>
      </c>
      <c r="I72" s="653">
        <v>687.42988999999898</v>
      </c>
      <c r="J72" s="654">
        <v>249.98637616156299</v>
      </c>
      <c r="K72" s="661">
        <v>0.52382373819100003</v>
      </c>
    </row>
    <row r="73" spans="1:11" ht="14.4" customHeight="1" thickBot="1" x14ac:dyDescent="0.35">
      <c r="A73" s="668" t="s">
        <v>32</v>
      </c>
      <c r="B73" s="648">
        <v>801.22964200227602</v>
      </c>
      <c r="C73" s="648">
        <v>534.52499000000103</v>
      </c>
      <c r="D73" s="649">
        <v>-266.704652002275</v>
      </c>
      <c r="E73" s="650">
        <v>0.66713082239900001</v>
      </c>
      <c r="F73" s="648">
        <v>484.32665285721902</v>
      </c>
      <c r="G73" s="649">
        <v>161.44221761907301</v>
      </c>
      <c r="H73" s="651">
        <v>115.83682</v>
      </c>
      <c r="I73" s="648">
        <v>325.04536000000002</v>
      </c>
      <c r="J73" s="649">
        <v>163.60314238092701</v>
      </c>
      <c r="K73" s="652">
        <v>0.671128376029</v>
      </c>
    </row>
    <row r="74" spans="1:11" ht="14.4" customHeight="1" thickBot="1" x14ac:dyDescent="0.35">
      <c r="A74" s="672" t="s">
        <v>367</v>
      </c>
      <c r="B74" s="648">
        <v>801.22964200227602</v>
      </c>
      <c r="C74" s="648">
        <v>534.52499000000103</v>
      </c>
      <c r="D74" s="649">
        <v>-266.704652002275</v>
      </c>
      <c r="E74" s="650">
        <v>0.66713082239900001</v>
      </c>
      <c r="F74" s="648">
        <v>484.32665285721902</v>
      </c>
      <c r="G74" s="649">
        <v>161.44221761907301</v>
      </c>
      <c r="H74" s="651">
        <v>115.83682</v>
      </c>
      <c r="I74" s="648">
        <v>325.04536000000002</v>
      </c>
      <c r="J74" s="649">
        <v>163.60314238092701</v>
      </c>
      <c r="K74" s="652">
        <v>0.671128376029</v>
      </c>
    </row>
    <row r="75" spans="1:11" ht="14.4" customHeight="1" thickBot="1" x14ac:dyDescent="0.35">
      <c r="A75" s="670" t="s">
        <v>368</v>
      </c>
      <c r="B75" s="648">
        <v>668.42520937205995</v>
      </c>
      <c r="C75" s="648">
        <v>428.66193000000101</v>
      </c>
      <c r="D75" s="649">
        <v>-239.763279372059</v>
      </c>
      <c r="E75" s="650">
        <v>0.64130126151599998</v>
      </c>
      <c r="F75" s="648">
        <v>333.37450912580601</v>
      </c>
      <c r="G75" s="649">
        <v>111.124836375269</v>
      </c>
      <c r="H75" s="651">
        <v>114.79507</v>
      </c>
      <c r="I75" s="648">
        <v>305.04482999999999</v>
      </c>
      <c r="J75" s="649">
        <v>193.91999362473101</v>
      </c>
      <c r="K75" s="652">
        <v>0.91502145979799998</v>
      </c>
    </row>
    <row r="76" spans="1:11" ht="14.4" customHeight="1" thickBot="1" x14ac:dyDescent="0.35">
      <c r="A76" s="670" t="s">
        <v>369</v>
      </c>
      <c r="B76" s="648">
        <v>12.503461181756</v>
      </c>
      <c r="C76" s="648">
        <v>13.94434</v>
      </c>
      <c r="D76" s="649">
        <v>1.4408788182429999</v>
      </c>
      <c r="E76" s="650">
        <v>1.115238396576</v>
      </c>
      <c r="F76" s="648">
        <v>0.78161250631699997</v>
      </c>
      <c r="G76" s="649">
        <v>0.26053750210499999</v>
      </c>
      <c r="H76" s="651">
        <v>0</v>
      </c>
      <c r="I76" s="648">
        <v>14.2925</v>
      </c>
      <c r="J76" s="649">
        <v>14.031962497894</v>
      </c>
      <c r="K76" s="652">
        <v>0</v>
      </c>
    </row>
    <row r="77" spans="1:11" ht="14.4" customHeight="1" thickBot="1" x14ac:dyDescent="0.35">
      <c r="A77" s="670" t="s">
        <v>370</v>
      </c>
      <c r="B77" s="648">
        <v>90.774895838665003</v>
      </c>
      <c r="C77" s="648">
        <v>72.223209999999995</v>
      </c>
      <c r="D77" s="649">
        <v>-18.551685838665001</v>
      </c>
      <c r="E77" s="650">
        <v>0.79562977553100001</v>
      </c>
      <c r="F77" s="648">
        <v>116.92526903478</v>
      </c>
      <c r="G77" s="649">
        <v>38.975089678259003</v>
      </c>
      <c r="H77" s="651">
        <v>0.80343999999899995</v>
      </c>
      <c r="I77" s="648">
        <v>0.80343999999899995</v>
      </c>
      <c r="J77" s="649">
        <v>-38.171649678259001</v>
      </c>
      <c r="K77" s="652">
        <v>6.8713974880000002E-3</v>
      </c>
    </row>
    <row r="78" spans="1:11" ht="14.4" customHeight="1" thickBot="1" x14ac:dyDescent="0.35">
      <c r="A78" s="670" t="s">
        <v>371</v>
      </c>
      <c r="B78" s="648">
        <v>23.553590515878</v>
      </c>
      <c r="C78" s="648">
        <v>19.695509999999999</v>
      </c>
      <c r="D78" s="649">
        <v>-3.858080515878</v>
      </c>
      <c r="E78" s="650">
        <v>0.83619989855499999</v>
      </c>
      <c r="F78" s="648">
        <v>14.373233984655</v>
      </c>
      <c r="G78" s="649">
        <v>4.7910779948849997</v>
      </c>
      <c r="H78" s="651">
        <v>0.23830999999899999</v>
      </c>
      <c r="I78" s="648">
        <v>4.9045899999989997</v>
      </c>
      <c r="J78" s="649">
        <v>0.113512005114</v>
      </c>
      <c r="K78" s="652">
        <v>0.34123079087300001</v>
      </c>
    </row>
    <row r="79" spans="1:11" ht="14.4" customHeight="1" thickBot="1" x14ac:dyDescent="0.35">
      <c r="A79" s="670" t="s">
        <v>372</v>
      </c>
      <c r="B79" s="648">
        <v>5.972485093915</v>
      </c>
      <c r="C79" s="648">
        <v>0</v>
      </c>
      <c r="D79" s="649">
        <v>-5.972485093915</v>
      </c>
      <c r="E79" s="650">
        <v>0</v>
      </c>
      <c r="F79" s="648">
        <v>0</v>
      </c>
      <c r="G79" s="649">
        <v>0</v>
      </c>
      <c r="H79" s="651">
        <v>0</v>
      </c>
      <c r="I79" s="648">
        <v>0</v>
      </c>
      <c r="J79" s="649">
        <v>0</v>
      </c>
      <c r="K79" s="652">
        <v>0</v>
      </c>
    </row>
    <row r="80" spans="1:11" ht="14.4" customHeight="1" thickBot="1" x14ac:dyDescent="0.35">
      <c r="A80" s="670" t="s">
        <v>373</v>
      </c>
      <c r="B80" s="648">
        <v>0</v>
      </c>
      <c r="C80" s="648">
        <v>0</v>
      </c>
      <c r="D80" s="649">
        <v>0</v>
      </c>
      <c r="E80" s="650">
        <v>1</v>
      </c>
      <c r="F80" s="648">
        <v>3.4813977424629998</v>
      </c>
      <c r="G80" s="649">
        <v>1.1604659141539999</v>
      </c>
      <c r="H80" s="651">
        <v>0</v>
      </c>
      <c r="I80" s="648">
        <v>0</v>
      </c>
      <c r="J80" s="649">
        <v>-1.1604659141539999</v>
      </c>
      <c r="K80" s="652">
        <v>0</v>
      </c>
    </row>
    <row r="81" spans="1:11" ht="14.4" customHeight="1" thickBot="1" x14ac:dyDescent="0.35">
      <c r="A81" s="670" t="s">
        <v>374</v>
      </c>
      <c r="B81" s="648">
        <v>0</v>
      </c>
      <c r="C81" s="648">
        <v>0</v>
      </c>
      <c r="D81" s="649">
        <v>0</v>
      </c>
      <c r="E81" s="650">
        <v>1</v>
      </c>
      <c r="F81" s="648">
        <v>11.62149647221</v>
      </c>
      <c r="G81" s="649">
        <v>3.8738321574030001</v>
      </c>
      <c r="H81" s="651">
        <v>0</v>
      </c>
      <c r="I81" s="648">
        <v>0</v>
      </c>
      <c r="J81" s="649">
        <v>-3.8738321574030001</v>
      </c>
      <c r="K81" s="652">
        <v>0</v>
      </c>
    </row>
    <row r="82" spans="1:11" ht="14.4" customHeight="1" thickBot="1" x14ac:dyDescent="0.35">
      <c r="A82" s="670" t="s">
        <v>375</v>
      </c>
      <c r="B82" s="648">
        <v>0</v>
      </c>
      <c r="C82" s="648">
        <v>0</v>
      </c>
      <c r="D82" s="649">
        <v>0</v>
      </c>
      <c r="E82" s="650">
        <v>1</v>
      </c>
      <c r="F82" s="648">
        <v>3.7691339909870001</v>
      </c>
      <c r="G82" s="649">
        <v>1.256377996995</v>
      </c>
      <c r="H82" s="651">
        <v>0</v>
      </c>
      <c r="I82" s="648">
        <v>0</v>
      </c>
      <c r="J82" s="649">
        <v>-1.256377996995</v>
      </c>
      <c r="K82" s="652">
        <v>0</v>
      </c>
    </row>
    <row r="83" spans="1:11" ht="14.4" customHeight="1" thickBot="1" x14ac:dyDescent="0.35">
      <c r="A83" s="673" t="s">
        <v>33</v>
      </c>
      <c r="B83" s="653">
        <v>0</v>
      </c>
      <c r="C83" s="653">
        <v>41.356999999999999</v>
      </c>
      <c r="D83" s="654">
        <v>41.356999999999999</v>
      </c>
      <c r="E83" s="655" t="s">
        <v>298</v>
      </c>
      <c r="F83" s="653">
        <v>0</v>
      </c>
      <c r="G83" s="654">
        <v>0</v>
      </c>
      <c r="H83" s="656">
        <v>10.766</v>
      </c>
      <c r="I83" s="653">
        <v>27.872</v>
      </c>
      <c r="J83" s="654">
        <v>27.872</v>
      </c>
      <c r="K83" s="657" t="s">
        <v>298</v>
      </c>
    </row>
    <row r="84" spans="1:11" ht="14.4" customHeight="1" thickBot="1" x14ac:dyDescent="0.35">
      <c r="A84" s="669" t="s">
        <v>376</v>
      </c>
      <c r="B84" s="653">
        <v>0</v>
      </c>
      <c r="C84" s="653">
        <v>41.356999999999999</v>
      </c>
      <c r="D84" s="654">
        <v>41.356999999999999</v>
      </c>
      <c r="E84" s="655" t="s">
        <v>298</v>
      </c>
      <c r="F84" s="653">
        <v>0</v>
      </c>
      <c r="G84" s="654">
        <v>0</v>
      </c>
      <c r="H84" s="656">
        <v>10.766</v>
      </c>
      <c r="I84" s="653">
        <v>27.872</v>
      </c>
      <c r="J84" s="654">
        <v>27.872</v>
      </c>
      <c r="K84" s="657" t="s">
        <v>298</v>
      </c>
    </row>
    <row r="85" spans="1:11" ht="14.4" customHeight="1" thickBot="1" x14ac:dyDescent="0.35">
      <c r="A85" s="670" t="s">
        <v>377</v>
      </c>
      <c r="B85" s="648">
        <v>0</v>
      </c>
      <c r="C85" s="648">
        <v>41.356999999999999</v>
      </c>
      <c r="D85" s="649">
        <v>41.356999999999999</v>
      </c>
      <c r="E85" s="658" t="s">
        <v>298</v>
      </c>
      <c r="F85" s="648">
        <v>0</v>
      </c>
      <c r="G85" s="649">
        <v>0</v>
      </c>
      <c r="H85" s="651">
        <v>10.766</v>
      </c>
      <c r="I85" s="648">
        <v>27.872</v>
      </c>
      <c r="J85" s="649">
        <v>27.872</v>
      </c>
      <c r="K85" s="659" t="s">
        <v>298</v>
      </c>
    </row>
    <row r="86" spans="1:11" ht="14.4" customHeight="1" thickBot="1" x14ac:dyDescent="0.35">
      <c r="A86" s="668" t="s">
        <v>34</v>
      </c>
      <c r="B86" s="648">
        <v>951.50595594593801</v>
      </c>
      <c r="C86" s="648">
        <v>907.49979000000098</v>
      </c>
      <c r="D86" s="649">
        <v>-44.006165945935997</v>
      </c>
      <c r="E86" s="650">
        <v>0.95375103469300004</v>
      </c>
      <c r="F86" s="648">
        <v>828.003888658091</v>
      </c>
      <c r="G86" s="649">
        <v>276.00129621936401</v>
      </c>
      <c r="H86" s="651">
        <v>122.61897</v>
      </c>
      <c r="I86" s="648">
        <v>334.51253000000003</v>
      </c>
      <c r="J86" s="649">
        <v>58.511233780635997</v>
      </c>
      <c r="K86" s="652">
        <v>0.40399874273699998</v>
      </c>
    </row>
    <row r="87" spans="1:11" ht="14.4" customHeight="1" thickBot="1" x14ac:dyDescent="0.35">
      <c r="A87" s="669" t="s">
        <v>378</v>
      </c>
      <c r="B87" s="653">
        <v>4.9666367552789996</v>
      </c>
      <c r="C87" s="653">
        <v>6.3806099999999999</v>
      </c>
      <c r="D87" s="654">
        <v>1.41397324472</v>
      </c>
      <c r="E87" s="660">
        <v>1.2846943141580001</v>
      </c>
      <c r="F87" s="653">
        <v>6.4564238436370003</v>
      </c>
      <c r="G87" s="654">
        <v>2.1521412812120002</v>
      </c>
      <c r="H87" s="656">
        <v>0.91094999999899995</v>
      </c>
      <c r="I87" s="653">
        <v>2.19293</v>
      </c>
      <c r="J87" s="654">
        <v>4.0788718787000001E-2</v>
      </c>
      <c r="K87" s="661">
        <v>0.33965087378199998</v>
      </c>
    </row>
    <row r="88" spans="1:11" ht="14.4" customHeight="1" thickBot="1" x14ac:dyDescent="0.35">
      <c r="A88" s="670" t="s">
        <v>379</v>
      </c>
      <c r="B88" s="648">
        <v>0.67259574144300005</v>
      </c>
      <c r="C88" s="648">
        <v>1.0869</v>
      </c>
      <c r="D88" s="649">
        <v>0.414304258556</v>
      </c>
      <c r="E88" s="650">
        <v>1.615978117357</v>
      </c>
      <c r="F88" s="648">
        <v>1.134570493527</v>
      </c>
      <c r="G88" s="649">
        <v>0.378190164509</v>
      </c>
      <c r="H88" s="651">
        <v>0.1124</v>
      </c>
      <c r="I88" s="648">
        <v>0.35620000000000002</v>
      </c>
      <c r="J88" s="649">
        <v>-2.1990164509000001E-2</v>
      </c>
      <c r="K88" s="652">
        <v>0.31395140454600001</v>
      </c>
    </row>
    <row r="89" spans="1:11" ht="14.4" customHeight="1" thickBot="1" x14ac:dyDescent="0.35">
      <c r="A89" s="670" t="s">
        <v>380</v>
      </c>
      <c r="B89" s="648">
        <v>4.2940410138359999</v>
      </c>
      <c r="C89" s="648">
        <v>5.2937099999999999</v>
      </c>
      <c r="D89" s="649">
        <v>0.99966898616300004</v>
      </c>
      <c r="E89" s="650">
        <v>1.2328037815520001</v>
      </c>
      <c r="F89" s="648">
        <v>5.3218533501099996</v>
      </c>
      <c r="G89" s="649">
        <v>1.773951116703</v>
      </c>
      <c r="H89" s="651">
        <v>0.798549999999</v>
      </c>
      <c r="I89" s="648">
        <v>1.83673</v>
      </c>
      <c r="J89" s="649">
        <v>6.2778883295999996E-2</v>
      </c>
      <c r="K89" s="652">
        <v>0.34512976573499998</v>
      </c>
    </row>
    <row r="90" spans="1:11" ht="14.4" customHeight="1" thickBot="1" x14ac:dyDescent="0.35">
      <c r="A90" s="669" t="s">
        <v>381</v>
      </c>
      <c r="B90" s="653">
        <v>43.008016385961</v>
      </c>
      <c r="C90" s="653">
        <v>34.7196</v>
      </c>
      <c r="D90" s="654">
        <v>-8.2884163859609998</v>
      </c>
      <c r="E90" s="660">
        <v>0.80728205849800005</v>
      </c>
      <c r="F90" s="653">
        <v>10.999999999999</v>
      </c>
      <c r="G90" s="654">
        <v>3.6666666666659999</v>
      </c>
      <c r="H90" s="656">
        <v>2.6999999999990001</v>
      </c>
      <c r="I90" s="653">
        <v>12.5632</v>
      </c>
      <c r="J90" s="654">
        <v>8.8965333333330001</v>
      </c>
      <c r="K90" s="661">
        <v>1.1421090909089999</v>
      </c>
    </row>
    <row r="91" spans="1:11" ht="14.4" customHeight="1" thickBot="1" x14ac:dyDescent="0.35">
      <c r="A91" s="670" t="s">
        <v>382</v>
      </c>
      <c r="B91" s="648">
        <v>13.487323943662</v>
      </c>
      <c r="C91" s="648">
        <v>13.23</v>
      </c>
      <c r="D91" s="649">
        <v>-0.25732394366099998</v>
      </c>
      <c r="E91" s="650">
        <v>0.98092105263100005</v>
      </c>
      <c r="F91" s="648">
        <v>10.999999999999</v>
      </c>
      <c r="G91" s="649">
        <v>3.6666666666659999</v>
      </c>
      <c r="H91" s="651">
        <v>2.6999999999990001</v>
      </c>
      <c r="I91" s="648">
        <v>5.4</v>
      </c>
      <c r="J91" s="649">
        <v>1.7333333333330001</v>
      </c>
      <c r="K91" s="652">
        <v>0.49090909090899998</v>
      </c>
    </row>
    <row r="92" spans="1:11" ht="14.4" customHeight="1" thickBot="1" x14ac:dyDescent="0.35">
      <c r="A92" s="670" t="s">
        <v>383</v>
      </c>
      <c r="B92" s="648">
        <v>29.520692442299001</v>
      </c>
      <c r="C92" s="648">
        <v>21.489599999999999</v>
      </c>
      <c r="D92" s="649">
        <v>-8.0310924422990002</v>
      </c>
      <c r="E92" s="650">
        <v>0.72795040434699998</v>
      </c>
      <c r="F92" s="648">
        <v>0</v>
      </c>
      <c r="G92" s="649">
        <v>0</v>
      </c>
      <c r="H92" s="651">
        <v>0</v>
      </c>
      <c r="I92" s="648">
        <v>7.1631999999999998</v>
      </c>
      <c r="J92" s="649">
        <v>7.1631999999999998</v>
      </c>
      <c r="K92" s="659" t="s">
        <v>298</v>
      </c>
    </row>
    <row r="93" spans="1:11" ht="14.4" customHeight="1" thickBot="1" x14ac:dyDescent="0.35">
      <c r="A93" s="669" t="s">
        <v>384</v>
      </c>
      <c r="B93" s="653">
        <v>512.81478730905405</v>
      </c>
      <c r="C93" s="653">
        <v>486.09585000000101</v>
      </c>
      <c r="D93" s="654">
        <v>-26.718937309053</v>
      </c>
      <c r="E93" s="660">
        <v>0.94789749053500005</v>
      </c>
      <c r="F93" s="653">
        <v>482.35995043434599</v>
      </c>
      <c r="G93" s="654">
        <v>160.78665014478199</v>
      </c>
      <c r="H93" s="656">
        <v>66.317799999998996</v>
      </c>
      <c r="I93" s="653">
        <v>182.46843999999999</v>
      </c>
      <c r="J93" s="654">
        <v>21.681789855217001</v>
      </c>
      <c r="K93" s="661">
        <v>0.37828273229499998</v>
      </c>
    </row>
    <row r="94" spans="1:11" ht="14.4" customHeight="1" thickBot="1" x14ac:dyDescent="0.35">
      <c r="A94" s="670" t="s">
        <v>385</v>
      </c>
      <c r="B94" s="648">
        <v>482.41597959587801</v>
      </c>
      <c r="C94" s="648">
        <v>465.13865000000101</v>
      </c>
      <c r="D94" s="649">
        <v>-17.277329595876999</v>
      </c>
      <c r="E94" s="650">
        <v>0.96418582649200002</v>
      </c>
      <c r="F94" s="648">
        <v>482.35995043434599</v>
      </c>
      <c r="G94" s="649">
        <v>160.78665014478199</v>
      </c>
      <c r="H94" s="651">
        <v>39.550569999998999</v>
      </c>
      <c r="I94" s="648">
        <v>155.70121</v>
      </c>
      <c r="J94" s="649">
        <v>-5.0854401447819999</v>
      </c>
      <c r="K94" s="652">
        <v>0.32279050086900002</v>
      </c>
    </row>
    <row r="95" spans="1:11" ht="14.4" customHeight="1" thickBot="1" x14ac:dyDescent="0.35">
      <c r="A95" s="670" t="s">
        <v>386</v>
      </c>
      <c r="B95" s="648">
        <v>30.398807713176001</v>
      </c>
      <c r="C95" s="648">
        <v>20.9572</v>
      </c>
      <c r="D95" s="649">
        <v>-9.4416077131759995</v>
      </c>
      <c r="E95" s="650">
        <v>0.68940861752600002</v>
      </c>
      <c r="F95" s="648">
        <v>0</v>
      </c>
      <c r="G95" s="649">
        <v>0</v>
      </c>
      <c r="H95" s="651">
        <v>0</v>
      </c>
      <c r="I95" s="648">
        <v>0</v>
      </c>
      <c r="J95" s="649">
        <v>0</v>
      </c>
      <c r="K95" s="659" t="s">
        <v>298</v>
      </c>
    </row>
    <row r="96" spans="1:11" ht="14.4" customHeight="1" thickBot="1" x14ac:dyDescent="0.35">
      <c r="A96" s="670" t="s">
        <v>387</v>
      </c>
      <c r="B96" s="648">
        <v>0</v>
      </c>
      <c r="C96" s="648">
        <v>0</v>
      </c>
      <c r="D96" s="649">
        <v>0</v>
      </c>
      <c r="E96" s="650">
        <v>1</v>
      </c>
      <c r="F96" s="648">
        <v>0</v>
      </c>
      <c r="G96" s="649">
        <v>0</v>
      </c>
      <c r="H96" s="651">
        <v>26.767229999999</v>
      </c>
      <c r="I96" s="648">
        <v>26.767229999999</v>
      </c>
      <c r="J96" s="649">
        <v>26.767229999999</v>
      </c>
      <c r="K96" s="659" t="s">
        <v>342</v>
      </c>
    </row>
    <row r="97" spans="1:11" ht="14.4" customHeight="1" thickBot="1" x14ac:dyDescent="0.35">
      <c r="A97" s="669" t="s">
        <v>388</v>
      </c>
      <c r="B97" s="653">
        <v>390.716515495642</v>
      </c>
      <c r="C97" s="653">
        <v>380.303730000001</v>
      </c>
      <c r="D97" s="654">
        <v>-10.412785495641</v>
      </c>
      <c r="E97" s="660">
        <v>0.97334951279799997</v>
      </c>
      <c r="F97" s="653">
        <v>328.18751438010702</v>
      </c>
      <c r="G97" s="654">
        <v>109.395838126702</v>
      </c>
      <c r="H97" s="656">
        <v>52.690219999999002</v>
      </c>
      <c r="I97" s="653">
        <v>137.28796</v>
      </c>
      <c r="J97" s="654">
        <v>27.892121873297</v>
      </c>
      <c r="K97" s="661">
        <v>0.41832170324700002</v>
      </c>
    </row>
    <row r="98" spans="1:11" ht="14.4" customHeight="1" thickBot="1" x14ac:dyDescent="0.35">
      <c r="A98" s="670" t="s">
        <v>389</v>
      </c>
      <c r="B98" s="648">
        <v>0</v>
      </c>
      <c r="C98" s="648">
        <v>1.1000000000000001</v>
      </c>
      <c r="D98" s="649">
        <v>1.1000000000000001</v>
      </c>
      <c r="E98" s="658" t="s">
        <v>298</v>
      </c>
      <c r="F98" s="648">
        <v>0.87999464963200003</v>
      </c>
      <c r="G98" s="649">
        <v>0.293331549877</v>
      </c>
      <c r="H98" s="651">
        <v>16.508999999998998</v>
      </c>
      <c r="I98" s="648">
        <v>16.508999999998998</v>
      </c>
      <c r="J98" s="649">
        <v>16.215668450121999</v>
      </c>
      <c r="K98" s="652">
        <v>0</v>
      </c>
    </row>
    <row r="99" spans="1:11" ht="14.4" customHeight="1" thickBot="1" x14ac:dyDescent="0.35">
      <c r="A99" s="670" t="s">
        <v>390</v>
      </c>
      <c r="B99" s="648">
        <v>354.46523832652099</v>
      </c>
      <c r="C99" s="648">
        <v>340.29922000000101</v>
      </c>
      <c r="D99" s="649">
        <v>-14.16601832652</v>
      </c>
      <c r="E99" s="650">
        <v>0.96003552169600004</v>
      </c>
      <c r="F99" s="648">
        <v>282.07476583773399</v>
      </c>
      <c r="G99" s="649">
        <v>94.024921945911004</v>
      </c>
      <c r="H99" s="651">
        <v>35.603219999998998</v>
      </c>
      <c r="I99" s="648">
        <v>110.61496</v>
      </c>
      <c r="J99" s="649">
        <v>16.590038054088001</v>
      </c>
      <c r="K99" s="652">
        <v>0.39214766223899999</v>
      </c>
    </row>
    <row r="100" spans="1:11" ht="14.4" customHeight="1" thickBot="1" x14ac:dyDescent="0.35">
      <c r="A100" s="670" t="s">
        <v>391</v>
      </c>
      <c r="B100" s="648">
        <v>0</v>
      </c>
      <c r="C100" s="648">
        <v>2.5830000000000002</v>
      </c>
      <c r="D100" s="649">
        <v>2.5830000000000002</v>
      </c>
      <c r="E100" s="658" t="s">
        <v>342</v>
      </c>
      <c r="F100" s="648">
        <v>5</v>
      </c>
      <c r="G100" s="649">
        <v>1.6666666666659999</v>
      </c>
      <c r="H100" s="651">
        <v>0</v>
      </c>
      <c r="I100" s="648">
        <v>0</v>
      </c>
      <c r="J100" s="649">
        <v>-1.6666666666659999</v>
      </c>
      <c r="K100" s="652">
        <v>0</v>
      </c>
    </row>
    <row r="101" spans="1:11" ht="14.4" customHeight="1" thickBot="1" x14ac:dyDescent="0.35">
      <c r="A101" s="670" t="s">
        <v>392</v>
      </c>
      <c r="B101" s="648">
        <v>0</v>
      </c>
      <c r="C101" s="648">
        <v>1.89</v>
      </c>
      <c r="D101" s="649">
        <v>1.89</v>
      </c>
      <c r="E101" s="658" t="s">
        <v>342</v>
      </c>
      <c r="F101" s="648">
        <v>3.5717844282120002</v>
      </c>
      <c r="G101" s="649">
        <v>1.190594809404</v>
      </c>
      <c r="H101" s="651">
        <v>0</v>
      </c>
      <c r="I101" s="648">
        <v>0</v>
      </c>
      <c r="J101" s="649">
        <v>-1.190594809404</v>
      </c>
      <c r="K101" s="652">
        <v>0</v>
      </c>
    </row>
    <row r="102" spans="1:11" ht="14.4" customHeight="1" thickBot="1" x14ac:dyDescent="0.35">
      <c r="A102" s="670" t="s">
        <v>393</v>
      </c>
      <c r="B102" s="648">
        <v>36.251277169121003</v>
      </c>
      <c r="C102" s="648">
        <v>34.431510000000003</v>
      </c>
      <c r="D102" s="649">
        <v>-1.819767169121</v>
      </c>
      <c r="E102" s="650">
        <v>0.94980129498200006</v>
      </c>
      <c r="F102" s="648">
        <v>36.660969464528002</v>
      </c>
      <c r="G102" s="649">
        <v>12.220323154841999</v>
      </c>
      <c r="H102" s="651">
        <v>0.57799999999899998</v>
      </c>
      <c r="I102" s="648">
        <v>10.164</v>
      </c>
      <c r="J102" s="649">
        <v>-2.056323154842</v>
      </c>
      <c r="K102" s="652">
        <v>0.27724307754100003</v>
      </c>
    </row>
    <row r="103" spans="1:11" ht="14.4" customHeight="1" thickBot="1" x14ac:dyDescent="0.35">
      <c r="A103" s="667" t="s">
        <v>35</v>
      </c>
      <c r="B103" s="648">
        <v>49393.942529452899</v>
      </c>
      <c r="C103" s="648">
        <v>54222.825610000102</v>
      </c>
      <c r="D103" s="649">
        <v>4828.8830805472198</v>
      </c>
      <c r="E103" s="650">
        <v>1.0977626573870001</v>
      </c>
      <c r="F103" s="648">
        <v>58551.690292000101</v>
      </c>
      <c r="G103" s="649">
        <v>19517.230097333399</v>
      </c>
      <c r="H103" s="651">
        <v>4924.1079399999799</v>
      </c>
      <c r="I103" s="648">
        <v>18929.72622</v>
      </c>
      <c r="J103" s="649">
        <v>-587.50387733336902</v>
      </c>
      <c r="K103" s="652">
        <v>0.323299397943</v>
      </c>
    </row>
    <row r="104" spans="1:11" ht="14.4" customHeight="1" thickBot="1" x14ac:dyDescent="0.35">
      <c r="A104" s="673" t="s">
        <v>394</v>
      </c>
      <c r="B104" s="653">
        <v>36362.3025294529</v>
      </c>
      <c r="C104" s="653">
        <v>39973.1510000001</v>
      </c>
      <c r="D104" s="654">
        <v>3610.8484705471901</v>
      </c>
      <c r="E104" s="660">
        <v>1.09930197538</v>
      </c>
      <c r="F104" s="653">
        <v>42338.190000000097</v>
      </c>
      <c r="G104" s="654">
        <v>14112.73</v>
      </c>
      <c r="H104" s="656">
        <v>3621.8009999999799</v>
      </c>
      <c r="I104" s="653">
        <v>13929.106</v>
      </c>
      <c r="J104" s="654">
        <v>-183.62400000003399</v>
      </c>
      <c r="K104" s="661">
        <v>0.32899625609799998</v>
      </c>
    </row>
    <row r="105" spans="1:11" ht="14.4" customHeight="1" thickBot="1" x14ac:dyDescent="0.35">
      <c r="A105" s="669" t="s">
        <v>395</v>
      </c>
      <c r="B105" s="653">
        <v>36198.999999999898</v>
      </c>
      <c r="C105" s="653">
        <v>39803.911000000102</v>
      </c>
      <c r="D105" s="654">
        <v>3604.9110000001701</v>
      </c>
      <c r="E105" s="660">
        <v>1.099585927788</v>
      </c>
      <c r="F105" s="653">
        <v>42182.460000000101</v>
      </c>
      <c r="G105" s="654">
        <v>14060.82</v>
      </c>
      <c r="H105" s="656">
        <v>3612.5659999999798</v>
      </c>
      <c r="I105" s="653">
        <v>13882.177</v>
      </c>
      <c r="J105" s="654">
        <v>-178.64300000003601</v>
      </c>
      <c r="K105" s="661">
        <v>0.32909832664999999</v>
      </c>
    </row>
    <row r="106" spans="1:11" ht="14.4" customHeight="1" thickBot="1" x14ac:dyDescent="0.35">
      <c r="A106" s="670" t="s">
        <v>396</v>
      </c>
      <c r="B106" s="648">
        <v>36198.999999999898</v>
      </c>
      <c r="C106" s="648">
        <v>39803.911000000102</v>
      </c>
      <c r="D106" s="649">
        <v>3604.9110000001701</v>
      </c>
      <c r="E106" s="650">
        <v>1.099585927788</v>
      </c>
      <c r="F106" s="648">
        <v>42182.460000000101</v>
      </c>
      <c r="G106" s="649">
        <v>14060.82</v>
      </c>
      <c r="H106" s="651">
        <v>3612.5659999999798</v>
      </c>
      <c r="I106" s="648">
        <v>13882.177</v>
      </c>
      <c r="J106" s="649">
        <v>-178.64300000003601</v>
      </c>
      <c r="K106" s="652">
        <v>0.32909832664999999</v>
      </c>
    </row>
    <row r="107" spans="1:11" ht="14.4" customHeight="1" thickBot="1" x14ac:dyDescent="0.35">
      <c r="A107" s="669" t="s">
        <v>397</v>
      </c>
      <c r="B107" s="653">
        <v>77.031529452979001</v>
      </c>
      <c r="C107" s="653">
        <v>48</v>
      </c>
      <c r="D107" s="654">
        <v>-29.031529452979001</v>
      </c>
      <c r="E107" s="660">
        <v>0.62312147169900001</v>
      </c>
      <c r="F107" s="653">
        <v>47.04</v>
      </c>
      <c r="G107" s="654">
        <v>15.68</v>
      </c>
      <c r="H107" s="656">
        <v>0</v>
      </c>
      <c r="I107" s="653">
        <v>0</v>
      </c>
      <c r="J107" s="654">
        <v>-15.68</v>
      </c>
      <c r="K107" s="661">
        <v>0</v>
      </c>
    </row>
    <row r="108" spans="1:11" ht="14.4" customHeight="1" thickBot="1" x14ac:dyDescent="0.35">
      <c r="A108" s="670" t="s">
        <v>398</v>
      </c>
      <c r="B108" s="648">
        <v>77.031529452979001</v>
      </c>
      <c r="C108" s="648">
        <v>48</v>
      </c>
      <c r="D108" s="649">
        <v>-29.031529452979001</v>
      </c>
      <c r="E108" s="650">
        <v>0.62312147169900001</v>
      </c>
      <c r="F108" s="648">
        <v>47.04</v>
      </c>
      <c r="G108" s="649">
        <v>15.68</v>
      </c>
      <c r="H108" s="651">
        <v>0</v>
      </c>
      <c r="I108" s="648">
        <v>0</v>
      </c>
      <c r="J108" s="649">
        <v>-15.68</v>
      </c>
      <c r="K108" s="652">
        <v>0</v>
      </c>
    </row>
    <row r="109" spans="1:11" ht="14.4" customHeight="1" thickBot="1" x14ac:dyDescent="0.35">
      <c r="A109" s="669" t="s">
        <v>399</v>
      </c>
      <c r="B109" s="653">
        <v>86.271000000000001</v>
      </c>
      <c r="C109" s="653">
        <v>105.24</v>
      </c>
      <c r="D109" s="654">
        <v>18.969000000000001</v>
      </c>
      <c r="E109" s="660">
        <v>1.219876899537</v>
      </c>
      <c r="F109" s="653">
        <v>90.09</v>
      </c>
      <c r="G109" s="654">
        <v>30.03</v>
      </c>
      <c r="H109" s="656">
        <v>4.2349999999990002</v>
      </c>
      <c r="I109" s="653">
        <v>40.429000000000002</v>
      </c>
      <c r="J109" s="654">
        <v>10.398999999999999</v>
      </c>
      <c r="K109" s="661">
        <v>0.448762348762</v>
      </c>
    </row>
    <row r="110" spans="1:11" ht="14.4" customHeight="1" thickBot="1" x14ac:dyDescent="0.35">
      <c r="A110" s="670" t="s">
        <v>400</v>
      </c>
      <c r="B110" s="648">
        <v>86.271000000000001</v>
      </c>
      <c r="C110" s="648">
        <v>105.24</v>
      </c>
      <c r="D110" s="649">
        <v>18.969000000000001</v>
      </c>
      <c r="E110" s="650">
        <v>1.219876899537</v>
      </c>
      <c r="F110" s="648">
        <v>90.09</v>
      </c>
      <c r="G110" s="649">
        <v>30.03</v>
      </c>
      <c r="H110" s="651">
        <v>4.2349999999990002</v>
      </c>
      <c r="I110" s="648">
        <v>40.429000000000002</v>
      </c>
      <c r="J110" s="649">
        <v>10.398999999999999</v>
      </c>
      <c r="K110" s="652">
        <v>0.448762348762</v>
      </c>
    </row>
    <row r="111" spans="1:11" ht="14.4" customHeight="1" thickBot="1" x14ac:dyDescent="0.35">
      <c r="A111" s="672" t="s">
        <v>401</v>
      </c>
      <c r="B111" s="648">
        <v>0</v>
      </c>
      <c r="C111" s="648">
        <v>16</v>
      </c>
      <c r="D111" s="649">
        <v>16</v>
      </c>
      <c r="E111" s="658" t="s">
        <v>298</v>
      </c>
      <c r="F111" s="648">
        <v>18.600000000000001</v>
      </c>
      <c r="G111" s="649">
        <v>6.2</v>
      </c>
      <c r="H111" s="651">
        <v>4.9999999999989999</v>
      </c>
      <c r="I111" s="648">
        <v>6.4999999999989999</v>
      </c>
      <c r="J111" s="649">
        <v>0.29999999999900001</v>
      </c>
      <c r="K111" s="652">
        <v>0.34946236559100002</v>
      </c>
    </row>
    <row r="112" spans="1:11" ht="14.4" customHeight="1" thickBot="1" x14ac:dyDescent="0.35">
      <c r="A112" s="670" t="s">
        <v>402</v>
      </c>
      <c r="B112" s="648">
        <v>0</v>
      </c>
      <c r="C112" s="648">
        <v>16</v>
      </c>
      <c r="D112" s="649">
        <v>16</v>
      </c>
      <c r="E112" s="658" t="s">
        <v>298</v>
      </c>
      <c r="F112" s="648">
        <v>18.600000000000001</v>
      </c>
      <c r="G112" s="649">
        <v>6.2</v>
      </c>
      <c r="H112" s="651">
        <v>4.9999999999989999</v>
      </c>
      <c r="I112" s="648">
        <v>6.4999999999989999</v>
      </c>
      <c r="J112" s="649">
        <v>0.29999999999900001</v>
      </c>
      <c r="K112" s="652">
        <v>0.34946236559100002</v>
      </c>
    </row>
    <row r="113" spans="1:11" ht="14.4" customHeight="1" thickBot="1" x14ac:dyDescent="0.35">
      <c r="A113" s="668" t="s">
        <v>403</v>
      </c>
      <c r="B113" s="648">
        <v>12307.66</v>
      </c>
      <c r="C113" s="648">
        <v>13451.47595</v>
      </c>
      <c r="D113" s="649">
        <v>1143.8159500000299</v>
      </c>
      <c r="E113" s="650">
        <v>1.092935289892</v>
      </c>
      <c r="F113" s="648">
        <v>15128.01</v>
      </c>
      <c r="G113" s="649">
        <v>5042.67</v>
      </c>
      <c r="H113" s="651">
        <v>1229.96749999999</v>
      </c>
      <c r="I113" s="648">
        <v>4722.1447500000004</v>
      </c>
      <c r="J113" s="649">
        <v>-320.52525000000003</v>
      </c>
      <c r="K113" s="652">
        <v>0.31214579776099999</v>
      </c>
    </row>
    <row r="114" spans="1:11" ht="14.4" customHeight="1" thickBot="1" x14ac:dyDescent="0.35">
      <c r="A114" s="669" t="s">
        <v>404</v>
      </c>
      <c r="B114" s="653">
        <v>3257.9100000000099</v>
      </c>
      <c r="C114" s="653">
        <v>3583.8022000000101</v>
      </c>
      <c r="D114" s="654">
        <v>325.8922</v>
      </c>
      <c r="E114" s="660">
        <v>1.100031062859</v>
      </c>
      <c r="F114" s="653">
        <v>4035.0599999999899</v>
      </c>
      <c r="G114" s="654">
        <v>1345.02</v>
      </c>
      <c r="H114" s="656">
        <v>325.575999999999</v>
      </c>
      <c r="I114" s="653">
        <v>1249.9755</v>
      </c>
      <c r="J114" s="654">
        <v>-95.044499999997996</v>
      </c>
      <c r="K114" s="661">
        <v>0.30977866500099999</v>
      </c>
    </row>
    <row r="115" spans="1:11" ht="14.4" customHeight="1" thickBot="1" x14ac:dyDescent="0.35">
      <c r="A115" s="670" t="s">
        <v>405</v>
      </c>
      <c r="B115" s="648">
        <v>3257.9100000000099</v>
      </c>
      <c r="C115" s="648">
        <v>3583.8022000000101</v>
      </c>
      <c r="D115" s="649">
        <v>325.8922</v>
      </c>
      <c r="E115" s="650">
        <v>1.100031062859</v>
      </c>
      <c r="F115" s="648">
        <v>4035.0599999999899</v>
      </c>
      <c r="G115" s="649">
        <v>1345.02</v>
      </c>
      <c r="H115" s="651">
        <v>325.575999999999</v>
      </c>
      <c r="I115" s="648">
        <v>1249.9755</v>
      </c>
      <c r="J115" s="649">
        <v>-95.044499999997996</v>
      </c>
      <c r="K115" s="652">
        <v>0.30977866500099999</v>
      </c>
    </row>
    <row r="116" spans="1:11" ht="14.4" customHeight="1" thickBot="1" x14ac:dyDescent="0.35">
      <c r="A116" s="669" t="s">
        <v>406</v>
      </c>
      <c r="B116" s="653">
        <v>9049.7499999999909</v>
      </c>
      <c r="C116" s="653">
        <v>9867.6737500000199</v>
      </c>
      <c r="D116" s="654">
        <v>817.92375000002903</v>
      </c>
      <c r="E116" s="660">
        <v>1.0903808116239999</v>
      </c>
      <c r="F116" s="653">
        <v>11092.95</v>
      </c>
      <c r="G116" s="654">
        <v>3697.65</v>
      </c>
      <c r="H116" s="656">
        <v>904.39149999999597</v>
      </c>
      <c r="I116" s="653">
        <v>3472.1692499999999</v>
      </c>
      <c r="J116" s="654">
        <v>-225.480750000001</v>
      </c>
      <c r="K116" s="661">
        <v>0.31300684218300001</v>
      </c>
    </row>
    <row r="117" spans="1:11" ht="14.4" customHeight="1" thickBot="1" x14ac:dyDescent="0.35">
      <c r="A117" s="670" t="s">
        <v>407</v>
      </c>
      <c r="B117" s="648">
        <v>9049.7499999999909</v>
      </c>
      <c r="C117" s="648">
        <v>9867.6737500000199</v>
      </c>
      <c r="D117" s="649">
        <v>817.92375000002903</v>
      </c>
      <c r="E117" s="650">
        <v>1.0903808116239999</v>
      </c>
      <c r="F117" s="648">
        <v>11092.95</v>
      </c>
      <c r="G117" s="649">
        <v>3697.65</v>
      </c>
      <c r="H117" s="651">
        <v>904.39149999999597</v>
      </c>
      <c r="I117" s="648">
        <v>3472.1692499999999</v>
      </c>
      <c r="J117" s="649">
        <v>-225.480750000001</v>
      </c>
      <c r="K117" s="652">
        <v>0.31300684218300001</v>
      </c>
    </row>
    <row r="118" spans="1:11" ht="14.4" customHeight="1" thickBot="1" x14ac:dyDescent="0.35">
      <c r="A118" s="668" t="s">
        <v>408</v>
      </c>
      <c r="B118" s="648">
        <v>0</v>
      </c>
      <c r="C118" s="648">
        <v>0</v>
      </c>
      <c r="D118" s="649">
        <v>0</v>
      </c>
      <c r="E118" s="650">
        <v>1</v>
      </c>
      <c r="F118" s="648">
        <v>187.850292</v>
      </c>
      <c r="G118" s="649">
        <v>62.616764000000003</v>
      </c>
      <c r="H118" s="651">
        <v>0</v>
      </c>
      <c r="I118" s="648">
        <v>0</v>
      </c>
      <c r="J118" s="649">
        <v>-62.616764000000003</v>
      </c>
      <c r="K118" s="652">
        <v>0</v>
      </c>
    </row>
    <row r="119" spans="1:11" ht="14.4" customHeight="1" thickBot="1" x14ac:dyDescent="0.35">
      <c r="A119" s="669" t="s">
        <v>409</v>
      </c>
      <c r="B119" s="653">
        <v>0</v>
      </c>
      <c r="C119" s="653">
        <v>0</v>
      </c>
      <c r="D119" s="654">
        <v>0</v>
      </c>
      <c r="E119" s="660">
        <v>1</v>
      </c>
      <c r="F119" s="653">
        <v>187.850292</v>
      </c>
      <c r="G119" s="654">
        <v>62.616764000000003</v>
      </c>
      <c r="H119" s="656">
        <v>0</v>
      </c>
      <c r="I119" s="653">
        <v>0</v>
      </c>
      <c r="J119" s="654">
        <v>-62.616764000000003</v>
      </c>
      <c r="K119" s="661">
        <v>0</v>
      </c>
    </row>
    <row r="120" spans="1:11" ht="14.4" customHeight="1" thickBot="1" x14ac:dyDescent="0.35">
      <c r="A120" s="670" t="s">
        <v>410</v>
      </c>
      <c r="B120" s="648">
        <v>0</v>
      </c>
      <c r="C120" s="648">
        <v>0</v>
      </c>
      <c r="D120" s="649">
        <v>0</v>
      </c>
      <c r="E120" s="650">
        <v>1</v>
      </c>
      <c r="F120" s="648">
        <v>187.850292</v>
      </c>
      <c r="G120" s="649">
        <v>62.616764000000003</v>
      </c>
      <c r="H120" s="651">
        <v>0</v>
      </c>
      <c r="I120" s="648">
        <v>0</v>
      </c>
      <c r="J120" s="649">
        <v>-62.616764000000003</v>
      </c>
      <c r="K120" s="652">
        <v>0</v>
      </c>
    </row>
    <row r="121" spans="1:11" ht="14.4" customHeight="1" thickBot="1" x14ac:dyDescent="0.35">
      <c r="A121" s="668" t="s">
        <v>411</v>
      </c>
      <c r="B121" s="648">
        <v>723.98000000000297</v>
      </c>
      <c r="C121" s="648">
        <v>798.19866000000104</v>
      </c>
      <c r="D121" s="649">
        <v>74.218659999997996</v>
      </c>
      <c r="E121" s="650">
        <v>1.102514793226</v>
      </c>
      <c r="F121" s="648">
        <v>897.63999999999896</v>
      </c>
      <c r="G121" s="649">
        <v>299.21333333333303</v>
      </c>
      <c r="H121" s="651">
        <v>72.339439999999001</v>
      </c>
      <c r="I121" s="648">
        <v>278.47546999999997</v>
      </c>
      <c r="J121" s="649">
        <v>-20.737863333332999</v>
      </c>
      <c r="K121" s="652">
        <v>0.310230682679</v>
      </c>
    </row>
    <row r="122" spans="1:11" ht="14.4" customHeight="1" thickBot="1" x14ac:dyDescent="0.35">
      <c r="A122" s="669" t="s">
        <v>412</v>
      </c>
      <c r="B122" s="653">
        <v>723.98000000000297</v>
      </c>
      <c r="C122" s="653">
        <v>798.19866000000104</v>
      </c>
      <c r="D122" s="654">
        <v>74.218659999997996</v>
      </c>
      <c r="E122" s="660">
        <v>1.102514793226</v>
      </c>
      <c r="F122" s="653">
        <v>897.63999999999896</v>
      </c>
      <c r="G122" s="654">
        <v>299.21333333333303</v>
      </c>
      <c r="H122" s="656">
        <v>72.339439999999001</v>
      </c>
      <c r="I122" s="653">
        <v>278.47546999999997</v>
      </c>
      <c r="J122" s="654">
        <v>-20.737863333332999</v>
      </c>
      <c r="K122" s="661">
        <v>0.310230682679</v>
      </c>
    </row>
    <row r="123" spans="1:11" ht="14.4" customHeight="1" thickBot="1" x14ac:dyDescent="0.35">
      <c r="A123" s="670" t="s">
        <v>413</v>
      </c>
      <c r="B123" s="648">
        <v>723.98000000000297</v>
      </c>
      <c r="C123" s="648">
        <v>798.19866000000104</v>
      </c>
      <c r="D123" s="649">
        <v>74.218659999997996</v>
      </c>
      <c r="E123" s="650">
        <v>1.102514793226</v>
      </c>
      <c r="F123" s="648">
        <v>897.63999999999896</v>
      </c>
      <c r="G123" s="649">
        <v>299.21333333333303</v>
      </c>
      <c r="H123" s="651">
        <v>72.339439999999001</v>
      </c>
      <c r="I123" s="648">
        <v>278.47546999999997</v>
      </c>
      <c r="J123" s="649">
        <v>-20.737863333332999</v>
      </c>
      <c r="K123" s="652">
        <v>0.310230682679</v>
      </c>
    </row>
    <row r="124" spans="1:11" ht="14.4" customHeight="1" thickBot="1" x14ac:dyDescent="0.35">
      <c r="A124" s="667" t="s">
        <v>414</v>
      </c>
      <c r="B124" s="648">
        <v>6.9868248445779999</v>
      </c>
      <c r="C124" s="648">
        <v>95.320999999999998</v>
      </c>
      <c r="D124" s="649">
        <v>88.334175155420994</v>
      </c>
      <c r="E124" s="650">
        <v>13.642964024489</v>
      </c>
      <c r="F124" s="648">
        <v>71.328009119308007</v>
      </c>
      <c r="G124" s="649">
        <v>23.776003039769002</v>
      </c>
      <c r="H124" s="651">
        <v>5.926399999999</v>
      </c>
      <c r="I124" s="648">
        <v>36.426400000000001</v>
      </c>
      <c r="J124" s="649">
        <v>12.650396960229999</v>
      </c>
      <c r="K124" s="652">
        <v>0.51068858432599995</v>
      </c>
    </row>
    <row r="125" spans="1:11" ht="14.4" customHeight="1" thickBot="1" x14ac:dyDescent="0.35">
      <c r="A125" s="668" t="s">
        <v>415</v>
      </c>
      <c r="B125" s="648">
        <v>6.9868248445779999</v>
      </c>
      <c r="C125" s="648">
        <v>95.320999999999998</v>
      </c>
      <c r="D125" s="649">
        <v>88.334175155420994</v>
      </c>
      <c r="E125" s="650">
        <v>13.642964024489</v>
      </c>
      <c r="F125" s="648">
        <v>71.328009119308007</v>
      </c>
      <c r="G125" s="649">
        <v>23.776003039769002</v>
      </c>
      <c r="H125" s="651">
        <v>5.926399999999</v>
      </c>
      <c r="I125" s="648">
        <v>36.426400000000001</v>
      </c>
      <c r="J125" s="649">
        <v>12.650396960229999</v>
      </c>
      <c r="K125" s="652">
        <v>0.51068858432599995</v>
      </c>
    </row>
    <row r="126" spans="1:11" ht="14.4" customHeight="1" thickBot="1" x14ac:dyDescent="0.35">
      <c r="A126" s="669" t="s">
        <v>416</v>
      </c>
      <c r="B126" s="653">
        <v>0</v>
      </c>
      <c r="C126" s="653">
        <v>28.193999999999999</v>
      </c>
      <c r="D126" s="654">
        <v>28.193999999999999</v>
      </c>
      <c r="E126" s="655" t="s">
        <v>298</v>
      </c>
      <c r="F126" s="653">
        <v>0</v>
      </c>
      <c r="G126" s="654">
        <v>0</v>
      </c>
      <c r="H126" s="656">
        <v>0.32639999999899999</v>
      </c>
      <c r="I126" s="653">
        <v>30.8264</v>
      </c>
      <c r="J126" s="654">
        <v>30.8264</v>
      </c>
      <c r="K126" s="657" t="s">
        <v>298</v>
      </c>
    </row>
    <row r="127" spans="1:11" ht="14.4" customHeight="1" thickBot="1" x14ac:dyDescent="0.35">
      <c r="A127" s="670" t="s">
        <v>417</v>
      </c>
      <c r="B127" s="648">
        <v>0</v>
      </c>
      <c r="C127" s="648">
        <v>0</v>
      </c>
      <c r="D127" s="649">
        <v>0</v>
      </c>
      <c r="E127" s="658" t="s">
        <v>298</v>
      </c>
      <c r="F127" s="648">
        <v>0</v>
      </c>
      <c r="G127" s="649">
        <v>0</v>
      </c>
      <c r="H127" s="651">
        <v>0.32639999999899999</v>
      </c>
      <c r="I127" s="648">
        <v>0.32639999999899999</v>
      </c>
      <c r="J127" s="649">
        <v>0.32639999999899999</v>
      </c>
      <c r="K127" s="659" t="s">
        <v>342</v>
      </c>
    </row>
    <row r="128" spans="1:11" ht="14.4" customHeight="1" thickBot="1" x14ac:dyDescent="0.35">
      <c r="A128" s="670" t="s">
        <v>418</v>
      </c>
      <c r="B128" s="648">
        <v>0</v>
      </c>
      <c r="C128" s="648">
        <v>18.315999999999999</v>
      </c>
      <c r="D128" s="649">
        <v>18.315999999999999</v>
      </c>
      <c r="E128" s="658" t="s">
        <v>342</v>
      </c>
      <c r="F128" s="648">
        <v>0</v>
      </c>
      <c r="G128" s="649">
        <v>0</v>
      </c>
      <c r="H128" s="651">
        <v>0</v>
      </c>
      <c r="I128" s="648">
        <v>0</v>
      </c>
      <c r="J128" s="649">
        <v>0</v>
      </c>
      <c r="K128" s="659" t="s">
        <v>298</v>
      </c>
    </row>
    <row r="129" spans="1:11" ht="14.4" customHeight="1" thickBot="1" x14ac:dyDescent="0.35">
      <c r="A129" s="670" t="s">
        <v>419</v>
      </c>
      <c r="B129" s="648">
        <v>0</v>
      </c>
      <c r="C129" s="648">
        <v>9.7680000000000007</v>
      </c>
      <c r="D129" s="649">
        <v>9.7680000000000007</v>
      </c>
      <c r="E129" s="658" t="s">
        <v>298</v>
      </c>
      <c r="F129" s="648">
        <v>0</v>
      </c>
      <c r="G129" s="649">
        <v>0</v>
      </c>
      <c r="H129" s="651">
        <v>0</v>
      </c>
      <c r="I129" s="648">
        <v>30.5</v>
      </c>
      <c r="J129" s="649">
        <v>30.5</v>
      </c>
      <c r="K129" s="659" t="s">
        <v>298</v>
      </c>
    </row>
    <row r="130" spans="1:11" ht="14.4" customHeight="1" thickBot="1" x14ac:dyDescent="0.35">
      <c r="A130" s="670" t="s">
        <v>420</v>
      </c>
      <c r="B130" s="648">
        <v>0</v>
      </c>
      <c r="C130" s="648">
        <v>0.11</v>
      </c>
      <c r="D130" s="649">
        <v>0.11</v>
      </c>
      <c r="E130" s="658" t="s">
        <v>342</v>
      </c>
      <c r="F130" s="648">
        <v>0</v>
      </c>
      <c r="G130" s="649">
        <v>0</v>
      </c>
      <c r="H130" s="651">
        <v>0</v>
      </c>
      <c r="I130" s="648">
        <v>0</v>
      </c>
      <c r="J130" s="649">
        <v>0</v>
      </c>
      <c r="K130" s="659" t="s">
        <v>298</v>
      </c>
    </row>
    <row r="131" spans="1:11" ht="14.4" customHeight="1" thickBot="1" x14ac:dyDescent="0.35">
      <c r="A131" s="672" t="s">
        <v>421</v>
      </c>
      <c r="B131" s="648">
        <v>0</v>
      </c>
      <c r="C131" s="648">
        <v>62.682000000000002</v>
      </c>
      <c r="D131" s="649">
        <v>62.682000000000002</v>
      </c>
      <c r="E131" s="658" t="s">
        <v>298</v>
      </c>
      <c r="F131" s="648">
        <v>71.328009119308007</v>
      </c>
      <c r="G131" s="649">
        <v>23.776003039769002</v>
      </c>
      <c r="H131" s="651">
        <v>0</v>
      </c>
      <c r="I131" s="648">
        <v>0</v>
      </c>
      <c r="J131" s="649">
        <v>-23.776003039769002</v>
      </c>
      <c r="K131" s="652">
        <v>0</v>
      </c>
    </row>
    <row r="132" spans="1:11" ht="14.4" customHeight="1" thickBot="1" x14ac:dyDescent="0.35">
      <c r="A132" s="670" t="s">
        <v>422</v>
      </c>
      <c r="B132" s="648">
        <v>0</v>
      </c>
      <c r="C132" s="648">
        <v>62.682000000000002</v>
      </c>
      <c r="D132" s="649">
        <v>62.682000000000002</v>
      </c>
      <c r="E132" s="658" t="s">
        <v>298</v>
      </c>
      <c r="F132" s="648">
        <v>71.328009119308007</v>
      </c>
      <c r="G132" s="649">
        <v>23.776003039769002</v>
      </c>
      <c r="H132" s="651">
        <v>0</v>
      </c>
      <c r="I132" s="648">
        <v>0</v>
      </c>
      <c r="J132" s="649">
        <v>-23.776003039769002</v>
      </c>
      <c r="K132" s="652">
        <v>0</v>
      </c>
    </row>
    <row r="133" spans="1:11" ht="14.4" customHeight="1" thickBot="1" x14ac:dyDescent="0.35">
      <c r="A133" s="672" t="s">
        <v>423</v>
      </c>
      <c r="B133" s="648">
        <v>6.9868248445779999</v>
      </c>
      <c r="C133" s="648">
        <v>0</v>
      </c>
      <c r="D133" s="649">
        <v>-6.9868248445779999</v>
      </c>
      <c r="E133" s="650">
        <v>0</v>
      </c>
      <c r="F133" s="648">
        <v>0</v>
      </c>
      <c r="G133" s="649">
        <v>0</v>
      </c>
      <c r="H133" s="651">
        <v>5.5999999999989996</v>
      </c>
      <c r="I133" s="648">
        <v>5.5999999999989996</v>
      </c>
      <c r="J133" s="649">
        <v>5.5999999999989996</v>
      </c>
      <c r="K133" s="659" t="s">
        <v>342</v>
      </c>
    </row>
    <row r="134" spans="1:11" ht="14.4" customHeight="1" thickBot="1" x14ac:dyDescent="0.35">
      <c r="A134" s="670" t="s">
        <v>424</v>
      </c>
      <c r="B134" s="648">
        <v>6.9868248445779999</v>
      </c>
      <c r="C134" s="648">
        <v>0</v>
      </c>
      <c r="D134" s="649">
        <v>-6.9868248445779999</v>
      </c>
      <c r="E134" s="650">
        <v>0</v>
      </c>
      <c r="F134" s="648">
        <v>0</v>
      </c>
      <c r="G134" s="649">
        <v>0</v>
      </c>
      <c r="H134" s="651">
        <v>5.5999999999989996</v>
      </c>
      <c r="I134" s="648">
        <v>5.5999999999989996</v>
      </c>
      <c r="J134" s="649">
        <v>5.5999999999989996</v>
      </c>
      <c r="K134" s="659" t="s">
        <v>342</v>
      </c>
    </row>
    <row r="135" spans="1:11" ht="14.4" customHeight="1" thickBot="1" x14ac:dyDescent="0.35">
      <c r="A135" s="672" t="s">
        <v>425</v>
      </c>
      <c r="B135" s="648">
        <v>0</v>
      </c>
      <c r="C135" s="648">
        <v>4.4450000000000003</v>
      </c>
      <c r="D135" s="649">
        <v>4.4450000000000003</v>
      </c>
      <c r="E135" s="658" t="s">
        <v>342</v>
      </c>
      <c r="F135" s="648">
        <v>0</v>
      </c>
      <c r="G135" s="649">
        <v>0</v>
      </c>
      <c r="H135" s="651">
        <v>0</v>
      </c>
      <c r="I135" s="648">
        <v>0</v>
      </c>
      <c r="J135" s="649">
        <v>0</v>
      </c>
      <c r="K135" s="659" t="s">
        <v>298</v>
      </c>
    </row>
    <row r="136" spans="1:11" ht="14.4" customHeight="1" thickBot="1" x14ac:dyDescent="0.35">
      <c r="A136" s="670" t="s">
        <v>426</v>
      </c>
      <c r="B136" s="648">
        <v>0</v>
      </c>
      <c r="C136" s="648">
        <v>4.4450000000000003</v>
      </c>
      <c r="D136" s="649">
        <v>4.4450000000000003</v>
      </c>
      <c r="E136" s="658" t="s">
        <v>342</v>
      </c>
      <c r="F136" s="648">
        <v>0</v>
      </c>
      <c r="G136" s="649">
        <v>0</v>
      </c>
      <c r="H136" s="651">
        <v>0</v>
      </c>
      <c r="I136" s="648">
        <v>0</v>
      </c>
      <c r="J136" s="649">
        <v>0</v>
      </c>
      <c r="K136" s="659" t="s">
        <v>298</v>
      </c>
    </row>
    <row r="137" spans="1:11" ht="14.4" customHeight="1" thickBot="1" x14ac:dyDescent="0.35">
      <c r="A137" s="667" t="s">
        <v>427</v>
      </c>
      <c r="B137" s="648">
        <v>2064.7339460255498</v>
      </c>
      <c r="C137" s="648">
        <v>2076.2552000000001</v>
      </c>
      <c r="D137" s="649">
        <v>11.521253974457</v>
      </c>
      <c r="E137" s="650">
        <v>1.005580018673</v>
      </c>
      <c r="F137" s="648">
        <v>2246.99999999997</v>
      </c>
      <c r="G137" s="649">
        <v>748.99999999998897</v>
      </c>
      <c r="H137" s="651">
        <v>185.37880999999899</v>
      </c>
      <c r="I137" s="648">
        <v>726.80951000000005</v>
      </c>
      <c r="J137" s="649">
        <v>-22.190489999989001</v>
      </c>
      <c r="K137" s="652">
        <v>0.32345772585600002</v>
      </c>
    </row>
    <row r="138" spans="1:11" ht="14.4" customHeight="1" thickBot="1" x14ac:dyDescent="0.35">
      <c r="A138" s="668" t="s">
        <v>428</v>
      </c>
      <c r="B138" s="648">
        <v>1843.73394602555</v>
      </c>
      <c r="C138" s="648">
        <v>1833.45</v>
      </c>
      <c r="D138" s="649">
        <v>-10.283946025543001</v>
      </c>
      <c r="E138" s="650">
        <v>0.99442221799499997</v>
      </c>
      <c r="F138" s="648">
        <v>2246.99999999997</v>
      </c>
      <c r="G138" s="649">
        <v>748.99999999998897</v>
      </c>
      <c r="H138" s="651">
        <v>177.63480999999899</v>
      </c>
      <c r="I138" s="648">
        <v>714.58850999999902</v>
      </c>
      <c r="J138" s="649">
        <v>-34.411489999989001</v>
      </c>
      <c r="K138" s="652">
        <v>0.31801891855800002</v>
      </c>
    </row>
    <row r="139" spans="1:11" ht="14.4" customHeight="1" thickBot="1" x14ac:dyDescent="0.35">
      <c r="A139" s="669" t="s">
        <v>429</v>
      </c>
      <c r="B139" s="653">
        <v>1843.73394602555</v>
      </c>
      <c r="C139" s="653">
        <v>1828.8209999999999</v>
      </c>
      <c r="D139" s="654">
        <v>-14.912946025543</v>
      </c>
      <c r="E139" s="660">
        <v>0.99191155206600001</v>
      </c>
      <c r="F139" s="653">
        <v>2246.99999999997</v>
      </c>
      <c r="G139" s="654">
        <v>748.99999999998897</v>
      </c>
      <c r="H139" s="656">
        <v>177.63480999999899</v>
      </c>
      <c r="I139" s="653">
        <v>710.49150999999904</v>
      </c>
      <c r="J139" s="654">
        <v>-38.508489999989003</v>
      </c>
      <c r="K139" s="661">
        <v>0.31619559857500001</v>
      </c>
    </row>
    <row r="140" spans="1:11" ht="14.4" customHeight="1" thickBot="1" x14ac:dyDescent="0.35">
      <c r="A140" s="670" t="s">
        <v>430</v>
      </c>
      <c r="B140" s="648">
        <v>83.564504692876</v>
      </c>
      <c r="C140" s="648">
        <v>85.21</v>
      </c>
      <c r="D140" s="649">
        <v>1.6454953071230001</v>
      </c>
      <c r="E140" s="650">
        <v>1.0196913188579999</v>
      </c>
      <c r="F140" s="648">
        <v>84.999999999997996</v>
      </c>
      <c r="G140" s="649">
        <v>28.333333333332</v>
      </c>
      <c r="H140" s="651">
        <v>7.1007099999990002</v>
      </c>
      <c r="I140" s="648">
        <v>28.353169999999999</v>
      </c>
      <c r="J140" s="649">
        <v>1.9836666667E-2</v>
      </c>
      <c r="K140" s="652">
        <v>0.33356670588199999</v>
      </c>
    </row>
    <row r="141" spans="1:11" ht="14.4" customHeight="1" thickBot="1" x14ac:dyDescent="0.35">
      <c r="A141" s="670" t="s">
        <v>431</v>
      </c>
      <c r="B141" s="648">
        <v>1108.80628571441</v>
      </c>
      <c r="C141" s="648">
        <v>885.54600000000096</v>
      </c>
      <c r="D141" s="649">
        <v>-223.26028571440401</v>
      </c>
      <c r="E141" s="650">
        <v>0.79864806991899995</v>
      </c>
      <c r="F141" s="648">
        <v>885.99999999998704</v>
      </c>
      <c r="G141" s="649">
        <v>295.33333333332899</v>
      </c>
      <c r="H141" s="651">
        <v>64.464999999998994</v>
      </c>
      <c r="I141" s="648">
        <v>257.86200000000002</v>
      </c>
      <c r="J141" s="649">
        <v>-37.471333333329</v>
      </c>
      <c r="K141" s="652">
        <v>0.29104063205399999</v>
      </c>
    </row>
    <row r="142" spans="1:11" ht="14.4" customHeight="1" thickBot="1" x14ac:dyDescent="0.35">
      <c r="A142" s="670" t="s">
        <v>432</v>
      </c>
      <c r="B142" s="648">
        <v>642.31910201357903</v>
      </c>
      <c r="C142" s="648">
        <v>606.06700000000103</v>
      </c>
      <c r="D142" s="649">
        <v>-36.252102013578003</v>
      </c>
      <c r="E142" s="650">
        <v>0.94356060422300003</v>
      </c>
      <c r="F142" s="648">
        <v>604.99999999999102</v>
      </c>
      <c r="G142" s="649">
        <v>201.66666666666401</v>
      </c>
      <c r="H142" s="651">
        <v>50.178099999998999</v>
      </c>
      <c r="I142" s="648">
        <v>200.71234000000001</v>
      </c>
      <c r="J142" s="649">
        <v>-0.95432666666300003</v>
      </c>
      <c r="K142" s="652">
        <v>0.33175593388399999</v>
      </c>
    </row>
    <row r="143" spans="1:11" ht="14.4" customHeight="1" thickBot="1" x14ac:dyDescent="0.35">
      <c r="A143" s="670" t="s">
        <v>433</v>
      </c>
      <c r="B143" s="648">
        <v>9.0440536046840005</v>
      </c>
      <c r="C143" s="648">
        <v>251.99800000000101</v>
      </c>
      <c r="D143" s="649">
        <v>242.953946395316</v>
      </c>
      <c r="E143" s="650">
        <v>27.863390799613999</v>
      </c>
      <c r="F143" s="648">
        <v>670.99999999999</v>
      </c>
      <c r="G143" s="649">
        <v>223.66666666666299</v>
      </c>
      <c r="H143" s="651">
        <v>55.890999999999003</v>
      </c>
      <c r="I143" s="648">
        <v>223.56399999999999</v>
      </c>
      <c r="J143" s="649">
        <v>-0.10266666666300001</v>
      </c>
      <c r="K143" s="652">
        <v>0.333180327868</v>
      </c>
    </row>
    <row r="144" spans="1:11" ht="14.4" customHeight="1" thickBot="1" x14ac:dyDescent="0.35">
      <c r="A144" s="669" t="s">
        <v>434</v>
      </c>
      <c r="B144" s="653">
        <v>0</v>
      </c>
      <c r="C144" s="653">
        <v>4.6289999999999996</v>
      </c>
      <c r="D144" s="654">
        <v>4.6289999999999996</v>
      </c>
      <c r="E144" s="655" t="s">
        <v>342</v>
      </c>
      <c r="F144" s="653">
        <v>0</v>
      </c>
      <c r="G144" s="654">
        <v>0</v>
      </c>
      <c r="H144" s="656">
        <v>0</v>
      </c>
      <c r="I144" s="653">
        <v>4.0969999999990003</v>
      </c>
      <c r="J144" s="654">
        <v>4.0969999999990003</v>
      </c>
      <c r="K144" s="657" t="s">
        <v>298</v>
      </c>
    </row>
    <row r="145" spans="1:11" ht="14.4" customHeight="1" thickBot="1" x14ac:dyDescent="0.35">
      <c r="A145" s="670" t="s">
        <v>435</v>
      </c>
      <c r="B145" s="648">
        <v>0</v>
      </c>
      <c r="C145" s="648">
        <v>1.95</v>
      </c>
      <c r="D145" s="649">
        <v>1.95</v>
      </c>
      <c r="E145" s="658" t="s">
        <v>342</v>
      </c>
      <c r="F145" s="648">
        <v>0</v>
      </c>
      <c r="G145" s="649">
        <v>0</v>
      </c>
      <c r="H145" s="651">
        <v>0</v>
      </c>
      <c r="I145" s="648">
        <v>4.0969999999990003</v>
      </c>
      <c r="J145" s="649">
        <v>4.0969999999990003</v>
      </c>
      <c r="K145" s="659" t="s">
        <v>298</v>
      </c>
    </row>
    <row r="146" spans="1:11" ht="14.4" customHeight="1" thickBot="1" x14ac:dyDescent="0.35">
      <c r="A146" s="670" t="s">
        <v>436</v>
      </c>
      <c r="B146" s="648">
        <v>0</v>
      </c>
      <c r="C146" s="648">
        <v>2.6789999999999998</v>
      </c>
      <c r="D146" s="649">
        <v>2.6789999999999998</v>
      </c>
      <c r="E146" s="658" t="s">
        <v>342</v>
      </c>
      <c r="F146" s="648">
        <v>0</v>
      </c>
      <c r="G146" s="649">
        <v>0</v>
      </c>
      <c r="H146" s="651">
        <v>0</v>
      </c>
      <c r="I146" s="648">
        <v>0</v>
      </c>
      <c r="J146" s="649">
        <v>0</v>
      </c>
      <c r="K146" s="659" t="s">
        <v>298</v>
      </c>
    </row>
    <row r="147" spans="1:11" ht="14.4" customHeight="1" thickBot="1" x14ac:dyDescent="0.35">
      <c r="A147" s="668" t="s">
        <v>437</v>
      </c>
      <c r="B147" s="648">
        <v>221</v>
      </c>
      <c r="C147" s="648">
        <v>242.80520000000001</v>
      </c>
      <c r="D147" s="649">
        <v>21.805199999999999</v>
      </c>
      <c r="E147" s="650">
        <v>1.0986660633480001</v>
      </c>
      <c r="F147" s="648">
        <v>0</v>
      </c>
      <c r="G147" s="649">
        <v>0</v>
      </c>
      <c r="H147" s="651">
        <v>7.7439999999989997</v>
      </c>
      <c r="I147" s="648">
        <v>12.221</v>
      </c>
      <c r="J147" s="649">
        <v>12.221</v>
      </c>
      <c r="K147" s="659" t="s">
        <v>298</v>
      </c>
    </row>
    <row r="148" spans="1:11" ht="14.4" customHeight="1" thickBot="1" x14ac:dyDescent="0.35">
      <c r="A148" s="669" t="s">
        <v>438</v>
      </c>
      <c r="B148" s="653">
        <v>221</v>
      </c>
      <c r="C148" s="653">
        <v>211.22966</v>
      </c>
      <c r="D148" s="654">
        <v>-9.7703399999990008</v>
      </c>
      <c r="E148" s="660">
        <v>0.95579031674199999</v>
      </c>
      <c r="F148" s="653">
        <v>0</v>
      </c>
      <c r="G148" s="654">
        <v>0</v>
      </c>
      <c r="H148" s="656">
        <v>0</v>
      </c>
      <c r="I148" s="653">
        <v>0</v>
      </c>
      <c r="J148" s="654">
        <v>0</v>
      </c>
      <c r="K148" s="657" t="s">
        <v>298</v>
      </c>
    </row>
    <row r="149" spans="1:11" ht="14.4" customHeight="1" thickBot="1" x14ac:dyDescent="0.35">
      <c r="A149" s="670" t="s">
        <v>439</v>
      </c>
      <c r="B149" s="648">
        <v>221</v>
      </c>
      <c r="C149" s="648">
        <v>211.22966</v>
      </c>
      <c r="D149" s="649">
        <v>-9.7703399999990008</v>
      </c>
      <c r="E149" s="650">
        <v>0.95579031674199999</v>
      </c>
      <c r="F149" s="648">
        <v>0</v>
      </c>
      <c r="G149" s="649">
        <v>0</v>
      </c>
      <c r="H149" s="651">
        <v>0</v>
      </c>
      <c r="I149" s="648">
        <v>0</v>
      </c>
      <c r="J149" s="649">
        <v>0</v>
      </c>
      <c r="K149" s="659" t="s">
        <v>298</v>
      </c>
    </row>
    <row r="150" spans="1:11" ht="14.4" customHeight="1" thickBot="1" x14ac:dyDescent="0.35">
      <c r="A150" s="669" t="s">
        <v>440</v>
      </c>
      <c r="B150" s="653">
        <v>0</v>
      </c>
      <c r="C150" s="653">
        <v>3.0559799999999999</v>
      </c>
      <c r="D150" s="654">
        <v>3.0559799999999999</v>
      </c>
      <c r="E150" s="655" t="s">
        <v>298</v>
      </c>
      <c r="F150" s="653">
        <v>0</v>
      </c>
      <c r="G150" s="654">
        <v>0</v>
      </c>
      <c r="H150" s="656">
        <v>0</v>
      </c>
      <c r="I150" s="653">
        <v>0</v>
      </c>
      <c r="J150" s="654">
        <v>0</v>
      </c>
      <c r="K150" s="657" t="s">
        <v>298</v>
      </c>
    </row>
    <row r="151" spans="1:11" ht="14.4" customHeight="1" thickBot="1" x14ac:dyDescent="0.35">
      <c r="A151" s="670" t="s">
        <v>441</v>
      </c>
      <c r="B151" s="648">
        <v>0</v>
      </c>
      <c r="C151" s="648">
        <v>3.0559799999999999</v>
      </c>
      <c r="D151" s="649">
        <v>3.0559799999999999</v>
      </c>
      <c r="E151" s="658" t="s">
        <v>342</v>
      </c>
      <c r="F151" s="648">
        <v>0</v>
      </c>
      <c r="G151" s="649">
        <v>0</v>
      </c>
      <c r="H151" s="651">
        <v>0</v>
      </c>
      <c r="I151" s="648">
        <v>0</v>
      </c>
      <c r="J151" s="649">
        <v>0</v>
      </c>
      <c r="K151" s="659" t="s">
        <v>298</v>
      </c>
    </row>
    <row r="152" spans="1:11" ht="14.4" customHeight="1" thickBot="1" x14ac:dyDescent="0.35">
      <c r="A152" s="669" t="s">
        <v>442</v>
      </c>
      <c r="B152" s="653">
        <v>0</v>
      </c>
      <c r="C152" s="653">
        <v>4.5617000000000001</v>
      </c>
      <c r="D152" s="654">
        <v>4.5617000000000001</v>
      </c>
      <c r="E152" s="655" t="s">
        <v>342</v>
      </c>
      <c r="F152" s="653">
        <v>0</v>
      </c>
      <c r="G152" s="654">
        <v>0</v>
      </c>
      <c r="H152" s="656">
        <v>0</v>
      </c>
      <c r="I152" s="653">
        <v>4.4770000000000003</v>
      </c>
      <c r="J152" s="654">
        <v>4.4770000000000003</v>
      </c>
      <c r="K152" s="657" t="s">
        <v>298</v>
      </c>
    </row>
    <row r="153" spans="1:11" ht="14.4" customHeight="1" thickBot="1" x14ac:dyDescent="0.35">
      <c r="A153" s="670" t="s">
        <v>443</v>
      </c>
      <c r="B153" s="648">
        <v>0</v>
      </c>
      <c r="C153" s="648">
        <v>4.5617000000000001</v>
      </c>
      <c r="D153" s="649">
        <v>4.5617000000000001</v>
      </c>
      <c r="E153" s="658" t="s">
        <v>342</v>
      </c>
      <c r="F153" s="648">
        <v>0</v>
      </c>
      <c r="G153" s="649">
        <v>0</v>
      </c>
      <c r="H153" s="651">
        <v>0</v>
      </c>
      <c r="I153" s="648">
        <v>4.4770000000000003</v>
      </c>
      <c r="J153" s="649">
        <v>4.4770000000000003</v>
      </c>
      <c r="K153" s="659" t="s">
        <v>298</v>
      </c>
    </row>
    <row r="154" spans="1:11" ht="14.4" customHeight="1" thickBot="1" x14ac:dyDescent="0.35">
      <c r="A154" s="669" t="s">
        <v>444</v>
      </c>
      <c r="B154" s="653">
        <v>0</v>
      </c>
      <c r="C154" s="653">
        <v>23.95786</v>
      </c>
      <c r="D154" s="654">
        <v>23.95786</v>
      </c>
      <c r="E154" s="655" t="s">
        <v>298</v>
      </c>
      <c r="F154" s="653">
        <v>0</v>
      </c>
      <c r="G154" s="654">
        <v>0</v>
      </c>
      <c r="H154" s="656">
        <v>0</v>
      </c>
      <c r="I154" s="653">
        <v>0</v>
      </c>
      <c r="J154" s="654">
        <v>0</v>
      </c>
      <c r="K154" s="657" t="s">
        <v>298</v>
      </c>
    </row>
    <row r="155" spans="1:11" ht="14.4" customHeight="1" thickBot="1" x14ac:dyDescent="0.35">
      <c r="A155" s="670" t="s">
        <v>445</v>
      </c>
      <c r="B155" s="648">
        <v>0</v>
      </c>
      <c r="C155" s="648">
        <v>23.95786</v>
      </c>
      <c r="D155" s="649">
        <v>23.95786</v>
      </c>
      <c r="E155" s="658" t="s">
        <v>298</v>
      </c>
      <c r="F155" s="648">
        <v>0</v>
      </c>
      <c r="G155" s="649">
        <v>0</v>
      </c>
      <c r="H155" s="651">
        <v>0</v>
      </c>
      <c r="I155" s="648">
        <v>0</v>
      </c>
      <c r="J155" s="649">
        <v>0</v>
      </c>
      <c r="K155" s="659" t="s">
        <v>298</v>
      </c>
    </row>
    <row r="156" spans="1:11" ht="14.4" customHeight="1" thickBot="1" x14ac:dyDescent="0.35">
      <c r="A156" s="669" t="s">
        <v>446</v>
      </c>
      <c r="B156" s="653">
        <v>0</v>
      </c>
      <c r="C156" s="653">
        <v>0</v>
      </c>
      <c r="D156" s="654">
        <v>0</v>
      </c>
      <c r="E156" s="655" t="s">
        <v>298</v>
      </c>
      <c r="F156" s="653">
        <v>0</v>
      </c>
      <c r="G156" s="654">
        <v>0</v>
      </c>
      <c r="H156" s="656">
        <v>7.7439999999989997</v>
      </c>
      <c r="I156" s="653">
        <v>7.7439999999989997</v>
      </c>
      <c r="J156" s="654">
        <v>7.7439999999989997</v>
      </c>
      <c r="K156" s="657" t="s">
        <v>342</v>
      </c>
    </row>
    <row r="157" spans="1:11" ht="14.4" customHeight="1" thickBot="1" x14ac:dyDescent="0.35">
      <c r="A157" s="670" t="s">
        <v>447</v>
      </c>
      <c r="B157" s="648">
        <v>0</v>
      </c>
      <c r="C157" s="648">
        <v>0</v>
      </c>
      <c r="D157" s="649">
        <v>0</v>
      </c>
      <c r="E157" s="658" t="s">
        <v>298</v>
      </c>
      <c r="F157" s="648">
        <v>0</v>
      </c>
      <c r="G157" s="649">
        <v>0</v>
      </c>
      <c r="H157" s="651">
        <v>7.7439999999989997</v>
      </c>
      <c r="I157" s="648">
        <v>7.7439999999989997</v>
      </c>
      <c r="J157" s="649">
        <v>7.7439999999989997</v>
      </c>
      <c r="K157" s="659" t="s">
        <v>342</v>
      </c>
    </row>
    <row r="158" spans="1:11" ht="14.4" customHeight="1" thickBot="1" x14ac:dyDescent="0.35">
      <c r="A158" s="666" t="s">
        <v>448</v>
      </c>
      <c r="B158" s="648">
        <v>60232.844120243899</v>
      </c>
      <c r="C158" s="648">
        <v>71805.293969999999</v>
      </c>
      <c r="D158" s="649">
        <v>11572.4498497561</v>
      </c>
      <c r="E158" s="650">
        <v>1.192128564054</v>
      </c>
      <c r="F158" s="648">
        <v>81782.494399728399</v>
      </c>
      <c r="G158" s="649">
        <v>27260.831466576099</v>
      </c>
      <c r="H158" s="651">
        <v>3942.8189000000002</v>
      </c>
      <c r="I158" s="648">
        <v>21128.098590000001</v>
      </c>
      <c r="J158" s="649">
        <v>-6132.7328765761304</v>
      </c>
      <c r="K158" s="652">
        <v>0.258345000908</v>
      </c>
    </row>
    <row r="159" spans="1:11" ht="14.4" customHeight="1" thickBot="1" x14ac:dyDescent="0.35">
      <c r="A159" s="667" t="s">
        <v>449</v>
      </c>
      <c r="B159" s="648">
        <v>60214.172033388801</v>
      </c>
      <c r="C159" s="648">
        <v>71789.069829999993</v>
      </c>
      <c r="D159" s="649">
        <v>11574.8977966112</v>
      </c>
      <c r="E159" s="650">
        <v>1.1922287960739999</v>
      </c>
      <c r="F159" s="648">
        <v>81782.494399728399</v>
      </c>
      <c r="G159" s="649">
        <v>27260.831466576099</v>
      </c>
      <c r="H159" s="651">
        <v>3937.8189000000002</v>
      </c>
      <c r="I159" s="648">
        <v>21121.546590000002</v>
      </c>
      <c r="J159" s="649">
        <v>-6139.28487657613</v>
      </c>
      <c r="K159" s="652">
        <v>0.25826488596399999</v>
      </c>
    </row>
    <row r="160" spans="1:11" ht="14.4" customHeight="1" thickBot="1" x14ac:dyDescent="0.35">
      <c r="A160" s="668" t="s">
        <v>450</v>
      </c>
      <c r="B160" s="648">
        <v>60214.172033388801</v>
      </c>
      <c r="C160" s="648">
        <v>71789.069829999993</v>
      </c>
      <c r="D160" s="649">
        <v>11574.8977966112</v>
      </c>
      <c r="E160" s="650">
        <v>1.1922287960739999</v>
      </c>
      <c r="F160" s="648">
        <v>81782.494399728399</v>
      </c>
      <c r="G160" s="649">
        <v>27260.831466576099</v>
      </c>
      <c r="H160" s="651">
        <v>3937.8189000000002</v>
      </c>
      <c r="I160" s="648">
        <v>21121.546590000002</v>
      </c>
      <c r="J160" s="649">
        <v>-6139.28487657613</v>
      </c>
      <c r="K160" s="652">
        <v>0.25826488596399999</v>
      </c>
    </row>
    <row r="161" spans="1:11" ht="14.4" customHeight="1" thickBot="1" x14ac:dyDescent="0.35">
      <c r="A161" s="669" t="s">
        <v>451</v>
      </c>
      <c r="B161" s="653">
        <v>0.63895173707599995</v>
      </c>
      <c r="C161" s="653">
        <v>142.87826999999999</v>
      </c>
      <c r="D161" s="654">
        <v>142.23931826292301</v>
      </c>
      <c r="E161" s="660">
        <v>223.61355593722399</v>
      </c>
      <c r="F161" s="653">
        <v>97.663704518239001</v>
      </c>
      <c r="G161" s="654">
        <v>32.554568172746002</v>
      </c>
      <c r="H161" s="656">
        <v>0</v>
      </c>
      <c r="I161" s="653">
        <v>70.438549999998997</v>
      </c>
      <c r="J161" s="654">
        <v>37.883981827253002</v>
      </c>
      <c r="K161" s="661">
        <v>0.72123569700099999</v>
      </c>
    </row>
    <row r="162" spans="1:11" ht="14.4" customHeight="1" thickBot="1" x14ac:dyDescent="0.35">
      <c r="A162" s="670" t="s">
        <v>452</v>
      </c>
      <c r="B162" s="648">
        <v>0.15219494975100001</v>
      </c>
      <c r="C162" s="648">
        <v>0.22644</v>
      </c>
      <c r="D162" s="649">
        <v>7.4245050248000002E-2</v>
      </c>
      <c r="E162" s="650">
        <v>1.4878286064670001</v>
      </c>
      <c r="F162" s="648">
        <v>0.225743226026</v>
      </c>
      <c r="G162" s="649">
        <v>7.5247742007999996E-2</v>
      </c>
      <c r="H162" s="651">
        <v>0</v>
      </c>
      <c r="I162" s="648">
        <v>0</v>
      </c>
      <c r="J162" s="649">
        <v>-7.5247742007999996E-2</v>
      </c>
      <c r="K162" s="652">
        <v>0</v>
      </c>
    </row>
    <row r="163" spans="1:11" ht="14.4" customHeight="1" thickBot="1" x14ac:dyDescent="0.35">
      <c r="A163" s="670" t="s">
        <v>453</v>
      </c>
      <c r="B163" s="648">
        <v>0</v>
      </c>
      <c r="C163" s="648">
        <v>0.44600000000000001</v>
      </c>
      <c r="D163" s="649">
        <v>0.44600000000000001</v>
      </c>
      <c r="E163" s="658" t="s">
        <v>342</v>
      </c>
      <c r="F163" s="648">
        <v>0.37324398681199999</v>
      </c>
      <c r="G163" s="649">
        <v>0.12441466227</v>
      </c>
      <c r="H163" s="651">
        <v>0</v>
      </c>
      <c r="I163" s="648">
        <v>0</v>
      </c>
      <c r="J163" s="649">
        <v>-0.12441466227</v>
      </c>
      <c r="K163" s="652">
        <v>0</v>
      </c>
    </row>
    <row r="164" spans="1:11" ht="14.4" customHeight="1" thickBot="1" x14ac:dyDescent="0.35">
      <c r="A164" s="670" t="s">
        <v>454</v>
      </c>
      <c r="B164" s="648">
        <v>0</v>
      </c>
      <c r="C164" s="648">
        <v>141.81163000000001</v>
      </c>
      <c r="D164" s="649">
        <v>141.81163000000001</v>
      </c>
      <c r="E164" s="658" t="s">
        <v>342</v>
      </c>
      <c r="F164" s="648">
        <v>96.689827166564001</v>
      </c>
      <c r="G164" s="649">
        <v>32.229942388853999</v>
      </c>
      <c r="H164" s="651">
        <v>0</v>
      </c>
      <c r="I164" s="648">
        <v>70.032769999999005</v>
      </c>
      <c r="J164" s="649">
        <v>37.802827611143996</v>
      </c>
      <c r="K164" s="652">
        <v>0.724303394185</v>
      </c>
    </row>
    <row r="165" spans="1:11" ht="14.4" customHeight="1" thickBot="1" x14ac:dyDescent="0.35">
      <c r="A165" s="670" t="s">
        <v>455</v>
      </c>
      <c r="B165" s="648">
        <v>0.486756787325</v>
      </c>
      <c r="C165" s="648">
        <v>0.39419999999999999</v>
      </c>
      <c r="D165" s="649">
        <v>-9.2556787325000001E-2</v>
      </c>
      <c r="E165" s="650">
        <v>0.80985003242800002</v>
      </c>
      <c r="F165" s="648">
        <v>0.37489013883599998</v>
      </c>
      <c r="G165" s="649">
        <v>0.12496337961200001</v>
      </c>
      <c r="H165" s="651">
        <v>0</v>
      </c>
      <c r="I165" s="648">
        <v>0.40577999999999997</v>
      </c>
      <c r="J165" s="649">
        <v>0.280816620387</v>
      </c>
      <c r="K165" s="652">
        <v>1.0823971024129999</v>
      </c>
    </row>
    <row r="166" spans="1:11" ht="14.4" customHeight="1" thickBot="1" x14ac:dyDescent="0.35">
      <c r="A166" s="669" t="s">
        <v>456</v>
      </c>
      <c r="B166" s="653">
        <v>426.73732728037101</v>
      </c>
      <c r="C166" s="653">
        <v>445.29054000000002</v>
      </c>
      <c r="D166" s="654">
        <v>18.553212719628998</v>
      </c>
      <c r="E166" s="660">
        <v>1.043476892068</v>
      </c>
      <c r="F166" s="653">
        <v>0</v>
      </c>
      <c r="G166" s="654">
        <v>0</v>
      </c>
      <c r="H166" s="656">
        <v>0</v>
      </c>
      <c r="I166" s="653">
        <v>0</v>
      </c>
      <c r="J166" s="654">
        <v>0</v>
      </c>
      <c r="K166" s="657" t="s">
        <v>298</v>
      </c>
    </row>
    <row r="167" spans="1:11" ht="14.4" customHeight="1" thickBot="1" x14ac:dyDescent="0.35">
      <c r="A167" s="670" t="s">
        <v>457</v>
      </c>
      <c r="B167" s="648">
        <v>426.73732728037101</v>
      </c>
      <c r="C167" s="648">
        <v>445.29054000000002</v>
      </c>
      <c r="D167" s="649">
        <v>18.553212719628998</v>
      </c>
      <c r="E167" s="650">
        <v>1.043476892068</v>
      </c>
      <c r="F167" s="648">
        <v>0</v>
      </c>
      <c r="G167" s="649">
        <v>0</v>
      </c>
      <c r="H167" s="651">
        <v>0</v>
      </c>
      <c r="I167" s="648">
        <v>0</v>
      </c>
      <c r="J167" s="649">
        <v>0</v>
      </c>
      <c r="K167" s="659" t="s">
        <v>298</v>
      </c>
    </row>
    <row r="168" spans="1:11" ht="14.4" customHeight="1" thickBot="1" x14ac:dyDescent="0.35">
      <c r="A168" s="672" t="s">
        <v>458</v>
      </c>
      <c r="B168" s="648">
        <v>54.328483049454</v>
      </c>
      <c r="C168" s="648">
        <v>895.96225000000004</v>
      </c>
      <c r="D168" s="649">
        <v>841.63376695054501</v>
      </c>
      <c r="E168" s="650">
        <v>16.491574947608999</v>
      </c>
      <c r="F168" s="648">
        <v>397.39464105497501</v>
      </c>
      <c r="G168" s="649">
        <v>132.464880351658</v>
      </c>
      <c r="H168" s="651">
        <v>8.6782800000000009</v>
      </c>
      <c r="I168" s="648">
        <v>112.89229</v>
      </c>
      <c r="J168" s="649">
        <v>-19.572590351658</v>
      </c>
      <c r="K168" s="652">
        <v>0.28408105781199999</v>
      </c>
    </row>
    <row r="169" spans="1:11" ht="14.4" customHeight="1" thickBot="1" x14ac:dyDescent="0.35">
      <c r="A169" s="670" t="s">
        <v>459</v>
      </c>
      <c r="B169" s="648">
        <v>0</v>
      </c>
      <c r="C169" s="648">
        <v>0</v>
      </c>
      <c r="D169" s="649">
        <v>0</v>
      </c>
      <c r="E169" s="650">
        <v>1</v>
      </c>
      <c r="F169" s="648">
        <v>247.46420893150801</v>
      </c>
      <c r="G169" s="649">
        <v>82.488069643835999</v>
      </c>
      <c r="H169" s="651">
        <v>0</v>
      </c>
      <c r="I169" s="648">
        <v>58.330089999998997</v>
      </c>
      <c r="J169" s="649">
        <v>-24.157979643836001</v>
      </c>
      <c r="K169" s="652">
        <v>0.235711217601</v>
      </c>
    </row>
    <row r="170" spans="1:11" ht="14.4" customHeight="1" thickBot="1" x14ac:dyDescent="0.35">
      <c r="A170" s="670" t="s">
        <v>460</v>
      </c>
      <c r="B170" s="648">
        <v>0</v>
      </c>
      <c r="C170" s="648">
        <v>0</v>
      </c>
      <c r="D170" s="649">
        <v>0</v>
      </c>
      <c r="E170" s="650">
        <v>1</v>
      </c>
      <c r="F170" s="648">
        <v>149.930432123467</v>
      </c>
      <c r="G170" s="649">
        <v>49.976810707821997</v>
      </c>
      <c r="H170" s="651">
        <v>8.6782800000000009</v>
      </c>
      <c r="I170" s="648">
        <v>54.562199999999997</v>
      </c>
      <c r="J170" s="649">
        <v>4.5853892921770001</v>
      </c>
      <c r="K170" s="652">
        <v>0.36391677945000001</v>
      </c>
    </row>
    <row r="171" spans="1:11" ht="14.4" customHeight="1" thickBot="1" x14ac:dyDescent="0.35">
      <c r="A171" s="670" t="s">
        <v>461</v>
      </c>
      <c r="B171" s="648">
        <v>0</v>
      </c>
      <c r="C171" s="648">
        <v>211.06197</v>
      </c>
      <c r="D171" s="649">
        <v>211.06197</v>
      </c>
      <c r="E171" s="658" t="s">
        <v>342</v>
      </c>
      <c r="F171" s="648">
        <v>0</v>
      </c>
      <c r="G171" s="649">
        <v>0</v>
      </c>
      <c r="H171" s="651">
        <v>0</v>
      </c>
      <c r="I171" s="648">
        <v>0</v>
      </c>
      <c r="J171" s="649">
        <v>0</v>
      </c>
      <c r="K171" s="659" t="s">
        <v>298</v>
      </c>
    </row>
    <row r="172" spans="1:11" ht="14.4" customHeight="1" thickBot="1" x14ac:dyDescent="0.35">
      <c r="A172" s="670" t="s">
        <v>462</v>
      </c>
      <c r="B172" s="648">
        <v>54.328483049454</v>
      </c>
      <c r="C172" s="648">
        <v>684.90027999999995</v>
      </c>
      <c r="D172" s="649">
        <v>630.57179695054504</v>
      </c>
      <c r="E172" s="650">
        <v>12.606652009343</v>
      </c>
      <c r="F172" s="648">
        <v>0</v>
      </c>
      <c r="G172" s="649">
        <v>0</v>
      </c>
      <c r="H172" s="651">
        <v>0</v>
      </c>
      <c r="I172" s="648">
        <v>0</v>
      </c>
      <c r="J172" s="649">
        <v>0</v>
      </c>
      <c r="K172" s="659" t="s">
        <v>298</v>
      </c>
    </row>
    <row r="173" spans="1:11" ht="14.4" customHeight="1" thickBot="1" x14ac:dyDescent="0.35">
      <c r="A173" s="669" t="s">
        <v>463</v>
      </c>
      <c r="B173" s="653">
        <v>59732.467271321897</v>
      </c>
      <c r="C173" s="653">
        <v>66749.514840000003</v>
      </c>
      <c r="D173" s="654">
        <v>7017.0475686781301</v>
      </c>
      <c r="E173" s="660">
        <v>1.1174745978059999</v>
      </c>
      <c r="F173" s="653">
        <v>81287.436054155201</v>
      </c>
      <c r="G173" s="654">
        <v>27095.8120180517</v>
      </c>
      <c r="H173" s="656">
        <v>3929.1406200000001</v>
      </c>
      <c r="I173" s="653">
        <v>19557.528539999999</v>
      </c>
      <c r="J173" s="654">
        <v>-7538.2834780517296</v>
      </c>
      <c r="K173" s="661">
        <v>0.24059718806899999</v>
      </c>
    </row>
    <row r="174" spans="1:11" ht="14.4" customHeight="1" thickBot="1" x14ac:dyDescent="0.35">
      <c r="A174" s="670" t="s">
        <v>464</v>
      </c>
      <c r="B174" s="648">
        <v>26350.924889734699</v>
      </c>
      <c r="C174" s="648">
        <v>26366.25157</v>
      </c>
      <c r="D174" s="649">
        <v>15.326680265312</v>
      </c>
      <c r="E174" s="650">
        <v>1.000581637279</v>
      </c>
      <c r="F174" s="648">
        <v>0</v>
      </c>
      <c r="G174" s="649">
        <v>0</v>
      </c>
      <c r="H174" s="651">
        <v>0</v>
      </c>
      <c r="I174" s="648">
        <v>0</v>
      </c>
      <c r="J174" s="649">
        <v>0</v>
      </c>
      <c r="K174" s="659" t="s">
        <v>298</v>
      </c>
    </row>
    <row r="175" spans="1:11" ht="14.4" customHeight="1" thickBot="1" x14ac:dyDescent="0.35">
      <c r="A175" s="670" t="s">
        <v>465</v>
      </c>
      <c r="B175" s="648">
        <v>33381.542381587198</v>
      </c>
      <c r="C175" s="648">
        <v>40383.263270000003</v>
      </c>
      <c r="D175" s="649">
        <v>7001.7208884128204</v>
      </c>
      <c r="E175" s="650">
        <v>1.209748273712</v>
      </c>
      <c r="F175" s="648">
        <v>81287.436054155201</v>
      </c>
      <c r="G175" s="649">
        <v>27095.8120180517</v>
      </c>
      <c r="H175" s="651">
        <v>3929.1406200000001</v>
      </c>
      <c r="I175" s="648">
        <v>19557.528539999999</v>
      </c>
      <c r="J175" s="649">
        <v>-7538.2834780517296</v>
      </c>
      <c r="K175" s="652">
        <v>0.24059718806899999</v>
      </c>
    </row>
    <row r="176" spans="1:11" ht="14.4" customHeight="1" thickBot="1" x14ac:dyDescent="0.35">
      <c r="A176" s="669" t="s">
        <v>466</v>
      </c>
      <c r="B176" s="653">
        <v>0</v>
      </c>
      <c r="C176" s="653">
        <v>3555.4239299999999</v>
      </c>
      <c r="D176" s="654">
        <v>3555.4239299999999</v>
      </c>
      <c r="E176" s="655" t="s">
        <v>298</v>
      </c>
      <c r="F176" s="653">
        <v>0</v>
      </c>
      <c r="G176" s="654">
        <v>0</v>
      </c>
      <c r="H176" s="656">
        <v>0</v>
      </c>
      <c r="I176" s="653">
        <v>1380.6872100000001</v>
      </c>
      <c r="J176" s="654">
        <v>1380.6872100000001</v>
      </c>
      <c r="K176" s="657" t="s">
        <v>298</v>
      </c>
    </row>
    <row r="177" spans="1:11" ht="14.4" customHeight="1" thickBot="1" x14ac:dyDescent="0.35">
      <c r="A177" s="670" t="s">
        <v>467</v>
      </c>
      <c r="B177" s="648">
        <v>0</v>
      </c>
      <c r="C177" s="648">
        <v>1227.7977100000001</v>
      </c>
      <c r="D177" s="649">
        <v>1227.7977100000001</v>
      </c>
      <c r="E177" s="658" t="s">
        <v>298</v>
      </c>
      <c r="F177" s="648">
        <v>0</v>
      </c>
      <c r="G177" s="649">
        <v>0</v>
      </c>
      <c r="H177" s="651">
        <v>0</v>
      </c>
      <c r="I177" s="648">
        <v>0</v>
      </c>
      <c r="J177" s="649">
        <v>0</v>
      </c>
      <c r="K177" s="659" t="s">
        <v>298</v>
      </c>
    </row>
    <row r="178" spans="1:11" ht="14.4" customHeight="1" thickBot="1" x14ac:dyDescent="0.35">
      <c r="A178" s="670" t="s">
        <v>468</v>
      </c>
      <c r="B178" s="648">
        <v>0</v>
      </c>
      <c r="C178" s="648">
        <v>2327.6262200000001</v>
      </c>
      <c r="D178" s="649">
        <v>2327.6262200000001</v>
      </c>
      <c r="E178" s="658" t="s">
        <v>298</v>
      </c>
      <c r="F178" s="648">
        <v>0</v>
      </c>
      <c r="G178" s="649">
        <v>0</v>
      </c>
      <c r="H178" s="651">
        <v>0</v>
      </c>
      <c r="I178" s="648">
        <v>1380.6872100000001</v>
      </c>
      <c r="J178" s="649">
        <v>1380.6872100000001</v>
      </c>
      <c r="K178" s="659" t="s">
        <v>298</v>
      </c>
    </row>
    <row r="179" spans="1:11" ht="14.4" customHeight="1" thickBot="1" x14ac:dyDescent="0.35">
      <c r="A179" s="667" t="s">
        <v>469</v>
      </c>
      <c r="B179" s="648">
        <v>0</v>
      </c>
      <c r="C179" s="648">
        <v>16.224139999999998</v>
      </c>
      <c r="D179" s="649">
        <v>16.224139999999998</v>
      </c>
      <c r="E179" s="658" t="s">
        <v>298</v>
      </c>
      <c r="F179" s="648">
        <v>0</v>
      </c>
      <c r="G179" s="649">
        <v>0</v>
      </c>
      <c r="H179" s="651">
        <v>5</v>
      </c>
      <c r="I179" s="648">
        <v>6.5519999999999996</v>
      </c>
      <c r="J179" s="649">
        <v>6.5519999999999996</v>
      </c>
      <c r="K179" s="659" t="s">
        <v>298</v>
      </c>
    </row>
    <row r="180" spans="1:11" ht="14.4" customHeight="1" thickBot="1" x14ac:dyDescent="0.35">
      <c r="A180" s="668" t="s">
        <v>470</v>
      </c>
      <c r="B180" s="648">
        <v>0</v>
      </c>
      <c r="C180" s="648">
        <v>16</v>
      </c>
      <c r="D180" s="649">
        <v>16</v>
      </c>
      <c r="E180" s="658" t="s">
        <v>298</v>
      </c>
      <c r="F180" s="648">
        <v>0</v>
      </c>
      <c r="G180" s="649">
        <v>0</v>
      </c>
      <c r="H180" s="651">
        <v>5</v>
      </c>
      <c r="I180" s="648">
        <v>6.5</v>
      </c>
      <c r="J180" s="649">
        <v>6.5</v>
      </c>
      <c r="K180" s="659" t="s">
        <v>298</v>
      </c>
    </row>
    <row r="181" spans="1:11" ht="14.4" customHeight="1" thickBot="1" x14ac:dyDescent="0.35">
      <c r="A181" s="669" t="s">
        <v>471</v>
      </c>
      <c r="B181" s="653">
        <v>0</v>
      </c>
      <c r="C181" s="653">
        <v>16</v>
      </c>
      <c r="D181" s="654">
        <v>16</v>
      </c>
      <c r="E181" s="655" t="s">
        <v>298</v>
      </c>
      <c r="F181" s="653">
        <v>0</v>
      </c>
      <c r="G181" s="654">
        <v>0</v>
      </c>
      <c r="H181" s="656">
        <v>5</v>
      </c>
      <c r="I181" s="653">
        <v>6.5</v>
      </c>
      <c r="J181" s="654">
        <v>6.5</v>
      </c>
      <c r="K181" s="657" t="s">
        <v>298</v>
      </c>
    </row>
    <row r="182" spans="1:11" ht="14.4" customHeight="1" thickBot="1" x14ac:dyDescent="0.35">
      <c r="A182" s="670" t="s">
        <v>472</v>
      </c>
      <c r="B182" s="648">
        <v>0</v>
      </c>
      <c r="C182" s="648">
        <v>16</v>
      </c>
      <c r="D182" s="649">
        <v>16</v>
      </c>
      <c r="E182" s="658" t="s">
        <v>298</v>
      </c>
      <c r="F182" s="648">
        <v>0</v>
      </c>
      <c r="G182" s="649">
        <v>0</v>
      </c>
      <c r="H182" s="651">
        <v>5</v>
      </c>
      <c r="I182" s="648">
        <v>6.5</v>
      </c>
      <c r="J182" s="649">
        <v>6.5</v>
      </c>
      <c r="K182" s="659" t="s">
        <v>298</v>
      </c>
    </row>
    <row r="183" spans="1:11" ht="14.4" customHeight="1" thickBot="1" x14ac:dyDescent="0.35">
      <c r="A183" s="673" t="s">
        <v>473</v>
      </c>
      <c r="B183" s="653">
        <v>0</v>
      </c>
      <c r="C183" s="653">
        <v>0.22414000000000001</v>
      </c>
      <c r="D183" s="654">
        <v>0.22414000000000001</v>
      </c>
      <c r="E183" s="655" t="s">
        <v>298</v>
      </c>
      <c r="F183" s="653">
        <v>0</v>
      </c>
      <c r="G183" s="654">
        <v>0</v>
      </c>
      <c r="H183" s="656">
        <v>0</v>
      </c>
      <c r="I183" s="653">
        <v>5.1999999998999999E-2</v>
      </c>
      <c r="J183" s="654">
        <v>5.1999999998999999E-2</v>
      </c>
      <c r="K183" s="657" t="s">
        <v>298</v>
      </c>
    </row>
    <row r="184" spans="1:11" ht="14.4" customHeight="1" thickBot="1" x14ac:dyDescent="0.35">
      <c r="A184" s="669" t="s">
        <v>474</v>
      </c>
      <c r="B184" s="653">
        <v>0</v>
      </c>
      <c r="C184" s="653">
        <v>9.3999999999999997E-4</v>
      </c>
      <c r="D184" s="654">
        <v>9.3999999999999997E-4</v>
      </c>
      <c r="E184" s="655" t="s">
        <v>298</v>
      </c>
      <c r="F184" s="653">
        <v>0</v>
      </c>
      <c r="G184" s="654">
        <v>0</v>
      </c>
      <c r="H184" s="656">
        <v>0</v>
      </c>
      <c r="I184" s="653">
        <v>4.9999999900000001E-4</v>
      </c>
      <c r="J184" s="654">
        <v>4.9999999900000001E-4</v>
      </c>
      <c r="K184" s="657" t="s">
        <v>298</v>
      </c>
    </row>
    <row r="185" spans="1:11" ht="14.4" customHeight="1" thickBot="1" x14ac:dyDescent="0.35">
      <c r="A185" s="670" t="s">
        <v>475</v>
      </c>
      <c r="B185" s="648">
        <v>0</v>
      </c>
      <c r="C185" s="648">
        <v>9.3999999999999997E-4</v>
      </c>
      <c r="D185" s="649">
        <v>9.3999999999999997E-4</v>
      </c>
      <c r="E185" s="658" t="s">
        <v>342</v>
      </c>
      <c r="F185" s="648">
        <v>0</v>
      </c>
      <c r="G185" s="649">
        <v>0</v>
      </c>
      <c r="H185" s="651">
        <v>0</v>
      </c>
      <c r="I185" s="648">
        <v>4.9999999900000001E-4</v>
      </c>
      <c r="J185" s="649">
        <v>4.9999999900000001E-4</v>
      </c>
      <c r="K185" s="659" t="s">
        <v>298</v>
      </c>
    </row>
    <row r="186" spans="1:11" ht="14.4" customHeight="1" thickBot="1" x14ac:dyDescent="0.35">
      <c r="A186" s="669" t="s">
        <v>476</v>
      </c>
      <c r="B186" s="653">
        <v>0</v>
      </c>
      <c r="C186" s="653">
        <v>0.22320000000000001</v>
      </c>
      <c r="D186" s="654">
        <v>0.22320000000000001</v>
      </c>
      <c r="E186" s="655" t="s">
        <v>342</v>
      </c>
      <c r="F186" s="653">
        <v>0</v>
      </c>
      <c r="G186" s="654">
        <v>0</v>
      </c>
      <c r="H186" s="656">
        <v>0</v>
      </c>
      <c r="I186" s="653">
        <v>5.1499999998999998E-2</v>
      </c>
      <c r="J186" s="654">
        <v>5.1499999998999998E-2</v>
      </c>
      <c r="K186" s="657" t="s">
        <v>298</v>
      </c>
    </row>
    <row r="187" spans="1:11" ht="14.4" customHeight="1" thickBot="1" x14ac:dyDescent="0.35">
      <c r="A187" s="670" t="s">
        <v>477</v>
      </c>
      <c r="B187" s="648">
        <v>0</v>
      </c>
      <c r="C187" s="648">
        <v>0.1232</v>
      </c>
      <c r="D187" s="649">
        <v>0.1232</v>
      </c>
      <c r="E187" s="658" t="s">
        <v>342</v>
      </c>
      <c r="F187" s="648">
        <v>0</v>
      </c>
      <c r="G187" s="649">
        <v>0</v>
      </c>
      <c r="H187" s="651">
        <v>0</v>
      </c>
      <c r="I187" s="648">
        <v>5.1499999998999998E-2</v>
      </c>
      <c r="J187" s="649">
        <v>5.1499999998999998E-2</v>
      </c>
      <c r="K187" s="659" t="s">
        <v>298</v>
      </c>
    </row>
    <row r="188" spans="1:11" ht="14.4" customHeight="1" thickBot="1" x14ac:dyDescent="0.35">
      <c r="A188" s="670" t="s">
        <v>478</v>
      </c>
      <c r="B188" s="648">
        <v>0</v>
      </c>
      <c r="C188" s="648">
        <v>0.1</v>
      </c>
      <c r="D188" s="649">
        <v>0.1</v>
      </c>
      <c r="E188" s="658" t="s">
        <v>342</v>
      </c>
      <c r="F188" s="648">
        <v>0</v>
      </c>
      <c r="G188" s="649">
        <v>0</v>
      </c>
      <c r="H188" s="651">
        <v>0</v>
      </c>
      <c r="I188" s="648">
        <v>0</v>
      </c>
      <c r="J188" s="649">
        <v>0</v>
      </c>
      <c r="K188" s="659" t="s">
        <v>298</v>
      </c>
    </row>
    <row r="189" spans="1:11" ht="14.4" customHeight="1" thickBot="1" x14ac:dyDescent="0.35">
      <c r="A189" s="667" t="s">
        <v>479</v>
      </c>
      <c r="B189" s="648">
        <v>18.672086855134999</v>
      </c>
      <c r="C189" s="648">
        <v>0</v>
      </c>
      <c r="D189" s="649">
        <v>-18.672086855134999</v>
      </c>
      <c r="E189" s="650">
        <v>0</v>
      </c>
      <c r="F189" s="648">
        <v>0</v>
      </c>
      <c r="G189" s="649">
        <v>0</v>
      </c>
      <c r="H189" s="651">
        <v>0</v>
      </c>
      <c r="I189" s="648">
        <v>0</v>
      </c>
      <c r="J189" s="649">
        <v>0</v>
      </c>
      <c r="K189" s="652">
        <v>0</v>
      </c>
    </row>
    <row r="190" spans="1:11" ht="14.4" customHeight="1" thickBot="1" x14ac:dyDescent="0.35">
      <c r="A190" s="673" t="s">
        <v>480</v>
      </c>
      <c r="B190" s="653">
        <v>18.672086855134999</v>
      </c>
      <c r="C190" s="653">
        <v>0</v>
      </c>
      <c r="D190" s="654">
        <v>-18.672086855134999</v>
      </c>
      <c r="E190" s="660">
        <v>0</v>
      </c>
      <c r="F190" s="653">
        <v>0</v>
      </c>
      <c r="G190" s="654">
        <v>0</v>
      </c>
      <c r="H190" s="656">
        <v>0</v>
      </c>
      <c r="I190" s="653">
        <v>0</v>
      </c>
      <c r="J190" s="654">
        <v>0</v>
      </c>
      <c r="K190" s="661">
        <v>0</v>
      </c>
    </row>
    <row r="191" spans="1:11" ht="14.4" customHeight="1" thickBot="1" x14ac:dyDescent="0.35">
      <c r="A191" s="669" t="s">
        <v>481</v>
      </c>
      <c r="B191" s="653">
        <v>18.672086855134999</v>
      </c>
      <c r="C191" s="653">
        <v>0</v>
      </c>
      <c r="D191" s="654">
        <v>-18.672086855134999</v>
      </c>
      <c r="E191" s="660">
        <v>0</v>
      </c>
      <c r="F191" s="653">
        <v>0</v>
      </c>
      <c r="G191" s="654">
        <v>0</v>
      </c>
      <c r="H191" s="656">
        <v>0</v>
      </c>
      <c r="I191" s="653">
        <v>0</v>
      </c>
      <c r="J191" s="654">
        <v>0</v>
      </c>
      <c r="K191" s="661">
        <v>0</v>
      </c>
    </row>
    <row r="192" spans="1:11" ht="14.4" customHeight="1" thickBot="1" x14ac:dyDescent="0.35">
      <c r="A192" s="670" t="s">
        <v>482</v>
      </c>
      <c r="B192" s="648">
        <v>18.672086855134999</v>
      </c>
      <c r="C192" s="648">
        <v>0</v>
      </c>
      <c r="D192" s="649">
        <v>-18.672086855134999</v>
      </c>
      <c r="E192" s="650">
        <v>0</v>
      </c>
      <c r="F192" s="648">
        <v>0</v>
      </c>
      <c r="G192" s="649">
        <v>0</v>
      </c>
      <c r="H192" s="651">
        <v>0</v>
      </c>
      <c r="I192" s="648">
        <v>0</v>
      </c>
      <c r="J192" s="649">
        <v>0</v>
      </c>
      <c r="K192" s="652">
        <v>0</v>
      </c>
    </row>
    <row r="193" spans="1:11" ht="14.4" customHeight="1" thickBot="1" x14ac:dyDescent="0.35">
      <c r="A193" s="666" t="s">
        <v>483</v>
      </c>
      <c r="B193" s="648">
        <v>6417.9265408253996</v>
      </c>
      <c r="C193" s="648">
        <v>9457.0926799999997</v>
      </c>
      <c r="D193" s="649">
        <v>3039.1661391746002</v>
      </c>
      <c r="E193" s="650">
        <v>1.473543304031</v>
      </c>
      <c r="F193" s="648">
        <v>7233.1526947207703</v>
      </c>
      <c r="G193" s="649">
        <v>2411.0508982402598</v>
      </c>
      <c r="H193" s="651">
        <v>942.29920000000004</v>
      </c>
      <c r="I193" s="648">
        <v>3280.8114599999999</v>
      </c>
      <c r="J193" s="649">
        <v>869.76056175974702</v>
      </c>
      <c r="K193" s="652">
        <v>0.45357973189099998</v>
      </c>
    </row>
    <row r="194" spans="1:11" ht="14.4" customHeight="1" thickBot="1" x14ac:dyDescent="0.35">
      <c r="A194" s="671" t="s">
        <v>484</v>
      </c>
      <c r="B194" s="653">
        <v>6417.9265408253996</v>
      </c>
      <c r="C194" s="653">
        <v>9457.0926799999997</v>
      </c>
      <c r="D194" s="654">
        <v>3039.1661391746002</v>
      </c>
      <c r="E194" s="660">
        <v>1.473543304031</v>
      </c>
      <c r="F194" s="653">
        <v>7233.1526947207703</v>
      </c>
      <c r="G194" s="654">
        <v>2411.0508982402598</v>
      </c>
      <c r="H194" s="656">
        <v>942.29920000000004</v>
      </c>
      <c r="I194" s="653">
        <v>3280.8114599999999</v>
      </c>
      <c r="J194" s="654">
        <v>869.76056175974702</v>
      </c>
      <c r="K194" s="661">
        <v>0.45357973189099998</v>
      </c>
    </row>
    <row r="195" spans="1:11" ht="14.4" customHeight="1" thickBot="1" x14ac:dyDescent="0.35">
      <c r="A195" s="673" t="s">
        <v>41</v>
      </c>
      <c r="B195" s="653">
        <v>6417.9265408253996</v>
      </c>
      <c r="C195" s="653">
        <v>9457.0926799999997</v>
      </c>
      <c r="D195" s="654">
        <v>3039.1661391746002</v>
      </c>
      <c r="E195" s="660">
        <v>1.473543304031</v>
      </c>
      <c r="F195" s="653">
        <v>7233.1526947207703</v>
      </c>
      <c r="G195" s="654">
        <v>2411.0508982402598</v>
      </c>
      <c r="H195" s="656">
        <v>942.29920000000004</v>
      </c>
      <c r="I195" s="653">
        <v>3280.8114599999999</v>
      </c>
      <c r="J195" s="654">
        <v>869.76056175974702</v>
      </c>
      <c r="K195" s="661">
        <v>0.45357973189099998</v>
      </c>
    </row>
    <row r="196" spans="1:11" ht="14.4" customHeight="1" thickBot="1" x14ac:dyDescent="0.35">
      <c r="A196" s="672" t="s">
        <v>485</v>
      </c>
      <c r="B196" s="648">
        <v>0</v>
      </c>
      <c r="C196" s="648">
        <v>259.74491999999998</v>
      </c>
      <c r="D196" s="649">
        <v>259.74491999999998</v>
      </c>
      <c r="E196" s="658" t="s">
        <v>342</v>
      </c>
      <c r="F196" s="648">
        <v>373.601460207777</v>
      </c>
      <c r="G196" s="649">
        <v>124.53382006925899</v>
      </c>
      <c r="H196" s="651">
        <v>33.966709999999999</v>
      </c>
      <c r="I196" s="648">
        <v>117.7722</v>
      </c>
      <c r="J196" s="649">
        <v>-6.7616200692590001</v>
      </c>
      <c r="K196" s="652">
        <v>0.31523484928099998</v>
      </c>
    </row>
    <row r="197" spans="1:11" ht="14.4" customHeight="1" thickBot="1" x14ac:dyDescent="0.35">
      <c r="A197" s="670" t="s">
        <v>486</v>
      </c>
      <c r="B197" s="648">
        <v>0</v>
      </c>
      <c r="C197" s="648">
        <v>259.74491999999998</v>
      </c>
      <c r="D197" s="649">
        <v>259.74491999999998</v>
      </c>
      <c r="E197" s="658" t="s">
        <v>342</v>
      </c>
      <c r="F197" s="648">
        <v>373.601460207777</v>
      </c>
      <c r="G197" s="649">
        <v>124.53382006925899</v>
      </c>
      <c r="H197" s="651">
        <v>33.966709999999999</v>
      </c>
      <c r="I197" s="648">
        <v>117.7722</v>
      </c>
      <c r="J197" s="649">
        <v>-6.7616200692590001</v>
      </c>
      <c r="K197" s="652">
        <v>0.31523484928099998</v>
      </c>
    </row>
    <row r="198" spans="1:11" ht="14.4" customHeight="1" thickBot="1" x14ac:dyDescent="0.35">
      <c r="A198" s="669" t="s">
        <v>487</v>
      </c>
      <c r="B198" s="653">
        <v>54.031879972520997</v>
      </c>
      <c r="C198" s="653">
        <v>35.594999999999999</v>
      </c>
      <c r="D198" s="654">
        <v>-18.436879972521002</v>
      </c>
      <c r="E198" s="660">
        <v>0.65877774414099999</v>
      </c>
      <c r="F198" s="653">
        <v>51.002615085164003</v>
      </c>
      <c r="G198" s="654">
        <v>17.000871695053998</v>
      </c>
      <c r="H198" s="656">
        <v>2.64</v>
      </c>
      <c r="I198" s="653">
        <v>8.8829999999999991</v>
      </c>
      <c r="J198" s="654">
        <v>-8.1178716950539993</v>
      </c>
      <c r="K198" s="661">
        <v>0.17416753994199999</v>
      </c>
    </row>
    <row r="199" spans="1:11" ht="14.4" customHeight="1" thickBot="1" x14ac:dyDescent="0.35">
      <c r="A199" s="670" t="s">
        <v>488</v>
      </c>
      <c r="B199" s="648">
        <v>54.031879972520997</v>
      </c>
      <c r="C199" s="648">
        <v>35.594999999999999</v>
      </c>
      <c r="D199" s="649">
        <v>-18.436879972521002</v>
      </c>
      <c r="E199" s="650">
        <v>0.65877774414099999</v>
      </c>
      <c r="F199" s="648">
        <v>51.002615085164003</v>
      </c>
      <c r="G199" s="649">
        <v>17.000871695053998</v>
      </c>
      <c r="H199" s="651">
        <v>2.64</v>
      </c>
      <c r="I199" s="648">
        <v>8.8829999999999991</v>
      </c>
      <c r="J199" s="649">
        <v>-8.1178716950539993</v>
      </c>
      <c r="K199" s="652">
        <v>0.17416753994199999</v>
      </c>
    </row>
    <row r="200" spans="1:11" ht="14.4" customHeight="1" thickBot="1" x14ac:dyDescent="0.35">
      <c r="A200" s="669" t="s">
        <v>489</v>
      </c>
      <c r="B200" s="653">
        <v>189.15238642475501</v>
      </c>
      <c r="C200" s="653">
        <v>141.76258000000001</v>
      </c>
      <c r="D200" s="654">
        <v>-47.389806424755001</v>
      </c>
      <c r="E200" s="660">
        <v>0.74946228635800005</v>
      </c>
      <c r="F200" s="653">
        <v>194.28810856627399</v>
      </c>
      <c r="G200" s="654">
        <v>64.762702855423996</v>
      </c>
      <c r="H200" s="656">
        <v>12.317159999999999</v>
      </c>
      <c r="I200" s="653">
        <v>46.575740000000003</v>
      </c>
      <c r="J200" s="654">
        <v>-18.186962855423999</v>
      </c>
      <c r="K200" s="661">
        <v>0.23972511927599999</v>
      </c>
    </row>
    <row r="201" spans="1:11" ht="14.4" customHeight="1" thickBot="1" x14ac:dyDescent="0.35">
      <c r="A201" s="670" t="s">
        <v>490</v>
      </c>
      <c r="B201" s="648">
        <v>142.59617615218099</v>
      </c>
      <c r="C201" s="648">
        <v>122.1</v>
      </c>
      <c r="D201" s="649">
        <v>-20.496176152179999</v>
      </c>
      <c r="E201" s="650">
        <v>0.85626419511899998</v>
      </c>
      <c r="F201" s="648">
        <v>175.90133121408999</v>
      </c>
      <c r="G201" s="649">
        <v>58.633777071362999</v>
      </c>
      <c r="H201" s="651">
        <v>11.1</v>
      </c>
      <c r="I201" s="648">
        <v>41.81</v>
      </c>
      <c r="J201" s="649">
        <v>-16.823777071363001</v>
      </c>
      <c r="K201" s="652">
        <v>0.23769007153800001</v>
      </c>
    </row>
    <row r="202" spans="1:11" ht="14.4" customHeight="1" thickBot="1" x14ac:dyDescent="0.35">
      <c r="A202" s="670" t="s">
        <v>491</v>
      </c>
      <c r="B202" s="648">
        <v>24.923348205225</v>
      </c>
      <c r="C202" s="648">
        <v>3.0015999999999998</v>
      </c>
      <c r="D202" s="649">
        <v>-21.921748205225001</v>
      </c>
      <c r="E202" s="650">
        <v>0.120433257012</v>
      </c>
      <c r="F202" s="648">
        <v>0</v>
      </c>
      <c r="G202" s="649">
        <v>0</v>
      </c>
      <c r="H202" s="651">
        <v>0</v>
      </c>
      <c r="I202" s="648">
        <v>0</v>
      </c>
      <c r="J202" s="649">
        <v>0</v>
      </c>
      <c r="K202" s="652">
        <v>4</v>
      </c>
    </row>
    <row r="203" spans="1:11" ht="14.4" customHeight="1" thickBot="1" x14ac:dyDescent="0.35">
      <c r="A203" s="670" t="s">
        <v>492</v>
      </c>
      <c r="B203" s="648">
        <v>21.632862067348999</v>
      </c>
      <c r="C203" s="648">
        <v>16.660979999999999</v>
      </c>
      <c r="D203" s="649">
        <v>-4.9718820673490001</v>
      </c>
      <c r="E203" s="650">
        <v>0.77016993628099994</v>
      </c>
      <c r="F203" s="648">
        <v>18.386777352183</v>
      </c>
      <c r="G203" s="649">
        <v>6.1289257840609999</v>
      </c>
      <c r="H203" s="651">
        <v>1.21716</v>
      </c>
      <c r="I203" s="648">
        <v>4.7657400000000001</v>
      </c>
      <c r="J203" s="649">
        <v>-1.363185784061</v>
      </c>
      <c r="K203" s="652">
        <v>0.25919387115600001</v>
      </c>
    </row>
    <row r="204" spans="1:11" ht="14.4" customHeight="1" thickBot="1" x14ac:dyDescent="0.35">
      <c r="A204" s="669" t="s">
        <v>493</v>
      </c>
      <c r="B204" s="653">
        <v>784.362225852949</v>
      </c>
      <c r="C204" s="653">
        <v>938.89891999999998</v>
      </c>
      <c r="D204" s="654">
        <v>154.53669414705101</v>
      </c>
      <c r="E204" s="660">
        <v>1.197022101592</v>
      </c>
      <c r="F204" s="653">
        <v>875.15043665733697</v>
      </c>
      <c r="G204" s="654">
        <v>291.716812219112</v>
      </c>
      <c r="H204" s="656">
        <v>0</v>
      </c>
      <c r="I204" s="653">
        <v>223.33413999999999</v>
      </c>
      <c r="J204" s="654">
        <v>-68.382672219111996</v>
      </c>
      <c r="K204" s="661">
        <v>0.255195142052</v>
      </c>
    </row>
    <row r="205" spans="1:11" ht="14.4" customHeight="1" thickBot="1" x14ac:dyDescent="0.35">
      <c r="A205" s="670" t="s">
        <v>494</v>
      </c>
      <c r="B205" s="648">
        <v>784.362225852949</v>
      </c>
      <c r="C205" s="648">
        <v>938.89891999999998</v>
      </c>
      <c r="D205" s="649">
        <v>154.53669414705101</v>
      </c>
      <c r="E205" s="650">
        <v>1.197022101592</v>
      </c>
      <c r="F205" s="648">
        <v>875.15043665733697</v>
      </c>
      <c r="G205" s="649">
        <v>291.716812219112</v>
      </c>
      <c r="H205" s="651">
        <v>0</v>
      </c>
      <c r="I205" s="648">
        <v>223.33413999999999</v>
      </c>
      <c r="J205" s="649">
        <v>-68.382672219111996</v>
      </c>
      <c r="K205" s="652">
        <v>0.255195142052</v>
      </c>
    </row>
    <row r="206" spans="1:11" ht="14.4" customHeight="1" thickBot="1" x14ac:dyDescent="0.35">
      <c r="A206" s="669" t="s">
        <v>495</v>
      </c>
      <c r="B206" s="653">
        <v>0</v>
      </c>
      <c r="C206" s="653">
        <v>1.238</v>
      </c>
      <c r="D206" s="654">
        <v>1.238</v>
      </c>
      <c r="E206" s="655" t="s">
        <v>342</v>
      </c>
      <c r="F206" s="653">
        <v>0</v>
      </c>
      <c r="G206" s="654">
        <v>0</v>
      </c>
      <c r="H206" s="656">
        <v>0.112</v>
      </c>
      <c r="I206" s="653">
        <v>0.36199999999999999</v>
      </c>
      <c r="J206" s="654">
        <v>0.36199999999999999</v>
      </c>
      <c r="K206" s="657" t="s">
        <v>342</v>
      </c>
    </row>
    <row r="207" spans="1:11" ht="14.4" customHeight="1" thickBot="1" x14ac:dyDescent="0.35">
      <c r="A207" s="670" t="s">
        <v>496</v>
      </c>
      <c r="B207" s="648">
        <v>0</v>
      </c>
      <c r="C207" s="648">
        <v>1.238</v>
      </c>
      <c r="D207" s="649">
        <v>1.238</v>
      </c>
      <c r="E207" s="658" t="s">
        <v>342</v>
      </c>
      <c r="F207" s="648">
        <v>0</v>
      </c>
      <c r="G207" s="649">
        <v>0</v>
      </c>
      <c r="H207" s="651">
        <v>0.112</v>
      </c>
      <c r="I207" s="648">
        <v>0.36199999999999999</v>
      </c>
      <c r="J207" s="649">
        <v>0.36199999999999999</v>
      </c>
      <c r="K207" s="659" t="s">
        <v>342</v>
      </c>
    </row>
    <row r="208" spans="1:11" ht="14.4" customHeight="1" thickBot="1" x14ac:dyDescent="0.35">
      <c r="A208" s="669" t="s">
        <v>497</v>
      </c>
      <c r="B208" s="653">
        <v>410.03691120168298</v>
      </c>
      <c r="C208" s="653">
        <v>343.42693000000003</v>
      </c>
      <c r="D208" s="654">
        <v>-66.609981201682999</v>
      </c>
      <c r="E208" s="660">
        <v>0.83755125604000003</v>
      </c>
      <c r="F208" s="653">
        <v>461.119419493674</v>
      </c>
      <c r="G208" s="654">
        <v>153.70647316455799</v>
      </c>
      <c r="H208" s="656">
        <v>24.068989999999999</v>
      </c>
      <c r="I208" s="653">
        <v>123.99508</v>
      </c>
      <c r="J208" s="654">
        <v>-29.711393164556998</v>
      </c>
      <c r="K208" s="661">
        <v>0.26890014767999998</v>
      </c>
    </row>
    <row r="209" spans="1:11" ht="14.4" customHeight="1" thickBot="1" x14ac:dyDescent="0.35">
      <c r="A209" s="670" t="s">
        <v>498</v>
      </c>
      <c r="B209" s="648">
        <v>410.03691120168298</v>
      </c>
      <c r="C209" s="648">
        <v>343.42693000000003</v>
      </c>
      <c r="D209" s="649">
        <v>-66.609981201682999</v>
      </c>
      <c r="E209" s="650">
        <v>0.83755125604000003</v>
      </c>
      <c r="F209" s="648">
        <v>461.119419493674</v>
      </c>
      <c r="G209" s="649">
        <v>153.70647316455799</v>
      </c>
      <c r="H209" s="651">
        <v>24.068989999999999</v>
      </c>
      <c r="I209" s="648">
        <v>123.99508</v>
      </c>
      <c r="J209" s="649">
        <v>-29.711393164556998</v>
      </c>
      <c r="K209" s="652">
        <v>0.26890014767999998</v>
      </c>
    </row>
    <row r="210" spans="1:11" ht="14.4" customHeight="1" thickBot="1" x14ac:dyDescent="0.35">
      <c r="A210" s="669" t="s">
        <v>499</v>
      </c>
      <c r="B210" s="653">
        <v>0</v>
      </c>
      <c r="C210" s="653">
        <v>2115.90355</v>
      </c>
      <c r="D210" s="654">
        <v>2115.90355</v>
      </c>
      <c r="E210" s="655" t="s">
        <v>342</v>
      </c>
      <c r="F210" s="653">
        <v>0</v>
      </c>
      <c r="G210" s="654">
        <v>0</v>
      </c>
      <c r="H210" s="656">
        <v>211.91082</v>
      </c>
      <c r="I210" s="653">
        <v>683.97711000000004</v>
      </c>
      <c r="J210" s="654">
        <v>683.97711000000004</v>
      </c>
      <c r="K210" s="657" t="s">
        <v>342</v>
      </c>
    </row>
    <row r="211" spans="1:11" ht="14.4" customHeight="1" thickBot="1" x14ac:dyDescent="0.35">
      <c r="A211" s="670" t="s">
        <v>500</v>
      </c>
      <c r="B211" s="648">
        <v>0</v>
      </c>
      <c r="C211" s="648">
        <v>2115.90355</v>
      </c>
      <c r="D211" s="649">
        <v>2115.90355</v>
      </c>
      <c r="E211" s="658" t="s">
        <v>342</v>
      </c>
      <c r="F211" s="648">
        <v>0</v>
      </c>
      <c r="G211" s="649">
        <v>0</v>
      </c>
      <c r="H211" s="651">
        <v>211.91082</v>
      </c>
      <c r="I211" s="648">
        <v>683.97711000000004</v>
      </c>
      <c r="J211" s="649">
        <v>683.97711000000004</v>
      </c>
      <c r="K211" s="659" t="s">
        <v>342</v>
      </c>
    </row>
    <row r="212" spans="1:11" ht="14.4" customHeight="1" thickBot="1" x14ac:dyDescent="0.35">
      <c r="A212" s="669" t="s">
        <v>501</v>
      </c>
      <c r="B212" s="653">
        <v>4980.3431373734902</v>
      </c>
      <c r="C212" s="653">
        <v>5620.5227800000002</v>
      </c>
      <c r="D212" s="654">
        <v>640.17964262650503</v>
      </c>
      <c r="E212" s="660">
        <v>1.128541272151</v>
      </c>
      <c r="F212" s="653">
        <v>5277.9906547105402</v>
      </c>
      <c r="G212" s="654">
        <v>1759.33021823685</v>
      </c>
      <c r="H212" s="656">
        <v>657.28351999999995</v>
      </c>
      <c r="I212" s="653">
        <v>2075.91219</v>
      </c>
      <c r="J212" s="654">
        <v>316.58197176315502</v>
      </c>
      <c r="K212" s="661">
        <v>0.39331486654800002</v>
      </c>
    </row>
    <row r="213" spans="1:11" ht="14.4" customHeight="1" thickBot="1" x14ac:dyDescent="0.35">
      <c r="A213" s="670" t="s">
        <v>502</v>
      </c>
      <c r="B213" s="648">
        <v>4980.3431373734902</v>
      </c>
      <c r="C213" s="648">
        <v>5620.5227800000002</v>
      </c>
      <c r="D213" s="649">
        <v>640.17964262650503</v>
      </c>
      <c r="E213" s="650">
        <v>1.128541272151</v>
      </c>
      <c r="F213" s="648">
        <v>5277.9906547105402</v>
      </c>
      <c r="G213" s="649">
        <v>1759.33021823685</v>
      </c>
      <c r="H213" s="651">
        <v>657.28351999999995</v>
      </c>
      <c r="I213" s="648">
        <v>2075.91219</v>
      </c>
      <c r="J213" s="649">
        <v>316.58197176315502</v>
      </c>
      <c r="K213" s="652">
        <v>0.39331486654800002</v>
      </c>
    </row>
    <row r="214" spans="1:11" ht="14.4" customHeight="1" thickBot="1" x14ac:dyDescent="0.35">
      <c r="A214" s="674"/>
      <c r="B214" s="648">
        <v>-19537.441041407099</v>
      </c>
      <c r="C214" s="648">
        <v>-16651.383340000099</v>
      </c>
      <c r="D214" s="649">
        <v>2886.0577014069099</v>
      </c>
      <c r="E214" s="650">
        <v>0.85228066995600005</v>
      </c>
      <c r="F214" s="648">
        <v>-8302.3499569977103</v>
      </c>
      <c r="G214" s="649">
        <v>-2767.4499856658999</v>
      </c>
      <c r="H214" s="651">
        <v>-4084.3617999999701</v>
      </c>
      <c r="I214" s="648">
        <v>-9280.0776499999902</v>
      </c>
      <c r="J214" s="649">
        <v>-6512.6276643340798</v>
      </c>
      <c r="K214" s="652">
        <v>1.1177651746870001</v>
      </c>
    </row>
    <row r="215" spans="1:11" ht="14.4" customHeight="1" thickBot="1" x14ac:dyDescent="0.35">
      <c r="A215" s="675" t="s">
        <v>53</v>
      </c>
      <c r="B215" s="662">
        <v>-19537.441041407099</v>
      </c>
      <c r="C215" s="662">
        <v>-16651.383340000099</v>
      </c>
      <c r="D215" s="663">
        <v>2886.0577014069199</v>
      </c>
      <c r="E215" s="664">
        <v>-1.3584023940250001</v>
      </c>
      <c r="F215" s="662">
        <v>-8302.3499569977103</v>
      </c>
      <c r="G215" s="663">
        <v>-2767.4499856659099</v>
      </c>
      <c r="H215" s="662">
        <v>-4084.3617999999701</v>
      </c>
      <c r="I215" s="662">
        <v>-9280.0776499999902</v>
      </c>
      <c r="J215" s="663">
        <v>-6512.6276643340798</v>
      </c>
      <c r="K215" s="665">
        <v>1.1177651746870001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2018</v>
      </c>
      <c r="E3" s="11"/>
      <c r="F3" s="491">
        <v>2019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503</v>
      </c>
      <c r="B5" s="677" t="s">
        <v>504</v>
      </c>
      <c r="C5" s="678" t="s">
        <v>505</v>
      </c>
      <c r="D5" s="678" t="s">
        <v>505</v>
      </c>
      <c r="E5" s="678"/>
      <c r="F5" s="678" t="s">
        <v>505</v>
      </c>
      <c r="G5" s="678" t="s">
        <v>505</v>
      </c>
      <c r="H5" s="678" t="s">
        <v>505</v>
      </c>
      <c r="I5" s="679" t="s">
        <v>505</v>
      </c>
      <c r="J5" s="680" t="s">
        <v>60</v>
      </c>
    </row>
    <row r="6" spans="1:10" ht="14.4" customHeight="1" x14ac:dyDescent="0.3">
      <c r="A6" s="676" t="s">
        <v>503</v>
      </c>
      <c r="B6" s="677" t="s">
        <v>506</v>
      </c>
      <c r="C6" s="678">
        <v>1659.0549500000009</v>
      </c>
      <c r="D6" s="678">
        <v>1480.9452599999997</v>
      </c>
      <c r="E6" s="678"/>
      <c r="F6" s="678">
        <v>1380.0575299999998</v>
      </c>
      <c r="G6" s="678">
        <v>1500</v>
      </c>
      <c r="H6" s="678">
        <v>-119.94247000000018</v>
      </c>
      <c r="I6" s="679">
        <v>0.92003835333333317</v>
      </c>
      <c r="J6" s="680" t="s">
        <v>1</v>
      </c>
    </row>
    <row r="7" spans="1:10" ht="14.4" customHeight="1" x14ac:dyDescent="0.3">
      <c r="A7" s="676" t="s">
        <v>503</v>
      </c>
      <c r="B7" s="677" t="s">
        <v>507</v>
      </c>
      <c r="C7" s="678">
        <v>652.75008000000003</v>
      </c>
      <c r="D7" s="678">
        <v>619.62615000000005</v>
      </c>
      <c r="E7" s="678"/>
      <c r="F7" s="678">
        <v>686.4541999999999</v>
      </c>
      <c r="G7" s="678">
        <v>690</v>
      </c>
      <c r="H7" s="678">
        <v>-3.5458000000000993</v>
      </c>
      <c r="I7" s="679">
        <v>0.99486115942028974</v>
      </c>
      <c r="J7" s="680" t="s">
        <v>1</v>
      </c>
    </row>
    <row r="8" spans="1:10" ht="14.4" customHeight="1" x14ac:dyDescent="0.3">
      <c r="A8" s="676" t="s">
        <v>503</v>
      </c>
      <c r="B8" s="677" t="s">
        <v>508</v>
      </c>
      <c r="C8" s="678">
        <v>98.143230000000003</v>
      </c>
      <c r="D8" s="678">
        <v>33.347719999999995</v>
      </c>
      <c r="E8" s="678"/>
      <c r="F8" s="678">
        <v>76.755719999999997</v>
      </c>
      <c r="G8" s="678">
        <v>50</v>
      </c>
      <c r="H8" s="678">
        <v>26.755719999999997</v>
      </c>
      <c r="I8" s="679">
        <v>1.5351143999999999</v>
      </c>
      <c r="J8" s="680" t="s">
        <v>1</v>
      </c>
    </row>
    <row r="9" spans="1:10" ht="14.4" customHeight="1" x14ac:dyDescent="0.3">
      <c r="A9" s="676" t="s">
        <v>503</v>
      </c>
      <c r="B9" s="677" t="s">
        <v>509</v>
      </c>
      <c r="C9" s="678">
        <v>536.66695000000016</v>
      </c>
      <c r="D9" s="678">
        <v>437.63169999999997</v>
      </c>
      <c r="E9" s="678"/>
      <c r="F9" s="678">
        <v>282.02140000000003</v>
      </c>
      <c r="G9" s="678">
        <v>496.66665625000002</v>
      </c>
      <c r="H9" s="678">
        <v>-214.64525624999999</v>
      </c>
      <c r="I9" s="679">
        <v>0.56782833405680233</v>
      </c>
      <c r="J9" s="680" t="s">
        <v>1</v>
      </c>
    </row>
    <row r="10" spans="1:10" ht="14.4" customHeight="1" x14ac:dyDescent="0.3">
      <c r="A10" s="676" t="s">
        <v>503</v>
      </c>
      <c r="B10" s="677" t="s">
        <v>510</v>
      </c>
      <c r="C10" s="678">
        <v>0</v>
      </c>
      <c r="D10" s="678">
        <v>0</v>
      </c>
      <c r="E10" s="678"/>
      <c r="F10" s="678">
        <v>36.589599999999997</v>
      </c>
      <c r="G10" s="678">
        <v>16.666326171874999</v>
      </c>
      <c r="H10" s="678">
        <v>19.923273828124998</v>
      </c>
      <c r="I10" s="679">
        <v>2.1954208517619325</v>
      </c>
      <c r="J10" s="680" t="s">
        <v>1</v>
      </c>
    </row>
    <row r="11" spans="1:10" ht="14.4" customHeight="1" x14ac:dyDescent="0.3">
      <c r="A11" s="676" t="s">
        <v>503</v>
      </c>
      <c r="B11" s="677" t="s">
        <v>511</v>
      </c>
      <c r="C11" s="678">
        <v>855.77543000000014</v>
      </c>
      <c r="D11" s="678">
        <v>435.6745499999999</v>
      </c>
      <c r="E11" s="678"/>
      <c r="F11" s="678">
        <v>360.29933999999997</v>
      </c>
      <c r="G11" s="678">
        <v>486.66665625000002</v>
      </c>
      <c r="H11" s="678">
        <v>-126.36731625000004</v>
      </c>
      <c r="I11" s="679">
        <v>0.74034112543538355</v>
      </c>
      <c r="J11" s="680" t="s">
        <v>1</v>
      </c>
    </row>
    <row r="12" spans="1:10" ht="14.4" customHeight="1" x14ac:dyDescent="0.3">
      <c r="A12" s="676" t="s">
        <v>503</v>
      </c>
      <c r="B12" s="677" t="s">
        <v>512</v>
      </c>
      <c r="C12" s="678">
        <v>188.34557000000001</v>
      </c>
      <c r="D12" s="678">
        <v>151.91221000000004</v>
      </c>
      <c r="E12" s="678"/>
      <c r="F12" s="678">
        <v>113.14067000000001</v>
      </c>
      <c r="G12" s="678">
        <v>126.6666640625</v>
      </c>
      <c r="H12" s="678">
        <v>-13.52599406249999</v>
      </c>
      <c r="I12" s="679">
        <v>0.89321583415328609</v>
      </c>
      <c r="J12" s="680" t="s">
        <v>1</v>
      </c>
    </row>
    <row r="13" spans="1:10" ht="14.4" customHeight="1" x14ac:dyDescent="0.3">
      <c r="A13" s="676" t="s">
        <v>503</v>
      </c>
      <c r="B13" s="677" t="s">
        <v>513</v>
      </c>
      <c r="C13" s="678">
        <v>50.329239999999992</v>
      </c>
      <c r="D13" s="678">
        <v>48.779850000000003</v>
      </c>
      <c r="E13" s="678"/>
      <c r="F13" s="678">
        <v>39.727350000000008</v>
      </c>
      <c r="G13" s="678">
        <v>50</v>
      </c>
      <c r="H13" s="678">
        <v>-10.272649999999992</v>
      </c>
      <c r="I13" s="679">
        <v>0.79454700000000011</v>
      </c>
      <c r="J13" s="680" t="s">
        <v>1</v>
      </c>
    </row>
    <row r="14" spans="1:10" ht="14.4" customHeight="1" x14ac:dyDescent="0.3">
      <c r="A14" s="676" t="s">
        <v>503</v>
      </c>
      <c r="B14" s="677" t="s">
        <v>514</v>
      </c>
      <c r="C14" s="678">
        <v>4041.0654500000014</v>
      </c>
      <c r="D14" s="678">
        <v>3207.9174399999993</v>
      </c>
      <c r="E14" s="678"/>
      <c r="F14" s="678">
        <v>2975.0458100000001</v>
      </c>
      <c r="G14" s="678">
        <v>3416.6663027343748</v>
      </c>
      <c r="H14" s="678">
        <v>-441.62049273437469</v>
      </c>
      <c r="I14" s="679">
        <v>0.8707452078709168</v>
      </c>
      <c r="J14" s="680" t="s">
        <v>515</v>
      </c>
    </row>
    <row r="16" spans="1:10" ht="14.4" customHeight="1" x14ac:dyDescent="0.3">
      <c r="A16" s="676" t="s">
        <v>503</v>
      </c>
      <c r="B16" s="677" t="s">
        <v>504</v>
      </c>
      <c r="C16" s="678" t="s">
        <v>505</v>
      </c>
      <c r="D16" s="678" t="s">
        <v>505</v>
      </c>
      <c r="E16" s="678"/>
      <c r="F16" s="678" t="s">
        <v>505</v>
      </c>
      <c r="G16" s="678" t="s">
        <v>505</v>
      </c>
      <c r="H16" s="678" t="s">
        <v>505</v>
      </c>
      <c r="I16" s="679" t="s">
        <v>505</v>
      </c>
      <c r="J16" s="680" t="s">
        <v>60</v>
      </c>
    </row>
    <row r="17" spans="1:10" ht="14.4" customHeight="1" x14ac:dyDescent="0.3">
      <c r="A17" s="676" t="s">
        <v>516</v>
      </c>
      <c r="B17" s="677" t="s">
        <v>517</v>
      </c>
      <c r="C17" s="678" t="s">
        <v>505</v>
      </c>
      <c r="D17" s="678" t="s">
        <v>505</v>
      </c>
      <c r="E17" s="678"/>
      <c r="F17" s="678" t="s">
        <v>505</v>
      </c>
      <c r="G17" s="678" t="s">
        <v>505</v>
      </c>
      <c r="H17" s="678" t="s">
        <v>505</v>
      </c>
      <c r="I17" s="679" t="s">
        <v>505</v>
      </c>
      <c r="J17" s="680" t="s">
        <v>0</v>
      </c>
    </row>
    <row r="18" spans="1:10" ht="14.4" customHeight="1" x14ac:dyDescent="0.3">
      <c r="A18" s="676" t="s">
        <v>516</v>
      </c>
      <c r="B18" s="677" t="s">
        <v>506</v>
      </c>
      <c r="C18" s="678">
        <v>1659.0549500000009</v>
      </c>
      <c r="D18" s="678">
        <v>1480.9452599999997</v>
      </c>
      <c r="E18" s="678"/>
      <c r="F18" s="678">
        <v>1380.0575299999998</v>
      </c>
      <c r="G18" s="678">
        <v>1500</v>
      </c>
      <c r="H18" s="678">
        <v>-119.94247000000018</v>
      </c>
      <c r="I18" s="679">
        <v>0.92003835333333317</v>
      </c>
      <c r="J18" s="680" t="s">
        <v>1</v>
      </c>
    </row>
    <row r="19" spans="1:10" ht="14.4" customHeight="1" x14ac:dyDescent="0.3">
      <c r="A19" s="676" t="s">
        <v>516</v>
      </c>
      <c r="B19" s="677" t="s">
        <v>507</v>
      </c>
      <c r="C19" s="678">
        <v>652.75008000000003</v>
      </c>
      <c r="D19" s="678">
        <v>619.62615000000005</v>
      </c>
      <c r="E19" s="678"/>
      <c r="F19" s="678">
        <v>686.4541999999999</v>
      </c>
      <c r="G19" s="678">
        <v>690</v>
      </c>
      <c r="H19" s="678">
        <v>-3.5458000000000993</v>
      </c>
      <c r="I19" s="679">
        <v>0.99486115942028974</v>
      </c>
      <c r="J19" s="680" t="s">
        <v>1</v>
      </c>
    </row>
    <row r="20" spans="1:10" ht="14.4" customHeight="1" x14ac:dyDescent="0.3">
      <c r="A20" s="676" t="s">
        <v>516</v>
      </c>
      <c r="B20" s="677" t="s">
        <v>508</v>
      </c>
      <c r="C20" s="678">
        <v>98.143230000000003</v>
      </c>
      <c r="D20" s="678">
        <v>33.347719999999995</v>
      </c>
      <c r="E20" s="678"/>
      <c r="F20" s="678">
        <v>76.755719999999997</v>
      </c>
      <c r="G20" s="678">
        <v>50</v>
      </c>
      <c r="H20" s="678">
        <v>26.755719999999997</v>
      </c>
      <c r="I20" s="679">
        <v>1.5351143999999999</v>
      </c>
      <c r="J20" s="680" t="s">
        <v>1</v>
      </c>
    </row>
    <row r="21" spans="1:10" ht="14.4" customHeight="1" x14ac:dyDescent="0.3">
      <c r="A21" s="676" t="s">
        <v>516</v>
      </c>
      <c r="B21" s="677" t="s">
        <v>509</v>
      </c>
      <c r="C21" s="678">
        <v>536.66695000000016</v>
      </c>
      <c r="D21" s="678">
        <v>437.63169999999997</v>
      </c>
      <c r="E21" s="678"/>
      <c r="F21" s="678">
        <v>282.02140000000003</v>
      </c>
      <c r="G21" s="678">
        <v>497</v>
      </c>
      <c r="H21" s="678">
        <v>-214.97859999999997</v>
      </c>
      <c r="I21" s="679">
        <v>0.56744748490945685</v>
      </c>
      <c r="J21" s="680" t="s">
        <v>1</v>
      </c>
    </row>
    <row r="22" spans="1:10" ht="14.4" customHeight="1" x14ac:dyDescent="0.3">
      <c r="A22" s="676" t="s">
        <v>516</v>
      </c>
      <c r="B22" s="677" t="s">
        <v>510</v>
      </c>
      <c r="C22" s="678">
        <v>0</v>
      </c>
      <c r="D22" s="678">
        <v>0</v>
      </c>
      <c r="E22" s="678"/>
      <c r="F22" s="678">
        <v>36.589599999999997</v>
      </c>
      <c r="G22" s="678">
        <v>17</v>
      </c>
      <c r="H22" s="678">
        <v>19.589599999999997</v>
      </c>
      <c r="I22" s="679">
        <v>2.1523294117647058</v>
      </c>
      <c r="J22" s="680" t="s">
        <v>1</v>
      </c>
    </row>
    <row r="23" spans="1:10" ht="14.4" customHeight="1" x14ac:dyDescent="0.3">
      <c r="A23" s="676" t="s">
        <v>516</v>
      </c>
      <c r="B23" s="677" t="s">
        <v>511</v>
      </c>
      <c r="C23" s="678">
        <v>855.77543000000014</v>
      </c>
      <c r="D23" s="678">
        <v>435.6745499999999</v>
      </c>
      <c r="E23" s="678"/>
      <c r="F23" s="678">
        <v>360.29933999999997</v>
      </c>
      <c r="G23" s="678">
        <v>487</v>
      </c>
      <c r="H23" s="678">
        <v>-126.70066000000003</v>
      </c>
      <c r="I23" s="679">
        <v>0.73983437371663241</v>
      </c>
      <c r="J23" s="680" t="s">
        <v>1</v>
      </c>
    </row>
    <row r="24" spans="1:10" ht="14.4" customHeight="1" x14ac:dyDescent="0.3">
      <c r="A24" s="676" t="s">
        <v>516</v>
      </c>
      <c r="B24" s="677" t="s">
        <v>512</v>
      </c>
      <c r="C24" s="678">
        <v>188.34557000000001</v>
      </c>
      <c r="D24" s="678">
        <v>151.91221000000004</v>
      </c>
      <c r="E24" s="678"/>
      <c r="F24" s="678">
        <v>113.14067000000001</v>
      </c>
      <c r="G24" s="678">
        <v>127</v>
      </c>
      <c r="H24" s="678">
        <v>-13.859329999999986</v>
      </c>
      <c r="I24" s="679">
        <v>0.89087141732283481</v>
      </c>
      <c r="J24" s="680" t="s">
        <v>1</v>
      </c>
    </row>
    <row r="25" spans="1:10" ht="14.4" customHeight="1" x14ac:dyDescent="0.3">
      <c r="A25" s="676" t="s">
        <v>516</v>
      </c>
      <c r="B25" s="677" t="s">
        <v>513</v>
      </c>
      <c r="C25" s="678">
        <v>50.329239999999992</v>
      </c>
      <c r="D25" s="678">
        <v>48.779850000000003</v>
      </c>
      <c r="E25" s="678"/>
      <c r="F25" s="678">
        <v>39.727350000000008</v>
      </c>
      <c r="G25" s="678">
        <v>50</v>
      </c>
      <c r="H25" s="678">
        <v>-10.272649999999992</v>
      </c>
      <c r="I25" s="679">
        <v>0.79454700000000011</v>
      </c>
      <c r="J25" s="680" t="s">
        <v>1</v>
      </c>
    </row>
    <row r="26" spans="1:10" ht="14.4" customHeight="1" x14ac:dyDescent="0.3">
      <c r="A26" s="676" t="s">
        <v>516</v>
      </c>
      <c r="B26" s="677" t="s">
        <v>518</v>
      </c>
      <c r="C26" s="678">
        <v>4041.0654500000014</v>
      </c>
      <c r="D26" s="678">
        <v>3207.9174399999993</v>
      </c>
      <c r="E26" s="678"/>
      <c r="F26" s="678">
        <v>2975.0458100000001</v>
      </c>
      <c r="G26" s="678">
        <v>3417</v>
      </c>
      <c r="H26" s="678">
        <v>-441.95418999999993</v>
      </c>
      <c r="I26" s="679">
        <v>0.87066017266608142</v>
      </c>
      <c r="J26" s="680" t="s">
        <v>519</v>
      </c>
    </row>
    <row r="27" spans="1:10" ht="14.4" customHeight="1" x14ac:dyDescent="0.3">
      <c r="A27" s="676" t="s">
        <v>505</v>
      </c>
      <c r="B27" s="677" t="s">
        <v>505</v>
      </c>
      <c r="C27" s="678" t="s">
        <v>505</v>
      </c>
      <c r="D27" s="678" t="s">
        <v>505</v>
      </c>
      <c r="E27" s="678"/>
      <c r="F27" s="678" t="s">
        <v>505</v>
      </c>
      <c r="G27" s="678" t="s">
        <v>505</v>
      </c>
      <c r="H27" s="678" t="s">
        <v>505</v>
      </c>
      <c r="I27" s="679" t="s">
        <v>505</v>
      </c>
      <c r="J27" s="680" t="s">
        <v>520</v>
      </c>
    </row>
    <row r="28" spans="1:10" ht="14.4" customHeight="1" x14ac:dyDescent="0.3">
      <c r="A28" s="676" t="s">
        <v>503</v>
      </c>
      <c r="B28" s="677" t="s">
        <v>514</v>
      </c>
      <c r="C28" s="678">
        <v>4041.0654500000014</v>
      </c>
      <c r="D28" s="678">
        <v>3207.9174399999993</v>
      </c>
      <c r="E28" s="678"/>
      <c r="F28" s="678">
        <v>2975.0458100000001</v>
      </c>
      <c r="G28" s="678">
        <v>3417</v>
      </c>
      <c r="H28" s="678">
        <v>-441.95418999999993</v>
      </c>
      <c r="I28" s="679">
        <v>0.87066017266608142</v>
      </c>
      <c r="J28" s="680" t="s">
        <v>515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371.78754362942112</v>
      </c>
      <c r="M3" s="188">
        <f>SUBTOTAL(9,M5:M1048576)</f>
        <v>7895.1500000000015</v>
      </c>
      <c r="N3" s="189">
        <f>SUBTOTAL(9,N5:N1048576)</f>
        <v>2935318.4250858249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503</v>
      </c>
      <c r="B5" s="690" t="s">
        <v>504</v>
      </c>
      <c r="C5" s="691" t="s">
        <v>516</v>
      </c>
      <c r="D5" s="692" t="s">
        <v>517</v>
      </c>
      <c r="E5" s="693">
        <v>50113001</v>
      </c>
      <c r="F5" s="692" t="s">
        <v>521</v>
      </c>
      <c r="G5" s="691" t="s">
        <v>522</v>
      </c>
      <c r="H5" s="691">
        <v>846758</v>
      </c>
      <c r="I5" s="691">
        <v>103387</v>
      </c>
      <c r="J5" s="691" t="s">
        <v>523</v>
      </c>
      <c r="K5" s="691" t="s">
        <v>524</v>
      </c>
      <c r="L5" s="694">
        <v>71.72</v>
      </c>
      <c r="M5" s="694">
        <v>130</v>
      </c>
      <c r="N5" s="695">
        <v>9323.6</v>
      </c>
    </row>
    <row r="6" spans="1:14" ht="14.4" customHeight="1" x14ac:dyDescent="0.3">
      <c r="A6" s="696" t="s">
        <v>503</v>
      </c>
      <c r="B6" s="697" t="s">
        <v>504</v>
      </c>
      <c r="C6" s="698" t="s">
        <v>516</v>
      </c>
      <c r="D6" s="699" t="s">
        <v>517</v>
      </c>
      <c r="E6" s="700">
        <v>50113001</v>
      </c>
      <c r="F6" s="699" t="s">
        <v>521</v>
      </c>
      <c r="G6" s="698" t="s">
        <v>522</v>
      </c>
      <c r="H6" s="698">
        <v>192730</v>
      </c>
      <c r="I6" s="698">
        <v>92730</v>
      </c>
      <c r="J6" s="698" t="s">
        <v>525</v>
      </c>
      <c r="K6" s="698" t="s">
        <v>526</v>
      </c>
      <c r="L6" s="701">
        <v>452.3</v>
      </c>
      <c r="M6" s="701">
        <v>12</v>
      </c>
      <c r="N6" s="702">
        <v>5427.6</v>
      </c>
    </row>
    <row r="7" spans="1:14" ht="14.4" customHeight="1" x14ac:dyDescent="0.3">
      <c r="A7" s="696" t="s">
        <v>503</v>
      </c>
      <c r="B7" s="697" t="s">
        <v>504</v>
      </c>
      <c r="C7" s="698" t="s">
        <v>516</v>
      </c>
      <c r="D7" s="699" t="s">
        <v>517</v>
      </c>
      <c r="E7" s="700">
        <v>50113001</v>
      </c>
      <c r="F7" s="699" t="s">
        <v>521</v>
      </c>
      <c r="G7" s="698" t="s">
        <v>522</v>
      </c>
      <c r="H7" s="698">
        <v>192729</v>
      </c>
      <c r="I7" s="698">
        <v>92729</v>
      </c>
      <c r="J7" s="698" t="s">
        <v>525</v>
      </c>
      <c r="K7" s="698" t="s">
        <v>527</v>
      </c>
      <c r="L7" s="701">
        <v>48.620000000000012</v>
      </c>
      <c r="M7" s="701">
        <v>15</v>
      </c>
      <c r="N7" s="702">
        <v>729.30000000000018</v>
      </c>
    </row>
    <row r="8" spans="1:14" ht="14.4" customHeight="1" x14ac:dyDescent="0.3">
      <c r="A8" s="696" t="s">
        <v>503</v>
      </c>
      <c r="B8" s="697" t="s">
        <v>504</v>
      </c>
      <c r="C8" s="698" t="s">
        <v>516</v>
      </c>
      <c r="D8" s="699" t="s">
        <v>517</v>
      </c>
      <c r="E8" s="700">
        <v>50113001</v>
      </c>
      <c r="F8" s="699" t="s">
        <v>521</v>
      </c>
      <c r="G8" s="698" t="s">
        <v>522</v>
      </c>
      <c r="H8" s="698">
        <v>100362</v>
      </c>
      <c r="I8" s="698">
        <v>362</v>
      </c>
      <c r="J8" s="698" t="s">
        <v>528</v>
      </c>
      <c r="K8" s="698" t="s">
        <v>529</v>
      </c>
      <c r="L8" s="701">
        <v>72.777692307692305</v>
      </c>
      <c r="M8" s="701">
        <v>13</v>
      </c>
      <c r="N8" s="702">
        <v>946.1099999999999</v>
      </c>
    </row>
    <row r="9" spans="1:14" ht="14.4" customHeight="1" x14ac:dyDescent="0.3">
      <c r="A9" s="696" t="s">
        <v>503</v>
      </c>
      <c r="B9" s="697" t="s">
        <v>504</v>
      </c>
      <c r="C9" s="698" t="s">
        <v>516</v>
      </c>
      <c r="D9" s="699" t="s">
        <v>517</v>
      </c>
      <c r="E9" s="700">
        <v>50113001</v>
      </c>
      <c r="F9" s="699" t="s">
        <v>521</v>
      </c>
      <c r="G9" s="698" t="s">
        <v>522</v>
      </c>
      <c r="H9" s="698">
        <v>128831</v>
      </c>
      <c r="I9" s="698">
        <v>28831</v>
      </c>
      <c r="J9" s="698" t="s">
        <v>530</v>
      </c>
      <c r="K9" s="698" t="s">
        <v>531</v>
      </c>
      <c r="L9" s="701">
        <v>162.9</v>
      </c>
      <c r="M9" s="701">
        <v>3</v>
      </c>
      <c r="N9" s="702">
        <v>488.70000000000005</v>
      </c>
    </row>
    <row r="10" spans="1:14" ht="14.4" customHeight="1" x14ac:dyDescent="0.3">
      <c r="A10" s="696" t="s">
        <v>503</v>
      </c>
      <c r="B10" s="697" t="s">
        <v>504</v>
      </c>
      <c r="C10" s="698" t="s">
        <v>516</v>
      </c>
      <c r="D10" s="699" t="s">
        <v>517</v>
      </c>
      <c r="E10" s="700">
        <v>50113001</v>
      </c>
      <c r="F10" s="699" t="s">
        <v>521</v>
      </c>
      <c r="G10" s="698" t="s">
        <v>522</v>
      </c>
      <c r="H10" s="698">
        <v>845008</v>
      </c>
      <c r="I10" s="698">
        <v>107806</v>
      </c>
      <c r="J10" s="698" t="s">
        <v>532</v>
      </c>
      <c r="K10" s="698" t="s">
        <v>533</v>
      </c>
      <c r="L10" s="701">
        <v>65.396000000000015</v>
      </c>
      <c r="M10" s="701">
        <v>5</v>
      </c>
      <c r="N10" s="702">
        <v>326.98000000000008</v>
      </c>
    </row>
    <row r="11" spans="1:14" ht="14.4" customHeight="1" x14ac:dyDescent="0.3">
      <c r="A11" s="696" t="s">
        <v>503</v>
      </c>
      <c r="B11" s="697" t="s">
        <v>504</v>
      </c>
      <c r="C11" s="698" t="s">
        <v>516</v>
      </c>
      <c r="D11" s="699" t="s">
        <v>517</v>
      </c>
      <c r="E11" s="700">
        <v>50113001</v>
      </c>
      <c r="F11" s="699" t="s">
        <v>521</v>
      </c>
      <c r="G11" s="698" t="s">
        <v>522</v>
      </c>
      <c r="H11" s="698">
        <v>202701</v>
      </c>
      <c r="I11" s="698">
        <v>202701</v>
      </c>
      <c r="J11" s="698" t="s">
        <v>532</v>
      </c>
      <c r="K11" s="698" t="s">
        <v>534</v>
      </c>
      <c r="L11" s="701">
        <v>129.07000000000002</v>
      </c>
      <c r="M11" s="701">
        <v>1</v>
      </c>
      <c r="N11" s="702">
        <v>129.07000000000002</v>
      </c>
    </row>
    <row r="12" spans="1:14" ht="14.4" customHeight="1" x14ac:dyDescent="0.3">
      <c r="A12" s="696" t="s">
        <v>503</v>
      </c>
      <c r="B12" s="697" t="s">
        <v>504</v>
      </c>
      <c r="C12" s="698" t="s">
        <v>516</v>
      </c>
      <c r="D12" s="699" t="s">
        <v>517</v>
      </c>
      <c r="E12" s="700">
        <v>50113001</v>
      </c>
      <c r="F12" s="699" t="s">
        <v>521</v>
      </c>
      <c r="G12" s="698" t="s">
        <v>522</v>
      </c>
      <c r="H12" s="698">
        <v>153200</v>
      </c>
      <c r="I12" s="698">
        <v>53200</v>
      </c>
      <c r="J12" s="698" t="s">
        <v>535</v>
      </c>
      <c r="K12" s="698" t="s">
        <v>536</v>
      </c>
      <c r="L12" s="701">
        <v>52.359999999999992</v>
      </c>
      <c r="M12" s="701">
        <v>61</v>
      </c>
      <c r="N12" s="702">
        <v>3193.9599999999996</v>
      </c>
    </row>
    <row r="13" spans="1:14" ht="14.4" customHeight="1" x14ac:dyDescent="0.3">
      <c r="A13" s="696" t="s">
        <v>503</v>
      </c>
      <c r="B13" s="697" t="s">
        <v>504</v>
      </c>
      <c r="C13" s="698" t="s">
        <v>516</v>
      </c>
      <c r="D13" s="699" t="s">
        <v>517</v>
      </c>
      <c r="E13" s="700">
        <v>50113001</v>
      </c>
      <c r="F13" s="699" t="s">
        <v>521</v>
      </c>
      <c r="G13" s="698" t="s">
        <v>537</v>
      </c>
      <c r="H13" s="698">
        <v>102945</v>
      </c>
      <c r="I13" s="698">
        <v>2945</v>
      </c>
      <c r="J13" s="698" t="s">
        <v>538</v>
      </c>
      <c r="K13" s="698" t="s">
        <v>539</v>
      </c>
      <c r="L13" s="701">
        <v>8.66</v>
      </c>
      <c r="M13" s="701">
        <v>1</v>
      </c>
      <c r="N13" s="702">
        <v>8.66</v>
      </c>
    </row>
    <row r="14" spans="1:14" ht="14.4" customHeight="1" x14ac:dyDescent="0.3">
      <c r="A14" s="696" t="s">
        <v>503</v>
      </c>
      <c r="B14" s="697" t="s">
        <v>504</v>
      </c>
      <c r="C14" s="698" t="s">
        <v>516</v>
      </c>
      <c r="D14" s="699" t="s">
        <v>517</v>
      </c>
      <c r="E14" s="700">
        <v>50113001</v>
      </c>
      <c r="F14" s="699" t="s">
        <v>521</v>
      </c>
      <c r="G14" s="698" t="s">
        <v>537</v>
      </c>
      <c r="H14" s="698">
        <v>115378</v>
      </c>
      <c r="I14" s="698">
        <v>15378</v>
      </c>
      <c r="J14" s="698" t="s">
        <v>538</v>
      </c>
      <c r="K14" s="698" t="s">
        <v>540</v>
      </c>
      <c r="L14" s="701">
        <v>21.21</v>
      </c>
      <c r="M14" s="701">
        <v>2</v>
      </c>
      <c r="N14" s="702">
        <v>42.42</v>
      </c>
    </row>
    <row r="15" spans="1:14" ht="14.4" customHeight="1" x14ac:dyDescent="0.3">
      <c r="A15" s="696" t="s">
        <v>503</v>
      </c>
      <c r="B15" s="697" t="s">
        <v>504</v>
      </c>
      <c r="C15" s="698" t="s">
        <v>516</v>
      </c>
      <c r="D15" s="699" t="s">
        <v>517</v>
      </c>
      <c r="E15" s="700">
        <v>50113001</v>
      </c>
      <c r="F15" s="699" t="s">
        <v>521</v>
      </c>
      <c r="G15" s="698" t="s">
        <v>522</v>
      </c>
      <c r="H15" s="698">
        <v>176954</v>
      </c>
      <c r="I15" s="698">
        <v>176954</v>
      </c>
      <c r="J15" s="698" t="s">
        <v>541</v>
      </c>
      <c r="K15" s="698" t="s">
        <v>542</v>
      </c>
      <c r="L15" s="701">
        <v>94.858000000000004</v>
      </c>
      <c r="M15" s="701">
        <v>10</v>
      </c>
      <c r="N15" s="702">
        <v>948.58</v>
      </c>
    </row>
    <row r="16" spans="1:14" ht="14.4" customHeight="1" x14ac:dyDescent="0.3">
      <c r="A16" s="696" t="s">
        <v>503</v>
      </c>
      <c r="B16" s="697" t="s">
        <v>504</v>
      </c>
      <c r="C16" s="698" t="s">
        <v>516</v>
      </c>
      <c r="D16" s="699" t="s">
        <v>517</v>
      </c>
      <c r="E16" s="700">
        <v>50113001</v>
      </c>
      <c r="F16" s="699" t="s">
        <v>521</v>
      </c>
      <c r="G16" s="698" t="s">
        <v>522</v>
      </c>
      <c r="H16" s="698">
        <v>167547</v>
      </c>
      <c r="I16" s="698">
        <v>67547</v>
      </c>
      <c r="J16" s="698" t="s">
        <v>543</v>
      </c>
      <c r="K16" s="698" t="s">
        <v>544</v>
      </c>
      <c r="L16" s="701">
        <v>47.12</v>
      </c>
      <c r="M16" s="701">
        <v>7</v>
      </c>
      <c r="N16" s="702">
        <v>329.84</v>
      </c>
    </row>
    <row r="17" spans="1:14" ht="14.4" customHeight="1" x14ac:dyDescent="0.3">
      <c r="A17" s="696" t="s">
        <v>503</v>
      </c>
      <c r="B17" s="697" t="s">
        <v>504</v>
      </c>
      <c r="C17" s="698" t="s">
        <v>516</v>
      </c>
      <c r="D17" s="699" t="s">
        <v>517</v>
      </c>
      <c r="E17" s="700">
        <v>50113001</v>
      </c>
      <c r="F17" s="699" t="s">
        <v>521</v>
      </c>
      <c r="G17" s="698" t="s">
        <v>522</v>
      </c>
      <c r="H17" s="698">
        <v>194916</v>
      </c>
      <c r="I17" s="698">
        <v>94916</v>
      </c>
      <c r="J17" s="698" t="s">
        <v>545</v>
      </c>
      <c r="K17" s="698" t="s">
        <v>546</v>
      </c>
      <c r="L17" s="701">
        <v>85.463333333333338</v>
      </c>
      <c r="M17" s="701">
        <v>45</v>
      </c>
      <c r="N17" s="702">
        <v>3845.8500000000004</v>
      </c>
    </row>
    <row r="18" spans="1:14" ht="14.4" customHeight="1" x14ac:dyDescent="0.3">
      <c r="A18" s="696" t="s">
        <v>503</v>
      </c>
      <c r="B18" s="697" t="s">
        <v>504</v>
      </c>
      <c r="C18" s="698" t="s">
        <v>516</v>
      </c>
      <c r="D18" s="699" t="s">
        <v>517</v>
      </c>
      <c r="E18" s="700">
        <v>50113001</v>
      </c>
      <c r="F18" s="699" t="s">
        <v>521</v>
      </c>
      <c r="G18" s="698" t="s">
        <v>522</v>
      </c>
      <c r="H18" s="698">
        <v>194920</v>
      </c>
      <c r="I18" s="698">
        <v>94920</v>
      </c>
      <c r="J18" s="698" t="s">
        <v>547</v>
      </c>
      <c r="K18" s="698" t="s">
        <v>548</v>
      </c>
      <c r="L18" s="701">
        <v>73.532000000000011</v>
      </c>
      <c r="M18" s="701">
        <v>5</v>
      </c>
      <c r="N18" s="702">
        <v>367.66000000000008</v>
      </c>
    </row>
    <row r="19" spans="1:14" ht="14.4" customHeight="1" x14ac:dyDescent="0.3">
      <c r="A19" s="696" t="s">
        <v>503</v>
      </c>
      <c r="B19" s="697" t="s">
        <v>504</v>
      </c>
      <c r="C19" s="698" t="s">
        <v>516</v>
      </c>
      <c r="D19" s="699" t="s">
        <v>517</v>
      </c>
      <c r="E19" s="700">
        <v>50113001</v>
      </c>
      <c r="F19" s="699" t="s">
        <v>521</v>
      </c>
      <c r="G19" s="698" t="s">
        <v>522</v>
      </c>
      <c r="H19" s="698">
        <v>845369</v>
      </c>
      <c r="I19" s="698">
        <v>107987</v>
      </c>
      <c r="J19" s="698" t="s">
        <v>549</v>
      </c>
      <c r="K19" s="698" t="s">
        <v>550</v>
      </c>
      <c r="L19" s="701">
        <v>112.28</v>
      </c>
      <c r="M19" s="701">
        <v>2</v>
      </c>
      <c r="N19" s="702">
        <v>224.56</v>
      </c>
    </row>
    <row r="20" spans="1:14" ht="14.4" customHeight="1" x14ac:dyDescent="0.3">
      <c r="A20" s="696" t="s">
        <v>503</v>
      </c>
      <c r="B20" s="697" t="s">
        <v>504</v>
      </c>
      <c r="C20" s="698" t="s">
        <v>516</v>
      </c>
      <c r="D20" s="699" t="s">
        <v>517</v>
      </c>
      <c r="E20" s="700">
        <v>50113001</v>
      </c>
      <c r="F20" s="699" t="s">
        <v>521</v>
      </c>
      <c r="G20" s="698" t="s">
        <v>522</v>
      </c>
      <c r="H20" s="698">
        <v>224641</v>
      </c>
      <c r="I20" s="698">
        <v>224641</v>
      </c>
      <c r="J20" s="698" t="s">
        <v>551</v>
      </c>
      <c r="K20" s="698" t="s">
        <v>552</v>
      </c>
      <c r="L20" s="701">
        <v>541.29000000000008</v>
      </c>
      <c r="M20" s="701">
        <v>1</v>
      </c>
      <c r="N20" s="702">
        <v>541.29000000000008</v>
      </c>
    </row>
    <row r="21" spans="1:14" ht="14.4" customHeight="1" x14ac:dyDescent="0.3">
      <c r="A21" s="696" t="s">
        <v>503</v>
      </c>
      <c r="B21" s="697" t="s">
        <v>504</v>
      </c>
      <c r="C21" s="698" t="s">
        <v>516</v>
      </c>
      <c r="D21" s="699" t="s">
        <v>517</v>
      </c>
      <c r="E21" s="700">
        <v>50113001</v>
      </c>
      <c r="F21" s="699" t="s">
        <v>521</v>
      </c>
      <c r="G21" s="698" t="s">
        <v>522</v>
      </c>
      <c r="H21" s="698">
        <v>207931</v>
      </c>
      <c r="I21" s="698">
        <v>207931</v>
      </c>
      <c r="J21" s="698" t="s">
        <v>553</v>
      </c>
      <c r="K21" s="698" t="s">
        <v>554</v>
      </c>
      <c r="L21" s="701">
        <v>26.093333333333334</v>
      </c>
      <c r="M21" s="701">
        <v>3</v>
      </c>
      <c r="N21" s="702">
        <v>78.28</v>
      </c>
    </row>
    <row r="22" spans="1:14" ht="14.4" customHeight="1" x14ac:dyDescent="0.3">
      <c r="A22" s="696" t="s">
        <v>503</v>
      </c>
      <c r="B22" s="697" t="s">
        <v>504</v>
      </c>
      <c r="C22" s="698" t="s">
        <v>516</v>
      </c>
      <c r="D22" s="699" t="s">
        <v>517</v>
      </c>
      <c r="E22" s="700">
        <v>50113001</v>
      </c>
      <c r="F22" s="699" t="s">
        <v>521</v>
      </c>
      <c r="G22" s="698" t="s">
        <v>522</v>
      </c>
      <c r="H22" s="698">
        <v>196610</v>
      </c>
      <c r="I22" s="698">
        <v>96610</v>
      </c>
      <c r="J22" s="698" t="s">
        <v>555</v>
      </c>
      <c r="K22" s="698" t="s">
        <v>556</v>
      </c>
      <c r="L22" s="701">
        <v>46.230000000000011</v>
      </c>
      <c r="M22" s="701">
        <v>30</v>
      </c>
      <c r="N22" s="702">
        <v>1386.9000000000003</v>
      </c>
    </row>
    <row r="23" spans="1:14" ht="14.4" customHeight="1" x14ac:dyDescent="0.3">
      <c r="A23" s="696" t="s">
        <v>503</v>
      </c>
      <c r="B23" s="697" t="s">
        <v>504</v>
      </c>
      <c r="C23" s="698" t="s">
        <v>516</v>
      </c>
      <c r="D23" s="699" t="s">
        <v>517</v>
      </c>
      <c r="E23" s="700">
        <v>50113001</v>
      </c>
      <c r="F23" s="699" t="s">
        <v>521</v>
      </c>
      <c r="G23" s="698" t="s">
        <v>522</v>
      </c>
      <c r="H23" s="698">
        <v>847713</v>
      </c>
      <c r="I23" s="698">
        <v>125526</v>
      </c>
      <c r="J23" s="698" t="s">
        <v>557</v>
      </c>
      <c r="K23" s="698" t="s">
        <v>558</v>
      </c>
      <c r="L23" s="701">
        <v>111.63000000000002</v>
      </c>
      <c r="M23" s="701">
        <v>1</v>
      </c>
      <c r="N23" s="702">
        <v>111.63000000000002</v>
      </c>
    </row>
    <row r="24" spans="1:14" ht="14.4" customHeight="1" x14ac:dyDescent="0.3">
      <c r="A24" s="696" t="s">
        <v>503</v>
      </c>
      <c r="B24" s="697" t="s">
        <v>504</v>
      </c>
      <c r="C24" s="698" t="s">
        <v>516</v>
      </c>
      <c r="D24" s="699" t="s">
        <v>517</v>
      </c>
      <c r="E24" s="700">
        <v>50113001</v>
      </c>
      <c r="F24" s="699" t="s">
        <v>521</v>
      </c>
      <c r="G24" s="698" t="s">
        <v>522</v>
      </c>
      <c r="H24" s="698">
        <v>189244</v>
      </c>
      <c r="I24" s="698">
        <v>89244</v>
      </c>
      <c r="J24" s="698" t="s">
        <v>559</v>
      </c>
      <c r="K24" s="698" t="s">
        <v>560</v>
      </c>
      <c r="L24" s="701">
        <v>20.76</v>
      </c>
      <c r="M24" s="701">
        <v>100</v>
      </c>
      <c r="N24" s="702">
        <v>2076</v>
      </c>
    </row>
    <row r="25" spans="1:14" ht="14.4" customHeight="1" x14ac:dyDescent="0.3">
      <c r="A25" s="696" t="s">
        <v>503</v>
      </c>
      <c r="B25" s="697" t="s">
        <v>504</v>
      </c>
      <c r="C25" s="698" t="s">
        <v>516</v>
      </c>
      <c r="D25" s="699" t="s">
        <v>517</v>
      </c>
      <c r="E25" s="700">
        <v>50113001</v>
      </c>
      <c r="F25" s="699" t="s">
        <v>521</v>
      </c>
      <c r="G25" s="698" t="s">
        <v>522</v>
      </c>
      <c r="H25" s="698">
        <v>187764</v>
      </c>
      <c r="I25" s="698">
        <v>87764</v>
      </c>
      <c r="J25" s="698" t="s">
        <v>561</v>
      </c>
      <c r="K25" s="698" t="s">
        <v>562</v>
      </c>
      <c r="L25" s="701">
        <v>52.460000000000008</v>
      </c>
      <c r="M25" s="701">
        <v>15</v>
      </c>
      <c r="N25" s="702">
        <v>786.90000000000009</v>
      </c>
    </row>
    <row r="26" spans="1:14" ht="14.4" customHeight="1" x14ac:dyDescent="0.3">
      <c r="A26" s="696" t="s">
        <v>503</v>
      </c>
      <c r="B26" s="697" t="s">
        <v>504</v>
      </c>
      <c r="C26" s="698" t="s">
        <v>516</v>
      </c>
      <c r="D26" s="699" t="s">
        <v>517</v>
      </c>
      <c r="E26" s="700">
        <v>50113001</v>
      </c>
      <c r="F26" s="699" t="s">
        <v>521</v>
      </c>
      <c r="G26" s="698" t="s">
        <v>522</v>
      </c>
      <c r="H26" s="698">
        <v>187825</v>
      </c>
      <c r="I26" s="698">
        <v>87825</v>
      </c>
      <c r="J26" s="698" t="s">
        <v>563</v>
      </c>
      <c r="K26" s="698" t="s">
        <v>562</v>
      </c>
      <c r="L26" s="701">
        <v>80.368571428571414</v>
      </c>
      <c r="M26" s="701">
        <v>28</v>
      </c>
      <c r="N26" s="702">
        <v>2250.3199999999997</v>
      </c>
    </row>
    <row r="27" spans="1:14" ht="14.4" customHeight="1" x14ac:dyDescent="0.3">
      <c r="A27" s="696" t="s">
        <v>503</v>
      </c>
      <c r="B27" s="697" t="s">
        <v>504</v>
      </c>
      <c r="C27" s="698" t="s">
        <v>516</v>
      </c>
      <c r="D27" s="699" t="s">
        <v>517</v>
      </c>
      <c r="E27" s="700">
        <v>50113001</v>
      </c>
      <c r="F27" s="699" t="s">
        <v>521</v>
      </c>
      <c r="G27" s="698" t="s">
        <v>522</v>
      </c>
      <c r="H27" s="698">
        <v>169667</v>
      </c>
      <c r="I27" s="698">
        <v>69667</v>
      </c>
      <c r="J27" s="698" t="s">
        <v>564</v>
      </c>
      <c r="K27" s="698" t="s">
        <v>562</v>
      </c>
      <c r="L27" s="701">
        <v>103.56950146085859</v>
      </c>
      <c r="M27" s="701">
        <v>120</v>
      </c>
      <c r="N27" s="702">
        <v>12428.34017530303</v>
      </c>
    </row>
    <row r="28" spans="1:14" ht="14.4" customHeight="1" x14ac:dyDescent="0.3">
      <c r="A28" s="696" t="s">
        <v>503</v>
      </c>
      <c r="B28" s="697" t="s">
        <v>504</v>
      </c>
      <c r="C28" s="698" t="s">
        <v>516</v>
      </c>
      <c r="D28" s="699" t="s">
        <v>517</v>
      </c>
      <c r="E28" s="700">
        <v>50113001</v>
      </c>
      <c r="F28" s="699" t="s">
        <v>521</v>
      </c>
      <c r="G28" s="698" t="s">
        <v>522</v>
      </c>
      <c r="H28" s="698">
        <v>192351</v>
      </c>
      <c r="I28" s="698">
        <v>92351</v>
      </c>
      <c r="J28" s="698" t="s">
        <v>565</v>
      </c>
      <c r="K28" s="698" t="s">
        <v>566</v>
      </c>
      <c r="L28" s="701">
        <v>86.22</v>
      </c>
      <c r="M28" s="701">
        <v>32</v>
      </c>
      <c r="N28" s="702">
        <v>2759.04</v>
      </c>
    </row>
    <row r="29" spans="1:14" ht="14.4" customHeight="1" x14ac:dyDescent="0.3">
      <c r="A29" s="696" t="s">
        <v>503</v>
      </c>
      <c r="B29" s="697" t="s">
        <v>504</v>
      </c>
      <c r="C29" s="698" t="s">
        <v>516</v>
      </c>
      <c r="D29" s="699" t="s">
        <v>517</v>
      </c>
      <c r="E29" s="700">
        <v>50113001</v>
      </c>
      <c r="F29" s="699" t="s">
        <v>521</v>
      </c>
      <c r="G29" s="698" t="s">
        <v>522</v>
      </c>
      <c r="H29" s="698">
        <v>112892</v>
      </c>
      <c r="I29" s="698">
        <v>12892</v>
      </c>
      <c r="J29" s="698" t="s">
        <v>567</v>
      </c>
      <c r="K29" s="698" t="s">
        <v>568</v>
      </c>
      <c r="L29" s="701">
        <v>104.14399999999998</v>
      </c>
      <c r="M29" s="701">
        <v>5</v>
      </c>
      <c r="N29" s="702">
        <v>520.71999999999991</v>
      </c>
    </row>
    <row r="30" spans="1:14" ht="14.4" customHeight="1" x14ac:dyDescent="0.3">
      <c r="A30" s="696" t="s">
        <v>503</v>
      </c>
      <c r="B30" s="697" t="s">
        <v>504</v>
      </c>
      <c r="C30" s="698" t="s">
        <v>516</v>
      </c>
      <c r="D30" s="699" t="s">
        <v>517</v>
      </c>
      <c r="E30" s="700">
        <v>50113001</v>
      </c>
      <c r="F30" s="699" t="s">
        <v>521</v>
      </c>
      <c r="G30" s="698" t="s">
        <v>522</v>
      </c>
      <c r="H30" s="698">
        <v>66046</v>
      </c>
      <c r="I30" s="698">
        <v>66046</v>
      </c>
      <c r="J30" s="698" t="s">
        <v>569</v>
      </c>
      <c r="K30" s="698" t="s">
        <v>570</v>
      </c>
      <c r="L30" s="701">
        <v>171.5</v>
      </c>
      <c r="M30" s="701">
        <v>1</v>
      </c>
      <c r="N30" s="702">
        <v>171.5</v>
      </c>
    </row>
    <row r="31" spans="1:14" ht="14.4" customHeight="1" x14ac:dyDescent="0.3">
      <c r="A31" s="696" t="s">
        <v>503</v>
      </c>
      <c r="B31" s="697" t="s">
        <v>504</v>
      </c>
      <c r="C31" s="698" t="s">
        <v>516</v>
      </c>
      <c r="D31" s="699" t="s">
        <v>517</v>
      </c>
      <c r="E31" s="700">
        <v>50113001</v>
      </c>
      <c r="F31" s="699" t="s">
        <v>521</v>
      </c>
      <c r="G31" s="698" t="s">
        <v>522</v>
      </c>
      <c r="H31" s="698">
        <v>176496</v>
      </c>
      <c r="I31" s="698">
        <v>76496</v>
      </c>
      <c r="J31" s="698" t="s">
        <v>571</v>
      </c>
      <c r="K31" s="698" t="s">
        <v>572</v>
      </c>
      <c r="L31" s="701">
        <v>125.43000000000002</v>
      </c>
      <c r="M31" s="701">
        <v>10</v>
      </c>
      <c r="N31" s="702">
        <v>1254.3000000000002</v>
      </c>
    </row>
    <row r="32" spans="1:14" ht="14.4" customHeight="1" x14ac:dyDescent="0.3">
      <c r="A32" s="696" t="s">
        <v>503</v>
      </c>
      <c r="B32" s="697" t="s">
        <v>504</v>
      </c>
      <c r="C32" s="698" t="s">
        <v>516</v>
      </c>
      <c r="D32" s="699" t="s">
        <v>517</v>
      </c>
      <c r="E32" s="700">
        <v>50113001</v>
      </c>
      <c r="F32" s="699" t="s">
        <v>521</v>
      </c>
      <c r="G32" s="698" t="s">
        <v>537</v>
      </c>
      <c r="H32" s="698">
        <v>183974</v>
      </c>
      <c r="I32" s="698">
        <v>83974</v>
      </c>
      <c r="J32" s="698" t="s">
        <v>573</v>
      </c>
      <c r="K32" s="698" t="s">
        <v>574</v>
      </c>
      <c r="L32" s="701">
        <v>88.45</v>
      </c>
      <c r="M32" s="701">
        <v>6</v>
      </c>
      <c r="N32" s="702">
        <v>530.70000000000005</v>
      </c>
    </row>
    <row r="33" spans="1:14" ht="14.4" customHeight="1" x14ac:dyDescent="0.3">
      <c r="A33" s="696" t="s">
        <v>503</v>
      </c>
      <c r="B33" s="697" t="s">
        <v>504</v>
      </c>
      <c r="C33" s="698" t="s">
        <v>516</v>
      </c>
      <c r="D33" s="699" t="s">
        <v>517</v>
      </c>
      <c r="E33" s="700">
        <v>50113001</v>
      </c>
      <c r="F33" s="699" t="s">
        <v>521</v>
      </c>
      <c r="G33" s="698" t="s">
        <v>537</v>
      </c>
      <c r="H33" s="698">
        <v>145499</v>
      </c>
      <c r="I33" s="698">
        <v>45499</v>
      </c>
      <c r="J33" s="698" t="s">
        <v>575</v>
      </c>
      <c r="K33" s="698" t="s">
        <v>576</v>
      </c>
      <c r="L33" s="701">
        <v>101.74</v>
      </c>
      <c r="M33" s="701">
        <v>1</v>
      </c>
      <c r="N33" s="702">
        <v>101.74</v>
      </c>
    </row>
    <row r="34" spans="1:14" ht="14.4" customHeight="1" x14ac:dyDescent="0.3">
      <c r="A34" s="696" t="s">
        <v>503</v>
      </c>
      <c r="B34" s="697" t="s">
        <v>504</v>
      </c>
      <c r="C34" s="698" t="s">
        <v>516</v>
      </c>
      <c r="D34" s="699" t="s">
        <v>517</v>
      </c>
      <c r="E34" s="700">
        <v>50113001</v>
      </c>
      <c r="F34" s="699" t="s">
        <v>521</v>
      </c>
      <c r="G34" s="698" t="s">
        <v>522</v>
      </c>
      <c r="H34" s="698">
        <v>993603</v>
      </c>
      <c r="I34" s="698">
        <v>0</v>
      </c>
      <c r="J34" s="698" t="s">
        <v>577</v>
      </c>
      <c r="K34" s="698" t="s">
        <v>505</v>
      </c>
      <c r="L34" s="701">
        <v>178.24</v>
      </c>
      <c r="M34" s="701">
        <v>1</v>
      </c>
      <c r="N34" s="702">
        <v>178.24</v>
      </c>
    </row>
    <row r="35" spans="1:14" ht="14.4" customHeight="1" x14ac:dyDescent="0.3">
      <c r="A35" s="696" t="s">
        <v>503</v>
      </c>
      <c r="B35" s="697" t="s">
        <v>504</v>
      </c>
      <c r="C35" s="698" t="s">
        <v>516</v>
      </c>
      <c r="D35" s="699" t="s">
        <v>517</v>
      </c>
      <c r="E35" s="700">
        <v>50113001</v>
      </c>
      <c r="F35" s="699" t="s">
        <v>521</v>
      </c>
      <c r="G35" s="698" t="s">
        <v>537</v>
      </c>
      <c r="H35" s="698">
        <v>158692</v>
      </c>
      <c r="I35" s="698">
        <v>158692</v>
      </c>
      <c r="J35" s="698" t="s">
        <v>578</v>
      </c>
      <c r="K35" s="698" t="s">
        <v>579</v>
      </c>
      <c r="L35" s="701">
        <v>26.149999999999995</v>
      </c>
      <c r="M35" s="701">
        <v>3</v>
      </c>
      <c r="N35" s="702">
        <v>78.449999999999989</v>
      </c>
    </row>
    <row r="36" spans="1:14" ht="14.4" customHeight="1" x14ac:dyDescent="0.3">
      <c r="A36" s="696" t="s">
        <v>503</v>
      </c>
      <c r="B36" s="697" t="s">
        <v>504</v>
      </c>
      <c r="C36" s="698" t="s">
        <v>516</v>
      </c>
      <c r="D36" s="699" t="s">
        <v>517</v>
      </c>
      <c r="E36" s="700">
        <v>50113001</v>
      </c>
      <c r="F36" s="699" t="s">
        <v>521</v>
      </c>
      <c r="G36" s="698" t="s">
        <v>537</v>
      </c>
      <c r="H36" s="698">
        <v>158697</v>
      </c>
      <c r="I36" s="698">
        <v>158697</v>
      </c>
      <c r="J36" s="698" t="s">
        <v>578</v>
      </c>
      <c r="K36" s="698" t="s">
        <v>580</v>
      </c>
      <c r="L36" s="701">
        <v>86.705000000000013</v>
      </c>
      <c r="M36" s="701">
        <v>2</v>
      </c>
      <c r="N36" s="702">
        <v>173.41000000000003</v>
      </c>
    </row>
    <row r="37" spans="1:14" ht="14.4" customHeight="1" x14ac:dyDescent="0.3">
      <c r="A37" s="696" t="s">
        <v>503</v>
      </c>
      <c r="B37" s="697" t="s">
        <v>504</v>
      </c>
      <c r="C37" s="698" t="s">
        <v>516</v>
      </c>
      <c r="D37" s="699" t="s">
        <v>517</v>
      </c>
      <c r="E37" s="700">
        <v>50113001</v>
      </c>
      <c r="F37" s="699" t="s">
        <v>521</v>
      </c>
      <c r="G37" s="698" t="s">
        <v>522</v>
      </c>
      <c r="H37" s="698">
        <v>394130</v>
      </c>
      <c r="I37" s="698">
        <v>0</v>
      </c>
      <c r="J37" s="698" t="s">
        <v>581</v>
      </c>
      <c r="K37" s="698" t="s">
        <v>505</v>
      </c>
      <c r="L37" s="701">
        <v>36.979999999999997</v>
      </c>
      <c r="M37" s="701">
        <v>1</v>
      </c>
      <c r="N37" s="702">
        <v>36.979999999999997</v>
      </c>
    </row>
    <row r="38" spans="1:14" ht="14.4" customHeight="1" x14ac:dyDescent="0.3">
      <c r="A38" s="696" t="s">
        <v>503</v>
      </c>
      <c r="B38" s="697" t="s">
        <v>504</v>
      </c>
      <c r="C38" s="698" t="s">
        <v>516</v>
      </c>
      <c r="D38" s="699" t="s">
        <v>517</v>
      </c>
      <c r="E38" s="700">
        <v>50113001</v>
      </c>
      <c r="F38" s="699" t="s">
        <v>521</v>
      </c>
      <c r="G38" s="698" t="s">
        <v>522</v>
      </c>
      <c r="H38" s="698">
        <v>850607</v>
      </c>
      <c r="I38" s="698">
        <v>0</v>
      </c>
      <c r="J38" s="698" t="s">
        <v>582</v>
      </c>
      <c r="K38" s="698" t="s">
        <v>505</v>
      </c>
      <c r="L38" s="701">
        <v>74.430000000000007</v>
      </c>
      <c r="M38" s="701">
        <v>1</v>
      </c>
      <c r="N38" s="702">
        <v>74.430000000000007</v>
      </c>
    </row>
    <row r="39" spans="1:14" ht="14.4" customHeight="1" x14ac:dyDescent="0.3">
      <c r="A39" s="696" t="s">
        <v>503</v>
      </c>
      <c r="B39" s="697" t="s">
        <v>504</v>
      </c>
      <c r="C39" s="698" t="s">
        <v>516</v>
      </c>
      <c r="D39" s="699" t="s">
        <v>517</v>
      </c>
      <c r="E39" s="700">
        <v>50113001</v>
      </c>
      <c r="F39" s="699" t="s">
        <v>521</v>
      </c>
      <c r="G39" s="698" t="s">
        <v>522</v>
      </c>
      <c r="H39" s="698">
        <v>116320</v>
      </c>
      <c r="I39" s="698">
        <v>16320</v>
      </c>
      <c r="J39" s="698" t="s">
        <v>583</v>
      </c>
      <c r="K39" s="698" t="s">
        <v>584</v>
      </c>
      <c r="L39" s="701">
        <v>118.67999999999999</v>
      </c>
      <c r="M39" s="701">
        <v>1</v>
      </c>
      <c r="N39" s="702">
        <v>118.67999999999999</v>
      </c>
    </row>
    <row r="40" spans="1:14" ht="14.4" customHeight="1" x14ac:dyDescent="0.3">
      <c r="A40" s="696" t="s">
        <v>503</v>
      </c>
      <c r="B40" s="697" t="s">
        <v>504</v>
      </c>
      <c r="C40" s="698" t="s">
        <v>516</v>
      </c>
      <c r="D40" s="699" t="s">
        <v>517</v>
      </c>
      <c r="E40" s="700">
        <v>50113001</v>
      </c>
      <c r="F40" s="699" t="s">
        <v>521</v>
      </c>
      <c r="G40" s="698" t="s">
        <v>522</v>
      </c>
      <c r="H40" s="698">
        <v>194726</v>
      </c>
      <c r="I40" s="698">
        <v>194726</v>
      </c>
      <c r="J40" s="698" t="s">
        <v>585</v>
      </c>
      <c r="K40" s="698" t="s">
        <v>586</v>
      </c>
      <c r="L40" s="701">
        <v>840.86000000000024</v>
      </c>
      <c r="M40" s="701">
        <v>1</v>
      </c>
      <c r="N40" s="702">
        <v>840.86000000000024</v>
      </c>
    </row>
    <row r="41" spans="1:14" ht="14.4" customHeight="1" x14ac:dyDescent="0.3">
      <c r="A41" s="696" t="s">
        <v>503</v>
      </c>
      <c r="B41" s="697" t="s">
        <v>504</v>
      </c>
      <c r="C41" s="698" t="s">
        <v>516</v>
      </c>
      <c r="D41" s="699" t="s">
        <v>517</v>
      </c>
      <c r="E41" s="700">
        <v>50113001</v>
      </c>
      <c r="F41" s="699" t="s">
        <v>521</v>
      </c>
      <c r="G41" s="698" t="s">
        <v>522</v>
      </c>
      <c r="H41" s="698">
        <v>199466</v>
      </c>
      <c r="I41" s="698">
        <v>199466</v>
      </c>
      <c r="J41" s="698" t="s">
        <v>587</v>
      </c>
      <c r="K41" s="698" t="s">
        <v>588</v>
      </c>
      <c r="L41" s="701">
        <v>112.51666666666671</v>
      </c>
      <c r="M41" s="701">
        <v>3</v>
      </c>
      <c r="N41" s="702">
        <v>337.55000000000013</v>
      </c>
    </row>
    <row r="42" spans="1:14" ht="14.4" customHeight="1" x14ac:dyDescent="0.3">
      <c r="A42" s="696" t="s">
        <v>503</v>
      </c>
      <c r="B42" s="697" t="s">
        <v>504</v>
      </c>
      <c r="C42" s="698" t="s">
        <v>516</v>
      </c>
      <c r="D42" s="699" t="s">
        <v>517</v>
      </c>
      <c r="E42" s="700">
        <v>50113001</v>
      </c>
      <c r="F42" s="699" t="s">
        <v>521</v>
      </c>
      <c r="G42" s="698" t="s">
        <v>522</v>
      </c>
      <c r="H42" s="698">
        <v>100407</v>
      </c>
      <c r="I42" s="698">
        <v>407</v>
      </c>
      <c r="J42" s="698" t="s">
        <v>589</v>
      </c>
      <c r="K42" s="698" t="s">
        <v>590</v>
      </c>
      <c r="L42" s="701">
        <v>185.24192307692311</v>
      </c>
      <c r="M42" s="701">
        <v>52</v>
      </c>
      <c r="N42" s="702">
        <v>9632.5800000000017</v>
      </c>
    </row>
    <row r="43" spans="1:14" ht="14.4" customHeight="1" x14ac:dyDescent="0.3">
      <c r="A43" s="696" t="s">
        <v>503</v>
      </c>
      <c r="B43" s="697" t="s">
        <v>504</v>
      </c>
      <c r="C43" s="698" t="s">
        <v>516</v>
      </c>
      <c r="D43" s="699" t="s">
        <v>517</v>
      </c>
      <c r="E43" s="700">
        <v>50113001</v>
      </c>
      <c r="F43" s="699" t="s">
        <v>521</v>
      </c>
      <c r="G43" s="698" t="s">
        <v>522</v>
      </c>
      <c r="H43" s="698">
        <v>132101</v>
      </c>
      <c r="I43" s="698">
        <v>132101</v>
      </c>
      <c r="J43" s="698" t="s">
        <v>591</v>
      </c>
      <c r="K43" s="698" t="s">
        <v>592</v>
      </c>
      <c r="L43" s="701">
        <v>111</v>
      </c>
      <c r="M43" s="701">
        <v>2</v>
      </c>
      <c r="N43" s="702">
        <v>222</v>
      </c>
    </row>
    <row r="44" spans="1:14" ht="14.4" customHeight="1" x14ac:dyDescent="0.3">
      <c r="A44" s="696" t="s">
        <v>503</v>
      </c>
      <c r="B44" s="697" t="s">
        <v>504</v>
      </c>
      <c r="C44" s="698" t="s">
        <v>516</v>
      </c>
      <c r="D44" s="699" t="s">
        <v>517</v>
      </c>
      <c r="E44" s="700">
        <v>50113001</v>
      </c>
      <c r="F44" s="699" t="s">
        <v>521</v>
      </c>
      <c r="G44" s="698" t="s">
        <v>522</v>
      </c>
      <c r="H44" s="698">
        <v>149317</v>
      </c>
      <c r="I44" s="698">
        <v>49317</v>
      </c>
      <c r="J44" s="698" t="s">
        <v>593</v>
      </c>
      <c r="K44" s="698" t="s">
        <v>594</v>
      </c>
      <c r="L44" s="701">
        <v>299.00049999999999</v>
      </c>
      <c r="M44" s="701">
        <v>8</v>
      </c>
      <c r="N44" s="702">
        <v>2392.0039999999999</v>
      </c>
    </row>
    <row r="45" spans="1:14" ht="14.4" customHeight="1" x14ac:dyDescent="0.3">
      <c r="A45" s="696" t="s">
        <v>503</v>
      </c>
      <c r="B45" s="697" t="s">
        <v>504</v>
      </c>
      <c r="C45" s="698" t="s">
        <v>516</v>
      </c>
      <c r="D45" s="699" t="s">
        <v>517</v>
      </c>
      <c r="E45" s="700">
        <v>50113001</v>
      </c>
      <c r="F45" s="699" t="s">
        <v>521</v>
      </c>
      <c r="G45" s="698" t="s">
        <v>522</v>
      </c>
      <c r="H45" s="698">
        <v>843217</v>
      </c>
      <c r="I45" s="698">
        <v>0</v>
      </c>
      <c r="J45" s="698" t="s">
        <v>595</v>
      </c>
      <c r="K45" s="698" t="s">
        <v>596</v>
      </c>
      <c r="L45" s="701">
        <v>195.58285714285716</v>
      </c>
      <c r="M45" s="701">
        <v>14</v>
      </c>
      <c r="N45" s="702">
        <v>2738.1600000000003</v>
      </c>
    </row>
    <row r="46" spans="1:14" ht="14.4" customHeight="1" x14ac:dyDescent="0.3">
      <c r="A46" s="696" t="s">
        <v>503</v>
      </c>
      <c r="B46" s="697" t="s">
        <v>504</v>
      </c>
      <c r="C46" s="698" t="s">
        <v>516</v>
      </c>
      <c r="D46" s="699" t="s">
        <v>517</v>
      </c>
      <c r="E46" s="700">
        <v>50113001</v>
      </c>
      <c r="F46" s="699" t="s">
        <v>521</v>
      </c>
      <c r="G46" s="698" t="s">
        <v>522</v>
      </c>
      <c r="H46" s="698">
        <v>196974</v>
      </c>
      <c r="I46" s="698">
        <v>187983</v>
      </c>
      <c r="J46" s="698" t="s">
        <v>597</v>
      </c>
      <c r="K46" s="698" t="s">
        <v>598</v>
      </c>
      <c r="L46" s="701">
        <v>49.86</v>
      </c>
      <c r="M46" s="701">
        <v>2</v>
      </c>
      <c r="N46" s="702">
        <v>99.72</v>
      </c>
    </row>
    <row r="47" spans="1:14" ht="14.4" customHeight="1" x14ac:dyDescent="0.3">
      <c r="A47" s="696" t="s">
        <v>503</v>
      </c>
      <c r="B47" s="697" t="s">
        <v>504</v>
      </c>
      <c r="C47" s="698" t="s">
        <v>516</v>
      </c>
      <c r="D47" s="699" t="s">
        <v>517</v>
      </c>
      <c r="E47" s="700">
        <v>50113001</v>
      </c>
      <c r="F47" s="699" t="s">
        <v>521</v>
      </c>
      <c r="G47" s="698" t="s">
        <v>522</v>
      </c>
      <c r="H47" s="698">
        <v>225143</v>
      </c>
      <c r="I47" s="698">
        <v>225143</v>
      </c>
      <c r="J47" s="698" t="s">
        <v>599</v>
      </c>
      <c r="K47" s="698" t="s">
        <v>600</v>
      </c>
      <c r="L47" s="701">
        <v>75.999999999999986</v>
      </c>
      <c r="M47" s="701">
        <v>1</v>
      </c>
      <c r="N47" s="702">
        <v>75.999999999999986</v>
      </c>
    </row>
    <row r="48" spans="1:14" ht="14.4" customHeight="1" x14ac:dyDescent="0.3">
      <c r="A48" s="696" t="s">
        <v>503</v>
      </c>
      <c r="B48" s="697" t="s">
        <v>504</v>
      </c>
      <c r="C48" s="698" t="s">
        <v>516</v>
      </c>
      <c r="D48" s="699" t="s">
        <v>517</v>
      </c>
      <c r="E48" s="700">
        <v>50113001</v>
      </c>
      <c r="F48" s="699" t="s">
        <v>521</v>
      </c>
      <c r="G48" s="698" t="s">
        <v>522</v>
      </c>
      <c r="H48" s="698">
        <v>230415</v>
      </c>
      <c r="I48" s="698">
        <v>230415</v>
      </c>
      <c r="J48" s="698" t="s">
        <v>601</v>
      </c>
      <c r="K48" s="698" t="s">
        <v>602</v>
      </c>
      <c r="L48" s="701">
        <v>27.090000000000007</v>
      </c>
      <c r="M48" s="701">
        <v>2</v>
      </c>
      <c r="N48" s="702">
        <v>54.180000000000014</v>
      </c>
    </row>
    <row r="49" spans="1:14" ht="14.4" customHeight="1" x14ac:dyDescent="0.3">
      <c r="A49" s="696" t="s">
        <v>503</v>
      </c>
      <c r="B49" s="697" t="s">
        <v>504</v>
      </c>
      <c r="C49" s="698" t="s">
        <v>516</v>
      </c>
      <c r="D49" s="699" t="s">
        <v>517</v>
      </c>
      <c r="E49" s="700">
        <v>50113001</v>
      </c>
      <c r="F49" s="699" t="s">
        <v>521</v>
      </c>
      <c r="G49" s="698" t="s">
        <v>522</v>
      </c>
      <c r="H49" s="698">
        <v>849382</v>
      </c>
      <c r="I49" s="698">
        <v>119697</v>
      </c>
      <c r="J49" s="698" t="s">
        <v>603</v>
      </c>
      <c r="K49" s="698" t="s">
        <v>604</v>
      </c>
      <c r="L49" s="701">
        <v>172.21000000000004</v>
      </c>
      <c r="M49" s="701">
        <v>1</v>
      </c>
      <c r="N49" s="702">
        <v>172.21000000000004</v>
      </c>
    </row>
    <row r="50" spans="1:14" ht="14.4" customHeight="1" x14ac:dyDescent="0.3">
      <c r="A50" s="696" t="s">
        <v>503</v>
      </c>
      <c r="B50" s="697" t="s">
        <v>504</v>
      </c>
      <c r="C50" s="698" t="s">
        <v>516</v>
      </c>
      <c r="D50" s="699" t="s">
        <v>517</v>
      </c>
      <c r="E50" s="700">
        <v>50113001</v>
      </c>
      <c r="F50" s="699" t="s">
        <v>521</v>
      </c>
      <c r="G50" s="698" t="s">
        <v>522</v>
      </c>
      <c r="H50" s="698">
        <v>140921</v>
      </c>
      <c r="I50" s="698">
        <v>200408</v>
      </c>
      <c r="J50" s="698" t="s">
        <v>605</v>
      </c>
      <c r="K50" s="698" t="s">
        <v>606</v>
      </c>
      <c r="L50" s="701">
        <v>224.4</v>
      </c>
      <c r="M50" s="701">
        <v>1</v>
      </c>
      <c r="N50" s="702">
        <v>224.4</v>
      </c>
    </row>
    <row r="51" spans="1:14" ht="14.4" customHeight="1" x14ac:dyDescent="0.3">
      <c r="A51" s="696" t="s">
        <v>503</v>
      </c>
      <c r="B51" s="697" t="s">
        <v>504</v>
      </c>
      <c r="C51" s="698" t="s">
        <v>516</v>
      </c>
      <c r="D51" s="699" t="s">
        <v>517</v>
      </c>
      <c r="E51" s="700">
        <v>50113001</v>
      </c>
      <c r="F51" s="699" t="s">
        <v>521</v>
      </c>
      <c r="G51" s="698" t="s">
        <v>537</v>
      </c>
      <c r="H51" s="698">
        <v>214526</v>
      </c>
      <c r="I51" s="698">
        <v>214526</v>
      </c>
      <c r="J51" s="698" t="s">
        <v>607</v>
      </c>
      <c r="K51" s="698" t="s">
        <v>608</v>
      </c>
      <c r="L51" s="701">
        <v>85.75</v>
      </c>
      <c r="M51" s="701">
        <v>1</v>
      </c>
      <c r="N51" s="702">
        <v>85.75</v>
      </c>
    </row>
    <row r="52" spans="1:14" ht="14.4" customHeight="1" x14ac:dyDescent="0.3">
      <c r="A52" s="696" t="s">
        <v>503</v>
      </c>
      <c r="B52" s="697" t="s">
        <v>504</v>
      </c>
      <c r="C52" s="698" t="s">
        <v>516</v>
      </c>
      <c r="D52" s="699" t="s">
        <v>517</v>
      </c>
      <c r="E52" s="700">
        <v>50113001</v>
      </c>
      <c r="F52" s="699" t="s">
        <v>521</v>
      </c>
      <c r="G52" s="698" t="s">
        <v>537</v>
      </c>
      <c r="H52" s="698">
        <v>214427</v>
      </c>
      <c r="I52" s="698">
        <v>214427</v>
      </c>
      <c r="J52" s="698" t="s">
        <v>609</v>
      </c>
      <c r="K52" s="698" t="s">
        <v>610</v>
      </c>
      <c r="L52" s="701">
        <v>16.580750000000002</v>
      </c>
      <c r="M52" s="701">
        <v>800</v>
      </c>
      <c r="N52" s="702">
        <v>13264.6</v>
      </c>
    </row>
    <row r="53" spans="1:14" ht="14.4" customHeight="1" x14ac:dyDescent="0.3">
      <c r="A53" s="696" t="s">
        <v>503</v>
      </c>
      <c r="B53" s="697" t="s">
        <v>504</v>
      </c>
      <c r="C53" s="698" t="s">
        <v>516</v>
      </c>
      <c r="D53" s="699" t="s">
        <v>517</v>
      </c>
      <c r="E53" s="700">
        <v>50113001</v>
      </c>
      <c r="F53" s="699" t="s">
        <v>521</v>
      </c>
      <c r="G53" s="698" t="s">
        <v>537</v>
      </c>
      <c r="H53" s="698">
        <v>113768</v>
      </c>
      <c r="I53" s="698">
        <v>13768</v>
      </c>
      <c r="J53" s="698" t="s">
        <v>611</v>
      </c>
      <c r="K53" s="698" t="s">
        <v>612</v>
      </c>
      <c r="L53" s="701">
        <v>89.31</v>
      </c>
      <c r="M53" s="701">
        <v>1</v>
      </c>
      <c r="N53" s="702">
        <v>89.31</v>
      </c>
    </row>
    <row r="54" spans="1:14" ht="14.4" customHeight="1" x14ac:dyDescent="0.3">
      <c r="A54" s="696" t="s">
        <v>503</v>
      </c>
      <c r="B54" s="697" t="s">
        <v>504</v>
      </c>
      <c r="C54" s="698" t="s">
        <v>516</v>
      </c>
      <c r="D54" s="699" t="s">
        <v>517</v>
      </c>
      <c r="E54" s="700">
        <v>50113001</v>
      </c>
      <c r="F54" s="699" t="s">
        <v>521</v>
      </c>
      <c r="G54" s="698" t="s">
        <v>537</v>
      </c>
      <c r="H54" s="698">
        <v>848765</v>
      </c>
      <c r="I54" s="698">
        <v>107938</v>
      </c>
      <c r="J54" s="698" t="s">
        <v>611</v>
      </c>
      <c r="K54" s="698" t="s">
        <v>613</v>
      </c>
      <c r="L54" s="701">
        <v>128.44319148936171</v>
      </c>
      <c r="M54" s="701">
        <v>47</v>
      </c>
      <c r="N54" s="702">
        <v>6036.83</v>
      </c>
    </row>
    <row r="55" spans="1:14" ht="14.4" customHeight="1" x14ac:dyDescent="0.3">
      <c r="A55" s="696" t="s">
        <v>503</v>
      </c>
      <c r="B55" s="697" t="s">
        <v>504</v>
      </c>
      <c r="C55" s="698" t="s">
        <v>516</v>
      </c>
      <c r="D55" s="699" t="s">
        <v>517</v>
      </c>
      <c r="E55" s="700">
        <v>50113001</v>
      </c>
      <c r="F55" s="699" t="s">
        <v>521</v>
      </c>
      <c r="G55" s="698" t="s">
        <v>522</v>
      </c>
      <c r="H55" s="698">
        <v>121856</v>
      </c>
      <c r="I55" s="698">
        <v>21856</v>
      </c>
      <c r="J55" s="698" t="s">
        <v>614</v>
      </c>
      <c r="K55" s="698" t="s">
        <v>615</v>
      </c>
      <c r="L55" s="701">
        <v>26.83</v>
      </c>
      <c r="M55" s="701">
        <v>1</v>
      </c>
      <c r="N55" s="702">
        <v>26.83</v>
      </c>
    </row>
    <row r="56" spans="1:14" ht="14.4" customHeight="1" x14ac:dyDescent="0.3">
      <c r="A56" s="696" t="s">
        <v>503</v>
      </c>
      <c r="B56" s="697" t="s">
        <v>504</v>
      </c>
      <c r="C56" s="698" t="s">
        <v>516</v>
      </c>
      <c r="D56" s="699" t="s">
        <v>517</v>
      </c>
      <c r="E56" s="700">
        <v>50113001</v>
      </c>
      <c r="F56" s="699" t="s">
        <v>521</v>
      </c>
      <c r="G56" s="698" t="s">
        <v>537</v>
      </c>
      <c r="H56" s="698">
        <v>116547</v>
      </c>
      <c r="I56" s="698">
        <v>16547</v>
      </c>
      <c r="J56" s="698" t="s">
        <v>616</v>
      </c>
      <c r="K56" s="698" t="s">
        <v>617</v>
      </c>
      <c r="L56" s="701">
        <v>529.56999999999994</v>
      </c>
      <c r="M56" s="701">
        <v>16</v>
      </c>
      <c r="N56" s="702">
        <v>8473.119999999999</v>
      </c>
    </row>
    <row r="57" spans="1:14" ht="14.4" customHeight="1" x14ac:dyDescent="0.3">
      <c r="A57" s="696" t="s">
        <v>503</v>
      </c>
      <c r="B57" s="697" t="s">
        <v>504</v>
      </c>
      <c r="C57" s="698" t="s">
        <v>516</v>
      </c>
      <c r="D57" s="699" t="s">
        <v>517</v>
      </c>
      <c r="E57" s="700">
        <v>50113001</v>
      </c>
      <c r="F57" s="699" t="s">
        <v>521</v>
      </c>
      <c r="G57" s="698" t="s">
        <v>522</v>
      </c>
      <c r="H57" s="698">
        <v>167561</v>
      </c>
      <c r="I57" s="698">
        <v>67561</v>
      </c>
      <c r="J57" s="698" t="s">
        <v>618</v>
      </c>
      <c r="K57" s="698" t="s">
        <v>619</v>
      </c>
      <c r="L57" s="701">
        <v>22.310000000000002</v>
      </c>
      <c r="M57" s="701">
        <v>1</v>
      </c>
      <c r="N57" s="702">
        <v>22.310000000000002</v>
      </c>
    </row>
    <row r="58" spans="1:14" ht="14.4" customHeight="1" x14ac:dyDescent="0.3">
      <c r="A58" s="696" t="s">
        <v>503</v>
      </c>
      <c r="B58" s="697" t="s">
        <v>504</v>
      </c>
      <c r="C58" s="698" t="s">
        <v>516</v>
      </c>
      <c r="D58" s="699" t="s">
        <v>517</v>
      </c>
      <c r="E58" s="700">
        <v>50113001</v>
      </c>
      <c r="F58" s="699" t="s">
        <v>521</v>
      </c>
      <c r="G58" s="698" t="s">
        <v>522</v>
      </c>
      <c r="H58" s="698">
        <v>845813</v>
      </c>
      <c r="I58" s="698">
        <v>9999999</v>
      </c>
      <c r="J58" s="698" t="s">
        <v>620</v>
      </c>
      <c r="K58" s="698" t="s">
        <v>505</v>
      </c>
      <c r="L58" s="701">
        <v>516.78000000000009</v>
      </c>
      <c r="M58" s="701">
        <v>3</v>
      </c>
      <c r="N58" s="702">
        <v>1550.3400000000001</v>
      </c>
    </row>
    <row r="59" spans="1:14" ht="14.4" customHeight="1" x14ac:dyDescent="0.3">
      <c r="A59" s="696" t="s">
        <v>503</v>
      </c>
      <c r="B59" s="697" t="s">
        <v>504</v>
      </c>
      <c r="C59" s="698" t="s">
        <v>516</v>
      </c>
      <c r="D59" s="699" t="s">
        <v>517</v>
      </c>
      <c r="E59" s="700">
        <v>50113001</v>
      </c>
      <c r="F59" s="699" t="s">
        <v>521</v>
      </c>
      <c r="G59" s="698" t="s">
        <v>522</v>
      </c>
      <c r="H59" s="698">
        <v>193105</v>
      </c>
      <c r="I59" s="698">
        <v>93105</v>
      </c>
      <c r="J59" s="698" t="s">
        <v>621</v>
      </c>
      <c r="K59" s="698" t="s">
        <v>622</v>
      </c>
      <c r="L59" s="701">
        <v>208.57050632911393</v>
      </c>
      <c r="M59" s="701">
        <v>39.5</v>
      </c>
      <c r="N59" s="702">
        <v>8238.5349999999999</v>
      </c>
    </row>
    <row r="60" spans="1:14" ht="14.4" customHeight="1" x14ac:dyDescent="0.3">
      <c r="A60" s="696" t="s">
        <v>503</v>
      </c>
      <c r="B60" s="697" t="s">
        <v>504</v>
      </c>
      <c r="C60" s="698" t="s">
        <v>516</v>
      </c>
      <c r="D60" s="699" t="s">
        <v>517</v>
      </c>
      <c r="E60" s="700">
        <v>50113001</v>
      </c>
      <c r="F60" s="699" t="s">
        <v>521</v>
      </c>
      <c r="G60" s="698" t="s">
        <v>522</v>
      </c>
      <c r="H60" s="698">
        <v>193104</v>
      </c>
      <c r="I60" s="698">
        <v>93104</v>
      </c>
      <c r="J60" s="698" t="s">
        <v>621</v>
      </c>
      <c r="K60" s="698" t="s">
        <v>623</v>
      </c>
      <c r="L60" s="701">
        <v>46.86</v>
      </c>
      <c r="M60" s="701">
        <v>2</v>
      </c>
      <c r="N60" s="702">
        <v>93.72</v>
      </c>
    </row>
    <row r="61" spans="1:14" ht="14.4" customHeight="1" x14ac:dyDescent="0.3">
      <c r="A61" s="696" t="s">
        <v>503</v>
      </c>
      <c r="B61" s="697" t="s">
        <v>504</v>
      </c>
      <c r="C61" s="698" t="s">
        <v>516</v>
      </c>
      <c r="D61" s="699" t="s">
        <v>517</v>
      </c>
      <c r="E61" s="700">
        <v>50113001</v>
      </c>
      <c r="F61" s="699" t="s">
        <v>521</v>
      </c>
      <c r="G61" s="698" t="s">
        <v>537</v>
      </c>
      <c r="H61" s="698">
        <v>144997</v>
      </c>
      <c r="I61" s="698">
        <v>44997</v>
      </c>
      <c r="J61" s="698" t="s">
        <v>624</v>
      </c>
      <c r="K61" s="698" t="s">
        <v>625</v>
      </c>
      <c r="L61" s="701">
        <v>237.26000000000005</v>
      </c>
      <c r="M61" s="701">
        <v>1</v>
      </c>
      <c r="N61" s="702">
        <v>237.26000000000005</v>
      </c>
    </row>
    <row r="62" spans="1:14" ht="14.4" customHeight="1" x14ac:dyDescent="0.3">
      <c r="A62" s="696" t="s">
        <v>503</v>
      </c>
      <c r="B62" s="697" t="s">
        <v>504</v>
      </c>
      <c r="C62" s="698" t="s">
        <v>516</v>
      </c>
      <c r="D62" s="699" t="s">
        <v>517</v>
      </c>
      <c r="E62" s="700">
        <v>50113001</v>
      </c>
      <c r="F62" s="699" t="s">
        <v>521</v>
      </c>
      <c r="G62" s="698" t="s">
        <v>537</v>
      </c>
      <c r="H62" s="698">
        <v>140536</v>
      </c>
      <c r="I62" s="698">
        <v>40536</v>
      </c>
      <c r="J62" s="698" t="s">
        <v>626</v>
      </c>
      <c r="K62" s="698" t="s">
        <v>627</v>
      </c>
      <c r="L62" s="701">
        <v>68.2</v>
      </c>
      <c r="M62" s="701">
        <v>1</v>
      </c>
      <c r="N62" s="702">
        <v>68.2</v>
      </c>
    </row>
    <row r="63" spans="1:14" ht="14.4" customHeight="1" x14ac:dyDescent="0.3">
      <c r="A63" s="696" t="s">
        <v>503</v>
      </c>
      <c r="B63" s="697" t="s">
        <v>504</v>
      </c>
      <c r="C63" s="698" t="s">
        <v>516</v>
      </c>
      <c r="D63" s="699" t="s">
        <v>517</v>
      </c>
      <c r="E63" s="700">
        <v>50113001</v>
      </c>
      <c r="F63" s="699" t="s">
        <v>521</v>
      </c>
      <c r="G63" s="698" t="s">
        <v>522</v>
      </c>
      <c r="H63" s="698">
        <v>197522</v>
      </c>
      <c r="I63" s="698">
        <v>97522</v>
      </c>
      <c r="J63" s="698" t="s">
        <v>628</v>
      </c>
      <c r="K63" s="698" t="s">
        <v>629</v>
      </c>
      <c r="L63" s="701">
        <v>159.20000000000002</v>
      </c>
      <c r="M63" s="701">
        <v>1</v>
      </c>
      <c r="N63" s="702">
        <v>159.20000000000002</v>
      </c>
    </row>
    <row r="64" spans="1:14" ht="14.4" customHeight="1" x14ac:dyDescent="0.3">
      <c r="A64" s="696" t="s">
        <v>503</v>
      </c>
      <c r="B64" s="697" t="s">
        <v>504</v>
      </c>
      <c r="C64" s="698" t="s">
        <v>516</v>
      </c>
      <c r="D64" s="699" t="s">
        <v>517</v>
      </c>
      <c r="E64" s="700">
        <v>50113001</v>
      </c>
      <c r="F64" s="699" t="s">
        <v>521</v>
      </c>
      <c r="G64" s="698" t="s">
        <v>522</v>
      </c>
      <c r="H64" s="698">
        <v>114075</v>
      </c>
      <c r="I64" s="698">
        <v>14075</v>
      </c>
      <c r="J64" s="698" t="s">
        <v>628</v>
      </c>
      <c r="K64" s="698" t="s">
        <v>630</v>
      </c>
      <c r="L64" s="701">
        <v>294.95000000000005</v>
      </c>
      <c r="M64" s="701">
        <v>2</v>
      </c>
      <c r="N64" s="702">
        <v>589.90000000000009</v>
      </c>
    </row>
    <row r="65" spans="1:14" ht="14.4" customHeight="1" x14ac:dyDescent="0.3">
      <c r="A65" s="696" t="s">
        <v>503</v>
      </c>
      <c r="B65" s="697" t="s">
        <v>504</v>
      </c>
      <c r="C65" s="698" t="s">
        <v>516</v>
      </c>
      <c r="D65" s="699" t="s">
        <v>517</v>
      </c>
      <c r="E65" s="700">
        <v>50113001</v>
      </c>
      <c r="F65" s="699" t="s">
        <v>521</v>
      </c>
      <c r="G65" s="698" t="s">
        <v>522</v>
      </c>
      <c r="H65" s="698">
        <v>184090</v>
      </c>
      <c r="I65" s="698">
        <v>84090</v>
      </c>
      <c r="J65" s="698" t="s">
        <v>631</v>
      </c>
      <c r="K65" s="698" t="s">
        <v>632</v>
      </c>
      <c r="L65" s="701">
        <v>60.14</v>
      </c>
      <c r="M65" s="701">
        <v>16</v>
      </c>
      <c r="N65" s="702">
        <v>962.24</v>
      </c>
    </row>
    <row r="66" spans="1:14" ht="14.4" customHeight="1" x14ac:dyDescent="0.3">
      <c r="A66" s="696" t="s">
        <v>503</v>
      </c>
      <c r="B66" s="697" t="s">
        <v>504</v>
      </c>
      <c r="C66" s="698" t="s">
        <v>516</v>
      </c>
      <c r="D66" s="699" t="s">
        <v>517</v>
      </c>
      <c r="E66" s="700">
        <v>50113001</v>
      </c>
      <c r="F66" s="699" t="s">
        <v>521</v>
      </c>
      <c r="G66" s="698" t="s">
        <v>522</v>
      </c>
      <c r="H66" s="698">
        <v>501994</v>
      </c>
      <c r="I66" s="698">
        <v>0</v>
      </c>
      <c r="J66" s="698" t="s">
        <v>633</v>
      </c>
      <c r="K66" s="698" t="s">
        <v>634</v>
      </c>
      <c r="L66" s="701">
        <v>264.92399999999998</v>
      </c>
      <c r="M66" s="701">
        <v>8</v>
      </c>
      <c r="N66" s="702">
        <v>2119.3919999999998</v>
      </c>
    </row>
    <row r="67" spans="1:14" ht="14.4" customHeight="1" x14ac:dyDescent="0.3">
      <c r="A67" s="696" t="s">
        <v>503</v>
      </c>
      <c r="B67" s="697" t="s">
        <v>504</v>
      </c>
      <c r="C67" s="698" t="s">
        <v>516</v>
      </c>
      <c r="D67" s="699" t="s">
        <v>517</v>
      </c>
      <c r="E67" s="700">
        <v>50113001</v>
      </c>
      <c r="F67" s="699" t="s">
        <v>521</v>
      </c>
      <c r="G67" s="698" t="s">
        <v>522</v>
      </c>
      <c r="H67" s="698">
        <v>989970</v>
      </c>
      <c r="I67" s="698">
        <v>168651</v>
      </c>
      <c r="J67" s="698" t="s">
        <v>635</v>
      </c>
      <c r="K67" s="698" t="s">
        <v>636</v>
      </c>
      <c r="L67" s="701">
        <v>13831.079999999998</v>
      </c>
      <c r="M67" s="701">
        <v>2</v>
      </c>
      <c r="N67" s="702">
        <v>27662.159999999996</v>
      </c>
    </row>
    <row r="68" spans="1:14" ht="14.4" customHeight="1" x14ac:dyDescent="0.3">
      <c r="A68" s="696" t="s">
        <v>503</v>
      </c>
      <c r="B68" s="697" t="s">
        <v>504</v>
      </c>
      <c r="C68" s="698" t="s">
        <v>516</v>
      </c>
      <c r="D68" s="699" t="s">
        <v>517</v>
      </c>
      <c r="E68" s="700">
        <v>50113001</v>
      </c>
      <c r="F68" s="699" t="s">
        <v>521</v>
      </c>
      <c r="G68" s="698" t="s">
        <v>522</v>
      </c>
      <c r="H68" s="698">
        <v>117011</v>
      </c>
      <c r="I68" s="698">
        <v>17011</v>
      </c>
      <c r="J68" s="698" t="s">
        <v>637</v>
      </c>
      <c r="K68" s="698" t="s">
        <v>638</v>
      </c>
      <c r="L68" s="701">
        <v>145.5</v>
      </c>
      <c r="M68" s="701">
        <v>205</v>
      </c>
      <c r="N68" s="702">
        <v>29827.5</v>
      </c>
    </row>
    <row r="69" spans="1:14" ht="14.4" customHeight="1" x14ac:dyDescent="0.3">
      <c r="A69" s="696" t="s">
        <v>503</v>
      </c>
      <c r="B69" s="697" t="s">
        <v>504</v>
      </c>
      <c r="C69" s="698" t="s">
        <v>516</v>
      </c>
      <c r="D69" s="699" t="s">
        <v>517</v>
      </c>
      <c r="E69" s="700">
        <v>50113001</v>
      </c>
      <c r="F69" s="699" t="s">
        <v>521</v>
      </c>
      <c r="G69" s="698" t="s">
        <v>522</v>
      </c>
      <c r="H69" s="698">
        <v>844831</v>
      </c>
      <c r="I69" s="698">
        <v>0</v>
      </c>
      <c r="J69" s="698" t="s">
        <v>639</v>
      </c>
      <c r="K69" s="698" t="s">
        <v>640</v>
      </c>
      <c r="L69" s="701">
        <v>1377.51</v>
      </c>
      <c r="M69" s="701">
        <v>4</v>
      </c>
      <c r="N69" s="702">
        <v>5510.04</v>
      </c>
    </row>
    <row r="70" spans="1:14" ht="14.4" customHeight="1" x14ac:dyDescent="0.3">
      <c r="A70" s="696" t="s">
        <v>503</v>
      </c>
      <c r="B70" s="697" t="s">
        <v>504</v>
      </c>
      <c r="C70" s="698" t="s">
        <v>516</v>
      </c>
      <c r="D70" s="699" t="s">
        <v>517</v>
      </c>
      <c r="E70" s="700">
        <v>50113001</v>
      </c>
      <c r="F70" s="699" t="s">
        <v>521</v>
      </c>
      <c r="G70" s="698" t="s">
        <v>522</v>
      </c>
      <c r="H70" s="698">
        <v>100113</v>
      </c>
      <c r="I70" s="698">
        <v>113</v>
      </c>
      <c r="J70" s="698" t="s">
        <v>641</v>
      </c>
      <c r="K70" s="698" t="s">
        <v>642</v>
      </c>
      <c r="L70" s="701">
        <v>46.04999999999999</v>
      </c>
      <c r="M70" s="701">
        <v>4</v>
      </c>
      <c r="N70" s="702">
        <v>184.19999999999996</v>
      </c>
    </row>
    <row r="71" spans="1:14" ht="14.4" customHeight="1" x14ac:dyDescent="0.3">
      <c r="A71" s="696" t="s">
        <v>503</v>
      </c>
      <c r="B71" s="697" t="s">
        <v>504</v>
      </c>
      <c r="C71" s="698" t="s">
        <v>516</v>
      </c>
      <c r="D71" s="699" t="s">
        <v>517</v>
      </c>
      <c r="E71" s="700">
        <v>50113001</v>
      </c>
      <c r="F71" s="699" t="s">
        <v>521</v>
      </c>
      <c r="G71" s="698" t="s">
        <v>522</v>
      </c>
      <c r="H71" s="698">
        <v>844591</v>
      </c>
      <c r="I71" s="698">
        <v>107161</v>
      </c>
      <c r="J71" s="698" t="s">
        <v>643</v>
      </c>
      <c r="K71" s="698" t="s">
        <v>644</v>
      </c>
      <c r="L71" s="701">
        <v>935</v>
      </c>
      <c r="M71" s="701">
        <v>40</v>
      </c>
      <c r="N71" s="702">
        <v>37400</v>
      </c>
    </row>
    <row r="72" spans="1:14" ht="14.4" customHeight="1" x14ac:dyDescent="0.3">
      <c r="A72" s="696" t="s">
        <v>503</v>
      </c>
      <c r="B72" s="697" t="s">
        <v>504</v>
      </c>
      <c r="C72" s="698" t="s">
        <v>516</v>
      </c>
      <c r="D72" s="699" t="s">
        <v>517</v>
      </c>
      <c r="E72" s="700">
        <v>50113001</v>
      </c>
      <c r="F72" s="699" t="s">
        <v>521</v>
      </c>
      <c r="G72" s="698" t="s">
        <v>522</v>
      </c>
      <c r="H72" s="698">
        <v>231751</v>
      </c>
      <c r="I72" s="698">
        <v>231751</v>
      </c>
      <c r="J72" s="698" t="s">
        <v>645</v>
      </c>
      <c r="K72" s="698" t="s">
        <v>646</v>
      </c>
      <c r="L72" s="701">
        <v>111.51714285714284</v>
      </c>
      <c r="M72" s="701">
        <v>70</v>
      </c>
      <c r="N72" s="702">
        <v>7806.1999999999989</v>
      </c>
    </row>
    <row r="73" spans="1:14" ht="14.4" customHeight="1" x14ac:dyDescent="0.3">
      <c r="A73" s="696" t="s">
        <v>503</v>
      </c>
      <c r="B73" s="697" t="s">
        <v>504</v>
      </c>
      <c r="C73" s="698" t="s">
        <v>516</v>
      </c>
      <c r="D73" s="699" t="s">
        <v>517</v>
      </c>
      <c r="E73" s="700">
        <v>50113001</v>
      </c>
      <c r="F73" s="699" t="s">
        <v>521</v>
      </c>
      <c r="G73" s="698" t="s">
        <v>522</v>
      </c>
      <c r="H73" s="698">
        <v>108499</v>
      </c>
      <c r="I73" s="698">
        <v>8499</v>
      </c>
      <c r="J73" s="698" t="s">
        <v>645</v>
      </c>
      <c r="K73" s="698" t="s">
        <v>646</v>
      </c>
      <c r="L73" s="701">
        <v>111.52000000000001</v>
      </c>
      <c r="M73" s="701">
        <v>190</v>
      </c>
      <c r="N73" s="702">
        <v>21188.800000000003</v>
      </c>
    </row>
    <row r="74" spans="1:14" ht="14.4" customHeight="1" x14ac:dyDescent="0.3">
      <c r="A74" s="696" t="s">
        <v>503</v>
      </c>
      <c r="B74" s="697" t="s">
        <v>504</v>
      </c>
      <c r="C74" s="698" t="s">
        <v>516</v>
      </c>
      <c r="D74" s="699" t="s">
        <v>517</v>
      </c>
      <c r="E74" s="700">
        <v>50113001</v>
      </c>
      <c r="F74" s="699" t="s">
        <v>521</v>
      </c>
      <c r="G74" s="698" t="s">
        <v>522</v>
      </c>
      <c r="H74" s="698">
        <v>192219</v>
      </c>
      <c r="I74" s="698">
        <v>192219</v>
      </c>
      <c r="J74" s="698" t="s">
        <v>647</v>
      </c>
      <c r="K74" s="698" t="s">
        <v>648</v>
      </c>
      <c r="L74" s="701">
        <v>51.949999999999996</v>
      </c>
      <c r="M74" s="701">
        <v>1</v>
      </c>
      <c r="N74" s="702">
        <v>51.949999999999996</v>
      </c>
    </row>
    <row r="75" spans="1:14" ht="14.4" customHeight="1" x14ac:dyDescent="0.3">
      <c r="A75" s="696" t="s">
        <v>503</v>
      </c>
      <c r="B75" s="697" t="s">
        <v>504</v>
      </c>
      <c r="C75" s="698" t="s">
        <v>516</v>
      </c>
      <c r="D75" s="699" t="s">
        <v>517</v>
      </c>
      <c r="E75" s="700">
        <v>50113001</v>
      </c>
      <c r="F75" s="699" t="s">
        <v>521</v>
      </c>
      <c r="G75" s="698" t="s">
        <v>522</v>
      </c>
      <c r="H75" s="698">
        <v>104071</v>
      </c>
      <c r="I75" s="698">
        <v>4071</v>
      </c>
      <c r="J75" s="698" t="s">
        <v>649</v>
      </c>
      <c r="K75" s="698" t="s">
        <v>650</v>
      </c>
      <c r="L75" s="701">
        <v>152.96999999999997</v>
      </c>
      <c r="M75" s="701">
        <v>2</v>
      </c>
      <c r="N75" s="702">
        <v>305.93999999999994</v>
      </c>
    </row>
    <row r="76" spans="1:14" ht="14.4" customHeight="1" x14ac:dyDescent="0.3">
      <c r="A76" s="696" t="s">
        <v>503</v>
      </c>
      <c r="B76" s="697" t="s">
        <v>504</v>
      </c>
      <c r="C76" s="698" t="s">
        <v>516</v>
      </c>
      <c r="D76" s="699" t="s">
        <v>517</v>
      </c>
      <c r="E76" s="700">
        <v>50113001</v>
      </c>
      <c r="F76" s="699" t="s">
        <v>521</v>
      </c>
      <c r="G76" s="698" t="s">
        <v>522</v>
      </c>
      <c r="H76" s="698">
        <v>226525</v>
      </c>
      <c r="I76" s="698">
        <v>226525</v>
      </c>
      <c r="J76" s="698" t="s">
        <v>651</v>
      </c>
      <c r="K76" s="698" t="s">
        <v>652</v>
      </c>
      <c r="L76" s="701">
        <v>66.34</v>
      </c>
      <c r="M76" s="701">
        <v>4</v>
      </c>
      <c r="N76" s="702">
        <v>265.36</v>
      </c>
    </row>
    <row r="77" spans="1:14" ht="14.4" customHeight="1" x14ac:dyDescent="0.3">
      <c r="A77" s="696" t="s">
        <v>503</v>
      </c>
      <c r="B77" s="697" t="s">
        <v>504</v>
      </c>
      <c r="C77" s="698" t="s">
        <v>516</v>
      </c>
      <c r="D77" s="699" t="s">
        <v>517</v>
      </c>
      <c r="E77" s="700">
        <v>50113001</v>
      </c>
      <c r="F77" s="699" t="s">
        <v>521</v>
      </c>
      <c r="G77" s="698" t="s">
        <v>522</v>
      </c>
      <c r="H77" s="698">
        <v>226523</v>
      </c>
      <c r="I77" s="698">
        <v>226523</v>
      </c>
      <c r="J77" s="698" t="s">
        <v>651</v>
      </c>
      <c r="K77" s="698" t="s">
        <v>653</v>
      </c>
      <c r="L77" s="701">
        <v>51.96</v>
      </c>
      <c r="M77" s="701">
        <v>2</v>
      </c>
      <c r="N77" s="702">
        <v>103.92</v>
      </c>
    </row>
    <row r="78" spans="1:14" ht="14.4" customHeight="1" x14ac:dyDescent="0.3">
      <c r="A78" s="696" t="s">
        <v>503</v>
      </c>
      <c r="B78" s="697" t="s">
        <v>504</v>
      </c>
      <c r="C78" s="698" t="s">
        <v>516</v>
      </c>
      <c r="D78" s="699" t="s">
        <v>517</v>
      </c>
      <c r="E78" s="700">
        <v>50113001</v>
      </c>
      <c r="F78" s="699" t="s">
        <v>521</v>
      </c>
      <c r="G78" s="698" t="s">
        <v>522</v>
      </c>
      <c r="H78" s="698">
        <v>920235</v>
      </c>
      <c r="I78" s="698">
        <v>15880</v>
      </c>
      <c r="J78" s="698" t="s">
        <v>654</v>
      </c>
      <c r="K78" s="698" t="s">
        <v>505</v>
      </c>
      <c r="L78" s="701">
        <v>163.57</v>
      </c>
      <c r="M78" s="701">
        <v>2</v>
      </c>
      <c r="N78" s="702">
        <v>327.14</v>
      </c>
    </row>
    <row r="79" spans="1:14" ht="14.4" customHeight="1" x14ac:dyDescent="0.3">
      <c r="A79" s="696" t="s">
        <v>503</v>
      </c>
      <c r="B79" s="697" t="s">
        <v>504</v>
      </c>
      <c r="C79" s="698" t="s">
        <v>516</v>
      </c>
      <c r="D79" s="699" t="s">
        <v>517</v>
      </c>
      <c r="E79" s="700">
        <v>50113001</v>
      </c>
      <c r="F79" s="699" t="s">
        <v>521</v>
      </c>
      <c r="G79" s="698" t="s">
        <v>522</v>
      </c>
      <c r="H79" s="698">
        <v>920154</v>
      </c>
      <c r="I79" s="698">
        <v>0</v>
      </c>
      <c r="J79" s="698" t="s">
        <v>655</v>
      </c>
      <c r="K79" s="698" t="s">
        <v>505</v>
      </c>
      <c r="L79" s="701">
        <v>306.48634272855429</v>
      </c>
      <c r="M79" s="701">
        <v>2</v>
      </c>
      <c r="N79" s="702">
        <v>612.97268545710858</v>
      </c>
    </row>
    <row r="80" spans="1:14" ht="14.4" customHeight="1" x14ac:dyDescent="0.3">
      <c r="A80" s="696" t="s">
        <v>503</v>
      </c>
      <c r="B80" s="697" t="s">
        <v>504</v>
      </c>
      <c r="C80" s="698" t="s">
        <v>516</v>
      </c>
      <c r="D80" s="699" t="s">
        <v>517</v>
      </c>
      <c r="E80" s="700">
        <v>50113001</v>
      </c>
      <c r="F80" s="699" t="s">
        <v>521</v>
      </c>
      <c r="G80" s="698" t="s">
        <v>522</v>
      </c>
      <c r="H80" s="698">
        <v>500088</v>
      </c>
      <c r="I80" s="698">
        <v>0</v>
      </c>
      <c r="J80" s="698" t="s">
        <v>656</v>
      </c>
      <c r="K80" s="698" t="s">
        <v>505</v>
      </c>
      <c r="L80" s="701">
        <v>236.59</v>
      </c>
      <c r="M80" s="701">
        <v>3</v>
      </c>
      <c r="N80" s="702">
        <v>709.77</v>
      </c>
    </row>
    <row r="81" spans="1:14" ht="14.4" customHeight="1" x14ac:dyDescent="0.3">
      <c r="A81" s="696" t="s">
        <v>503</v>
      </c>
      <c r="B81" s="697" t="s">
        <v>504</v>
      </c>
      <c r="C81" s="698" t="s">
        <v>516</v>
      </c>
      <c r="D81" s="699" t="s">
        <v>517</v>
      </c>
      <c r="E81" s="700">
        <v>50113001</v>
      </c>
      <c r="F81" s="699" t="s">
        <v>521</v>
      </c>
      <c r="G81" s="698" t="s">
        <v>522</v>
      </c>
      <c r="H81" s="698">
        <v>215476</v>
      </c>
      <c r="I81" s="698">
        <v>215476</v>
      </c>
      <c r="J81" s="698" t="s">
        <v>657</v>
      </c>
      <c r="K81" s="698" t="s">
        <v>658</v>
      </c>
      <c r="L81" s="701">
        <v>183.73000000000008</v>
      </c>
      <c r="M81" s="701">
        <v>1</v>
      </c>
      <c r="N81" s="702">
        <v>183.73000000000008</v>
      </c>
    </row>
    <row r="82" spans="1:14" ht="14.4" customHeight="1" x14ac:dyDescent="0.3">
      <c r="A82" s="696" t="s">
        <v>503</v>
      </c>
      <c r="B82" s="697" t="s">
        <v>504</v>
      </c>
      <c r="C82" s="698" t="s">
        <v>516</v>
      </c>
      <c r="D82" s="699" t="s">
        <v>517</v>
      </c>
      <c r="E82" s="700">
        <v>50113001</v>
      </c>
      <c r="F82" s="699" t="s">
        <v>521</v>
      </c>
      <c r="G82" s="698" t="s">
        <v>522</v>
      </c>
      <c r="H82" s="698">
        <v>215473</v>
      </c>
      <c r="I82" s="698">
        <v>215473</v>
      </c>
      <c r="J82" s="698" t="s">
        <v>659</v>
      </c>
      <c r="K82" s="698" t="s">
        <v>660</v>
      </c>
      <c r="L82" s="701">
        <v>336.57000000000005</v>
      </c>
      <c r="M82" s="701">
        <v>23</v>
      </c>
      <c r="N82" s="702">
        <v>7741.1100000000015</v>
      </c>
    </row>
    <row r="83" spans="1:14" ht="14.4" customHeight="1" x14ac:dyDescent="0.3">
      <c r="A83" s="696" t="s">
        <v>503</v>
      </c>
      <c r="B83" s="697" t="s">
        <v>504</v>
      </c>
      <c r="C83" s="698" t="s">
        <v>516</v>
      </c>
      <c r="D83" s="699" t="s">
        <v>517</v>
      </c>
      <c r="E83" s="700">
        <v>50113001</v>
      </c>
      <c r="F83" s="699" t="s">
        <v>521</v>
      </c>
      <c r="G83" s="698" t="s">
        <v>522</v>
      </c>
      <c r="H83" s="698">
        <v>215474</v>
      </c>
      <c r="I83" s="698">
        <v>215474</v>
      </c>
      <c r="J83" s="698" t="s">
        <v>661</v>
      </c>
      <c r="K83" s="698" t="s">
        <v>662</v>
      </c>
      <c r="L83" s="701">
        <v>531.99999999999977</v>
      </c>
      <c r="M83" s="701">
        <v>18</v>
      </c>
      <c r="N83" s="702">
        <v>9575.9999999999964</v>
      </c>
    </row>
    <row r="84" spans="1:14" ht="14.4" customHeight="1" x14ac:dyDescent="0.3">
      <c r="A84" s="696" t="s">
        <v>503</v>
      </c>
      <c r="B84" s="697" t="s">
        <v>504</v>
      </c>
      <c r="C84" s="698" t="s">
        <v>516</v>
      </c>
      <c r="D84" s="699" t="s">
        <v>517</v>
      </c>
      <c r="E84" s="700">
        <v>50113001</v>
      </c>
      <c r="F84" s="699" t="s">
        <v>521</v>
      </c>
      <c r="G84" s="698" t="s">
        <v>522</v>
      </c>
      <c r="H84" s="698">
        <v>166015</v>
      </c>
      <c r="I84" s="698">
        <v>66015</v>
      </c>
      <c r="J84" s="698" t="s">
        <v>663</v>
      </c>
      <c r="K84" s="698" t="s">
        <v>664</v>
      </c>
      <c r="L84" s="701">
        <v>83.949999999999989</v>
      </c>
      <c r="M84" s="701">
        <v>1</v>
      </c>
      <c r="N84" s="702">
        <v>83.949999999999989</v>
      </c>
    </row>
    <row r="85" spans="1:14" ht="14.4" customHeight="1" x14ac:dyDescent="0.3">
      <c r="A85" s="696" t="s">
        <v>503</v>
      </c>
      <c r="B85" s="697" t="s">
        <v>504</v>
      </c>
      <c r="C85" s="698" t="s">
        <v>516</v>
      </c>
      <c r="D85" s="699" t="s">
        <v>517</v>
      </c>
      <c r="E85" s="700">
        <v>50113001</v>
      </c>
      <c r="F85" s="699" t="s">
        <v>521</v>
      </c>
      <c r="G85" s="698" t="s">
        <v>522</v>
      </c>
      <c r="H85" s="698">
        <v>217079</v>
      </c>
      <c r="I85" s="698">
        <v>217079</v>
      </c>
      <c r="J85" s="698" t="s">
        <v>665</v>
      </c>
      <c r="K85" s="698" t="s">
        <v>666</v>
      </c>
      <c r="L85" s="701">
        <v>161.74480000000003</v>
      </c>
      <c r="M85" s="701">
        <v>25</v>
      </c>
      <c r="N85" s="702">
        <v>4043.6200000000003</v>
      </c>
    </row>
    <row r="86" spans="1:14" ht="14.4" customHeight="1" x14ac:dyDescent="0.3">
      <c r="A86" s="696" t="s">
        <v>503</v>
      </c>
      <c r="B86" s="697" t="s">
        <v>504</v>
      </c>
      <c r="C86" s="698" t="s">
        <v>516</v>
      </c>
      <c r="D86" s="699" t="s">
        <v>517</v>
      </c>
      <c r="E86" s="700">
        <v>50113001</v>
      </c>
      <c r="F86" s="699" t="s">
        <v>521</v>
      </c>
      <c r="G86" s="698" t="s">
        <v>522</v>
      </c>
      <c r="H86" s="698">
        <v>447</v>
      </c>
      <c r="I86" s="698">
        <v>447</v>
      </c>
      <c r="J86" s="698" t="s">
        <v>667</v>
      </c>
      <c r="K86" s="698" t="s">
        <v>668</v>
      </c>
      <c r="L86" s="701">
        <v>181.89000000000001</v>
      </c>
      <c r="M86" s="701">
        <v>1</v>
      </c>
      <c r="N86" s="702">
        <v>181.89000000000001</v>
      </c>
    </row>
    <row r="87" spans="1:14" ht="14.4" customHeight="1" x14ac:dyDescent="0.3">
      <c r="A87" s="696" t="s">
        <v>503</v>
      </c>
      <c r="B87" s="697" t="s">
        <v>504</v>
      </c>
      <c r="C87" s="698" t="s">
        <v>516</v>
      </c>
      <c r="D87" s="699" t="s">
        <v>517</v>
      </c>
      <c r="E87" s="700">
        <v>50113001</v>
      </c>
      <c r="F87" s="699" t="s">
        <v>521</v>
      </c>
      <c r="G87" s="698" t="s">
        <v>522</v>
      </c>
      <c r="H87" s="698">
        <v>199680</v>
      </c>
      <c r="I87" s="698">
        <v>199680</v>
      </c>
      <c r="J87" s="698" t="s">
        <v>669</v>
      </c>
      <c r="K87" s="698" t="s">
        <v>670</v>
      </c>
      <c r="L87" s="701">
        <v>362.92000000000007</v>
      </c>
      <c r="M87" s="701">
        <v>1</v>
      </c>
      <c r="N87" s="702">
        <v>362.92000000000007</v>
      </c>
    </row>
    <row r="88" spans="1:14" ht="14.4" customHeight="1" x14ac:dyDescent="0.3">
      <c r="A88" s="696" t="s">
        <v>503</v>
      </c>
      <c r="B88" s="697" t="s">
        <v>504</v>
      </c>
      <c r="C88" s="698" t="s">
        <v>516</v>
      </c>
      <c r="D88" s="699" t="s">
        <v>517</v>
      </c>
      <c r="E88" s="700">
        <v>50113001</v>
      </c>
      <c r="F88" s="699" t="s">
        <v>521</v>
      </c>
      <c r="G88" s="698" t="s">
        <v>522</v>
      </c>
      <c r="H88" s="698">
        <v>192757</v>
      </c>
      <c r="I88" s="698">
        <v>92757</v>
      </c>
      <c r="J88" s="698" t="s">
        <v>671</v>
      </c>
      <c r="K88" s="698" t="s">
        <v>672</v>
      </c>
      <c r="L88" s="701">
        <v>73.610000000000014</v>
      </c>
      <c r="M88" s="701">
        <v>1</v>
      </c>
      <c r="N88" s="702">
        <v>73.610000000000014</v>
      </c>
    </row>
    <row r="89" spans="1:14" ht="14.4" customHeight="1" x14ac:dyDescent="0.3">
      <c r="A89" s="696" t="s">
        <v>503</v>
      </c>
      <c r="B89" s="697" t="s">
        <v>504</v>
      </c>
      <c r="C89" s="698" t="s">
        <v>516</v>
      </c>
      <c r="D89" s="699" t="s">
        <v>517</v>
      </c>
      <c r="E89" s="700">
        <v>50113001</v>
      </c>
      <c r="F89" s="699" t="s">
        <v>521</v>
      </c>
      <c r="G89" s="698" t="s">
        <v>522</v>
      </c>
      <c r="H89" s="698">
        <v>187076</v>
      </c>
      <c r="I89" s="698">
        <v>87076</v>
      </c>
      <c r="J89" s="698" t="s">
        <v>671</v>
      </c>
      <c r="K89" s="698" t="s">
        <v>673</v>
      </c>
      <c r="L89" s="701">
        <v>133.51000000000002</v>
      </c>
      <c r="M89" s="701">
        <v>1</v>
      </c>
      <c r="N89" s="702">
        <v>133.51000000000002</v>
      </c>
    </row>
    <row r="90" spans="1:14" ht="14.4" customHeight="1" x14ac:dyDescent="0.3">
      <c r="A90" s="696" t="s">
        <v>503</v>
      </c>
      <c r="B90" s="697" t="s">
        <v>504</v>
      </c>
      <c r="C90" s="698" t="s">
        <v>516</v>
      </c>
      <c r="D90" s="699" t="s">
        <v>517</v>
      </c>
      <c r="E90" s="700">
        <v>50113001</v>
      </c>
      <c r="F90" s="699" t="s">
        <v>521</v>
      </c>
      <c r="G90" s="698" t="s">
        <v>522</v>
      </c>
      <c r="H90" s="698">
        <v>846413</v>
      </c>
      <c r="I90" s="698">
        <v>57585</v>
      </c>
      <c r="J90" s="698" t="s">
        <v>674</v>
      </c>
      <c r="K90" s="698" t="s">
        <v>675</v>
      </c>
      <c r="L90" s="701">
        <v>133.28000000000003</v>
      </c>
      <c r="M90" s="701">
        <v>2</v>
      </c>
      <c r="N90" s="702">
        <v>266.56000000000006</v>
      </c>
    </row>
    <row r="91" spans="1:14" ht="14.4" customHeight="1" x14ac:dyDescent="0.3">
      <c r="A91" s="696" t="s">
        <v>503</v>
      </c>
      <c r="B91" s="697" t="s">
        <v>504</v>
      </c>
      <c r="C91" s="698" t="s">
        <v>516</v>
      </c>
      <c r="D91" s="699" t="s">
        <v>517</v>
      </c>
      <c r="E91" s="700">
        <v>50113001</v>
      </c>
      <c r="F91" s="699" t="s">
        <v>521</v>
      </c>
      <c r="G91" s="698" t="s">
        <v>522</v>
      </c>
      <c r="H91" s="698">
        <v>500618</v>
      </c>
      <c r="I91" s="698">
        <v>125753</v>
      </c>
      <c r="J91" s="698" t="s">
        <v>676</v>
      </c>
      <c r="K91" s="698" t="s">
        <v>677</v>
      </c>
      <c r="L91" s="701">
        <v>300.89000000000004</v>
      </c>
      <c r="M91" s="701">
        <v>1</v>
      </c>
      <c r="N91" s="702">
        <v>300.89000000000004</v>
      </c>
    </row>
    <row r="92" spans="1:14" ht="14.4" customHeight="1" x14ac:dyDescent="0.3">
      <c r="A92" s="696" t="s">
        <v>503</v>
      </c>
      <c r="B92" s="697" t="s">
        <v>504</v>
      </c>
      <c r="C92" s="698" t="s">
        <v>516</v>
      </c>
      <c r="D92" s="699" t="s">
        <v>517</v>
      </c>
      <c r="E92" s="700">
        <v>50113001</v>
      </c>
      <c r="F92" s="699" t="s">
        <v>521</v>
      </c>
      <c r="G92" s="698" t="s">
        <v>537</v>
      </c>
      <c r="H92" s="698">
        <v>169189</v>
      </c>
      <c r="I92" s="698">
        <v>69189</v>
      </c>
      <c r="J92" s="698" t="s">
        <v>678</v>
      </c>
      <c r="K92" s="698" t="s">
        <v>679</v>
      </c>
      <c r="L92" s="701">
        <v>61.110000000000021</v>
      </c>
      <c r="M92" s="701">
        <v>1</v>
      </c>
      <c r="N92" s="702">
        <v>61.110000000000021</v>
      </c>
    </row>
    <row r="93" spans="1:14" ht="14.4" customHeight="1" x14ac:dyDescent="0.3">
      <c r="A93" s="696" t="s">
        <v>503</v>
      </c>
      <c r="B93" s="697" t="s">
        <v>504</v>
      </c>
      <c r="C93" s="698" t="s">
        <v>516</v>
      </c>
      <c r="D93" s="699" t="s">
        <v>517</v>
      </c>
      <c r="E93" s="700">
        <v>50113001</v>
      </c>
      <c r="F93" s="699" t="s">
        <v>521</v>
      </c>
      <c r="G93" s="698" t="s">
        <v>522</v>
      </c>
      <c r="H93" s="698">
        <v>149990</v>
      </c>
      <c r="I93" s="698">
        <v>49990</v>
      </c>
      <c r="J93" s="698" t="s">
        <v>680</v>
      </c>
      <c r="K93" s="698" t="s">
        <v>681</v>
      </c>
      <c r="L93" s="701">
        <v>121.77</v>
      </c>
      <c r="M93" s="701">
        <v>30</v>
      </c>
      <c r="N93" s="702">
        <v>3653.1</v>
      </c>
    </row>
    <row r="94" spans="1:14" ht="14.4" customHeight="1" x14ac:dyDescent="0.3">
      <c r="A94" s="696" t="s">
        <v>503</v>
      </c>
      <c r="B94" s="697" t="s">
        <v>504</v>
      </c>
      <c r="C94" s="698" t="s">
        <v>516</v>
      </c>
      <c r="D94" s="699" t="s">
        <v>517</v>
      </c>
      <c r="E94" s="700">
        <v>50113001</v>
      </c>
      <c r="F94" s="699" t="s">
        <v>521</v>
      </c>
      <c r="G94" s="698" t="s">
        <v>522</v>
      </c>
      <c r="H94" s="698">
        <v>848992</v>
      </c>
      <c r="I94" s="698">
        <v>119658</v>
      </c>
      <c r="J94" s="698" t="s">
        <v>682</v>
      </c>
      <c r="K94" s="698" t="s">
        <v>683</v>
      </c>
      <c r="L94" s="701">
        <v>73.48</v>
      </c>
      <c r="M94" s="701">
        <v>1</v>
      </c>
      <c r="N94" s="702">
        <v>73.48</v>
      </c>
    </row>
    <row r="95" spans="1:14" ht="14.4" customHeight="1" x14ac:dyDescent="0.3">
      <c r="A95" s="696" t="s">
        <v>503</v>
      </c>
      <c r="B95" s="697" t="s">
        <v>504</v>
      </c>
      <c r="C95" s="698" t="s">
        <v>516</v>
      </c>
      <c r="D95" s="699" t="s">
        <v>517</v>
      </c>
      <c r="E95" s="700">
        <v>50113001</v>
      </c>
      <c r="F95" s="699" t="s">
        <v>521</v>
      </c>
      <c r="G95" s="698" t="s">
        <v>522</v>
      </c>
      <c r="H95" s="698">
        <v>229132</v>
      </c>
      <c r="I95" s="698">
        <v>229132</v>
      </c>
      <c r="J95" s="698" t="s">
        <v>684</v>
      </c>
      <c r="K95" s="698" t="s">
        <v>685</v>
      </c>
      <c r="L95" s="701">
        <v>88.63</v>
      </c>
      <c r="M95" s="701">
        <v>6</v>
      </c>
      <c r="N95" s="702">
        <v>531.78</v>
      </c>
    </row>
    <row r="96" spans="1:14" ht="14.4" customHeight="1" x14ac:dyDescent="0.3">
      <c r="A96" s="696" t="s">
        <v>503</v>
      </c>
      <c r="B96" s="697" t="s">
        <v>504</v>
      </c>
      <c r="C96" s="698" t="s">
        <v>516</v>
      </c>
      <c r="D96" s="699" t="s">
        <v>517</v>
      </c>
      <c r="E96" s="700">
        <v>50113001</v>
      </c>
      <c r="F96" s="699" t="s">
        <v>521</v>
      </c>
      <c r="G96" s="698" t="s">
        <v>522</v>
      </c>
      <c r="H96" s="698">
        <v>126898</v>
      </c>
      <c r="I96" s="698">
        <v>126898</v>
      </c>
      <c r="J96" s="698" t="s">
        <v>686</v>
      </c>
      <c r="K96" s="698" t="s">
        <v>687</v>
      </c>
      <c r="L96" s="701">
        <v>1043.02</v>
      </c>
      <c r="M96" s="701">
        <v>1</v>
      </c>
      <c r="N96" s="702">
        <v>1043.02</v>
      </c>
    </row>
    <row r="97" spans="1:14" ht="14.4" customHeight="1" x14ac:dyDescent="0.3">
      <c r="A97" s="696" t="s">
        <v>503</v>
      </c>
      <c r="B97" s="697" t="s">
        <v>504</v>
      </c>
      <c r="C97" s="698" t="s">
        <v>516</v>
      </c>
      <c r="D97" s="699" t="s">
        <v>517</v>
      </c>
      <c r="E97" s="700">
        <v>50113001</v>
      </c>
      <c r="F97" s="699" t="s">
        <v>521</v>
      </c>
      <c r="G97" s="698" t="s">
        <v>522</v>
      </c>
      <c r="H97" s="698">
        <v>216978</v>
      </c>
      <c r="I97" s="698">
        <v>216978</v>
      </c>
      <c r="J97" s="698" t="s">
        <v>688</v>
      </c>
      <c r="K97" s="698" t="s">
        <v>689</v>
      </c>
      <c r="L97" s="701">
        <v>291.61999999999995</v>
      </c>
      <c r="M97" s="701">
        <v>1</v>
      </c>
      <c r="N97" s="702">
        <v>291.61999999999995</v>
      </c>
    </row>
    <row r="98" spans="1:14" ht="14.4" customHeight="1" x14ac:dyDescent="0.3">
      <c r="A98" s="696" t="s">
        <v>503</v>
      </c>
      <c r="B98" s="697" t="s">
        <v>504</v>
      </c>
      <c r="C98" s="698" t="s">
        <v>516</v>
      </c>
      <c r="D98" s="699" t="s">
        <v>517</v>
      </c>
      <c r="E98" s="700">
        <v>50113001</v>
      </c>
      <c r="F98" s="699" t="s">
        <v>521</v>
      </c>
      <c r="G98" s="698" t="s">
        <v>537</v>
      </c>
      <c r="H98" s="698">
        <v>213477</v>
      </c>
      <c r="I98" s="698">
        <v>213477</v>
      </c>
      <c r="J98" s="698" t="s">
        <v>690</v>
      </c>
      <c r="K98" s="698" t="s">
        <v>691</v>
      </c>
      <c r="L98" s="701">
        <v>3300</v>
      </c>
      <c r="M98" s="701">
        <v>11</v>
      </c>
      <c r="N98" s="702">
        <v>36300</v>
      </c>
    </row>
    <row r="99" spans="1:14" ht="14.4" customHeight="1" x14ac:dyDescent="0.3">
      <c r="A99" s="696" t="s">
        <v>503</v>
      </c>
      <c r="B99" s="697" t="s">
        <v>504</v>
      </c>
      <c r="C99" s="698" t="s">
        <v>516</v>
      </c>
      <c r="D99" s="699" t="s">
        <v>517</v>
      </c>
      <c r="E99" s="700">
        <v>50113001</v>
      </c>
      <c r="F99" s="699" t="s">
        <v>521</v>
      </c>
      <c r="G99" s="698" t="s">
        <v>537</v>
      </c>
      <c r="H99" s="698">
        <v>213489</v>
      </c>
      <c r="I99" s="698">
        <v>213489</v>
      </c>
      <c r="J99" s="698" t="s">
        <v>692</v>
      </c>
      <c r="K99" s="698" t="s">
        <v>693</v>
      </c>
      <c r="L99" s="701">
        <v>630.66</v>
      </c>
      <c r="M99" s="701">
        <v>3</v>
      </c>
      <c r="N99" s="702">
        <v>1891.9799999999998</v>
      </c>
    </row>
    <row r="100" spans="1:14" ht="14.4" customHeight="1" x14ac:dyDescent="0.3">
      <c r="A100" s="696" t="s">
        <v>503</v>
      </c>
      <c r="B100" s="697" t="s">
        <v>504</v>
      </c>
      <c r="C100" s="698" t="s">
        <v>516</v>
      </c>
      <c r="D100" s="699" t="s">
        <v>517</v>
      </c>
      <c r="E100" s="700">
        <v>50113001</v>
      </c>
      <c r="F100" s="699" t="s">
        <v>521</v>
      </c>
      <c r="G100" s="698" t="s">
        <v>537</v>
      </c>
      <c r="H100" s="698">
        <v>156805</v>
      </c>
      <c r="I100" s="698">
        <v>56805</v>
      </c>
      <c r="J100" s="698" t="s">
        <v>694</v>
      </c>
      <c r="K100" s="698" t="s">
        <v>695</v>
      </c>
      <c r="L100" s="701">
        <v>58.710000000000015</v>
      </c>
      <c r="M100" s="701">
        <v>1</v>
      </c>
      <c r="N100" s="702">
        <v>58.710000000000015</v>
      </c>
    </row>
    <row r="101" spans="1:14" ht="14.4" customHeight="1" x14ac:dyDescent="0.3">
      <c r="A101" s="696" t="s">
        <v>503</v>
      </c>
      <c r="B101" s="697" t="s">
        <v>504</v>
      </c>
      <c r="C101" s="698" t="s">
        <v>516</v>
      </c>
      <c r="D101" s="699" t="s">
        <v>517</v>
      </c>
      <c r="E101" s="700">
        <v>50113001</v>
      </c>
      <c r="F101" s="699" t="s">
        <v>521</v>
      </c>
      <c r="G101" s="698" t="s">
        <v>505</v>
      </c>
      <c r="H101" s="698">
        <v>102785</v>
      </c>
      <c r="I101" s="698">
        <v>2785</v>
      </c>
      <c r="J101" s="698" t="s">
        <v>696</v>
      </c>
      <c r="K101" s="698" t="s">
        <v>697</v>
      </c>
      <c r="L101" s="701">
        <v>50.19</v>
      </c>
      <c r="M101" s="701">
        <v>1</v>
      </c>
      <c r="N101" s="702">
        <v>50.19</v>
      </c>
    </row>
    <row r="102" spans="1:14" ht="14.4" customHeight="1" x14ac:dyDescent="0.3">
      <c r="A102" s="696" t="s">
        <v>503</v>
      </c>
      <c r="B102" s="697" t="s">
        <v>504</v>
      </c>
      <c r="C102" s="698" t="s">
        <v>516</v>
      </c>
      <c r="D102" s="699" t="s">
        <v>517</v>
      </c>
      <c r="E102" s="700">
        <v>50113001</v>
      </c>
      <c r="F102" s="699" t="s">
        <v>521</v>
      </c>
      <c r="G102" s="698" t="s">
        <v>537</v>
      </c>
      <c r="H102" s="698">
        <v>214036</v>
      </c>
      <c r="I102" s="698">
        <v>214036</v>
      </c>
      <c r="J102" s="698" t="s">
        <v>698</v>
      </c>
      <c r="K102" s="698" t="s">
        <v>699</v>
      </c>
      <c r="L102" s="701">
        <v>40.39</v>
      </c>
      <c r="M102" s="701">
        <v>200</v>
      </c>
      <c r="N102" s="702">
        <v>8078</v>
      </c>
    </row>
    <row r="103" spans="1:14" ht="14.4" customHeight="1" x14ac:dyDescent="0.3">
      <c r="A103" s="696" t="s">
        <v>503</v>
      </c>
      <c r="B103" s="697" t="s">
        <v>504</v>
      </c>
      <c r="C103" s="698" t="s">
        <v>516</v>
      </c>
      <c r="D103" s="699" t="s">
        <v>517</v>
      </c>
      <c r="E103" s="700">
        <v>50113001</v>
      </c>
      <c r="F103" s="699" t="s">
        <v>521</v>
      </c>
      <c r="G103" s="698" t="s">
        <v>522</v>
      </c>
      <c r="H103" s="698">
        <v>199333</v>
      </c>
      <c r="I103" s="698">
        <v>99333</v>
      </c>
      <c r="J103" s="698" t="s">
        <v>700</v>
      </c>
      <c r="K103" s="698" t="s">
        <v>701</v>
      </c>
      <c r="L103" s="701">
        <v>247.03</v>
      </c>
      <c r="M103" s="701">
        <v>39</v>
      </c>
      <c r="N103" s="702">
        <v>9634.17</v>
      </c>
    </row>
    <row r="104" spans="1:14" ht="14.4" customHeight="1" x14ac:dyDescent="0.3">
      <c r="A104" s="696" t="s">
        <v>503</v>
      </c>
      <c r="B104" s="697" t="s">
        <v>504</v>
      </c>
      <c r="C104" s="698" t="s">
        <v>516</v>
      </c>
      <c r="D104" s="699" t="s">
        <v>517</v>
      </c>
      <c r="E104" s="700">
        <v>50113001</v>
      </c>
      <c r="F104" s="699" t="s">
        <v>521</v>
      </c>
      <c r="G104" s="698" t="s">
        <v>522</v>
      </c>
      <c r="H104" s="698">
        <v>165633</v>
      </c>
      <c r="I104" s="698">
        <v>165751</v>
      </c>
      <c r="J104" s="698" t="s">
        <v>702</v>
      </c>
      <c r="K104" s="698" t="s">
        <v>703</v>
      </c>
      <c r="L104" s="701">
        <v>3951.64</v>
      </c>
      <c r="M104" s="701">
        <v>2</v>
      </c>
      <c r="N104" s="702">
        <v>7903.28</v>
      </c>
    </row>
    <row r="105" spans="1:14" ht="14.4" customHeight="1" x14ac:dyDescent="0.3">
      <c r="A105" s="696" t="s">
        <v>503</v>
      </c>
      <c r="B105" s="697" t="s">
        <v>504</v>
      </c>
      <c r="C105" s="698" t="s">
        <v>516</v>
      </c>
      <c r="D105" s="699" t="s">
        <v>517</v>
      </c>
      <c r="E105" s="700">
        <v>50113001</v>
      </c>
      <c r="F105" s="699" t="s">
        <v>521</v>
      </c>
      <c r="G105" s="698" t="s">
        <v>522</v>
      </c>
      <c r="H105" s="698">
        <v>111337</v>
      </c>
      <c r="I105" s="698">
        <v>52421</v>
      </c>
      <c r="J105" s="698" t="s">
        <v>704</v>
      </c>
      <c r="K105" s="698" t="s">
        <v>705</v>
      </c>
      <c r="L105" s="701">
        <v>74.467333333333343</v>
      </c>
      <c r="M105" s="701">
        <v>45</v>
      </c>
      <c r="N105" s="702">
        <v>3351.0300000000007</v>
      </c>
    </row>
    <row r="106" spans="1:14" ht="14.4" customHeight="1" x14ac:dyDescent="0.3">
      <c r="A106" s="696" t="s">
        <v>503</v>
      </c>
      <c r="B106" s="697" t="s">
        <v>504</v>
      </c>
      <c r="C106" s="698" t="s">
        <v>516</v>
      </c>
      <c r="D106" s="699" t="s">
        <v>517</v>
      </c>
      <c r="E106" s="700">
        <v>50113001</v>
      </c>
      <c r="F106" s="699" t="s">
        <v>521</v>
      </c>
      <c r="G106" s="698" t="s">
        <v>505</v>
      </c>
      <c r="H106" s="698">
        <v>123793</v>
      </c>
      <c r="I106" s="698">
        <v>23793</v>
      </c>
      <c r="J106" s="698" t="s">
        <v>706</v>
      </c>
      <c r="K106" s="698" t="s">
        <v>707</v>
      </c>
      <c r="L106" s="701">
        <v>63.350000000000016</v>
      </c>
      <c r="M106" s="701">
        <v>1</v>
      </c>
      <c r="N106" s="702">
        <v>63.350000000000016</v>
      </c>
    </row>
    <row r="107" spans="1:14" ht="14.4" customHeight="1" x14ac:dyDescent="0.3">
      <c r="A107" s="696" t="s">
        <v>503</v>
      </c>
      <c r="B107" s="697" t="s">
        <v>504</v>
      </c>
      <c r="C107" s="698" t="s">
        <v>516</v>
      </c>
      <c r="D107" s="699" t="s">
        <v>517</v>
      </c>
      <c r="E107" s="700">
        <v>50113001</v>
      </c>
      <c r="F107" s="699" t="s">
        <v>521</v>
      </c>
      <c r="G107" s="698" t="s">
        <v>522</v>
      </c>
      <c r="H107" s="698">
        <v>31915</v>
      </c>
      <c r="I107" s="698">
        <v>31915</v>
      </c>
      <c r="J107" s="698" t="s">
        <v>708</v>
      </c>
      <c r="K107" s="698" t="s">
        <v>709</v>
      </c>
      <c r="L107" s="701">
        <v>173.68999999999997</v>
      </c>
      <c r="M107" s="701">
        <v>74</v>
      </c>
      <c r="N107" s="702">
        <v>12853.059999999998</v>
      </c>
    </row>
    <row r="108" spans="1:14" ht="14.4" customHeight="1" x14ac:dyDescent="0.3">
      <c r="A108" s="696" t="s">
        <v>503</v>
      </c>
      <c r="B108" s="697" t="s">
        <v>504</v>
      </c>
      <c r="C108" s="698" t="s">
        <v>516</v>
      </c>
      <c r="D108" s="699" t="s">
        <v>517</v>
      </c>
      <c r="E108" s="700">
        <v>50113001</v>
      </c>
      <c r="F108" s="699" t="s">
        <v>521</v>
      </c>
      <c r="G108" s="698" t="s">
        <v>522</v>
      </c>
      <c r="H108" s="698">
        <v>47706</v>
      </c>
      <c r="I108" s="698">
        <v>47706</v>
      </c>
      <c r="J108" s="698" t="s">
        <v>710</v>
      </c>
      <c r="K108" s="698" t="s">
        <v>709</v>
      </c>
      <c r="L108" s="701">
        <v>288.52999999999997</v>
      </c>
      <c r="M108" s="701">
        <v>3</v>
      </c>
      <c r="N108" s="702">
        <v>865.58999999999992</v>
      </c>
    </row>
    <row r="109" spans="1:14" ht="14.4" customHeight="1" x14ac:dyDescent="0.3">
      <c r="A109" s="696" t="s">
        <v>503</v>
      </c>
      <c r="B109" s="697" t="s">
        <v>504</v>
      </c>
      <c r="C109" s="698" t="s">
        <v>516</v>
      </c>
      <c r="D109" s="699" t="s">
        <v>517</v>
      </c>
      <c r="E109" s="700">
        <v>50113001</v>
      </c>
      <c r="F109" s="699" t="s">
        <v>521</v>
      </c>
      <c r="G109" s="698" t="s">
        <v>522</v>
      </c>
      <c r="H109" s="698">
        <v>2584</v>
      </c>
      <c r="I109" s="698">
        <v>2584</v>
      </c>
      <c r="J109" s="698" t="s">
        <v>711</v>
      </c>
      <c r="K109" s="698" t="s">
        <v>709</v>
      </c>
      <c r="L109" s="701">
        <v>365.97</v>
      </c>
      <c r="M109" s="701">
        <v>1</v>
      </c>
      <c r="N109" s="702">
        <v>365.97</v>
      </c>
    </row>
    <row r="110" spans="1:14" ht="14.4" customHeight="1" x14ac:dyDescent="0.3">
      <c r="A110" s="696" t="s">
        <v>503</v>
      </c>
      <c r="B110" s="697" t="s">
        <v>504</v>
      </c>
      <c r="C110" s="698" t="s">
        <v>516</v>
      </c>
      <c r="D110" s="699" t="s">
        <v>517</v>
      </c>
      <c r="E110" s="700">
        <v>50113001</v>
      </c>
      <c r="F110" s="699" t="s">
        <v>521</v>
      </c>
      <c r="G110" s="698" t="s">
        <v>522</v>
      </c>
      <c r="H110" s="698">
        <v>47244</v>
      </c>
      <c r="I110" s="698">
        <v>47244</v>
      </c>
      <c r="J110" s="698" t="s">
        <v>712</v>
      </c>
      <c r="K110" s="698" t="s">
        <v>709</v>
      </c>
      <c r="L110" s="701">
        <v>142.99999999999994</v>
      </c>
      <c r="M110" s="701">
        <v>10</v>
      </c>
      <c r="N110" s="702">
        <v>1429.9999999999995</v>
      </c>
    </row>
    <row r="111" spans="1:14" ht="14.4" customHeight="1" x14ac:dyDescent="0.3">
      <c r="A111" s="696" t="s">
        <v>503</v>
      </c>
      <c r="B111" s="697" t="s">
        <v>504</v>
      </c>
      <c r="C111" s="698" t="s">
        <v>516</v>
      </c>
      <c r="D111" s="699" t="s">
        <v>517</v>
      </c>
      <c r="E111" s="700">
        <v>50113001</v>
      </c>
      <c r="F111" s="699" t="s">
        <v>521</v>
      </c>
      <c r="G111" s="698" t="s">
        <v>522</v>
      </c>
      <c r="H111" s="698">
        <v>47249</v>
      </c>
      <c r="I111" s="698">
        <v>47249</v>
      </c>
      <c r="J111" s="698" t="s">
        <v>712</v>
      </c>
      <c r="K111" s="698" t="s">
        <v>713</v>
      </c>
      <c r="L111" s="701">
        <v>126.5</v>
      </c>
      <c r="M111" s="701">
        <v>22</v>
      </c>
      <c r="N111" s="702">
        <v>2783</v>
      </c>
    </row>
    <row r="112" spans="1:14" ht="14.4" customHeight="1" x14ac:dyDescent="0.3">
      <c r="A112" s="696" t="s">
        <v>503</v>
      </c>
      <c r="B112" s="697" t="s">
        <v>504</v>
      </c>
      <c r="C112" s="698" t="s">
        <v>516</v>
      </c>
      <c r="D112" s="699" t="s">
        <v>517</v>
      </c>
      <c r="E112" s="700">
        <v>50113001</v>
      </c>
      <c r="F112" s="699" t="s">
        <v>521</v>
      </c>
      <c r="G112" s="698" t="s">
        <v>522</v>
      </c>
      <c r="H112" s="698">
        <v>47256</v>
      </c>
      <c r="I112" s="698">
        <v>47256</v>
      </c>
      <c r="J112" s="698" t="s">
        <v>712</v>
      </c>
      <c r="K112" s="698" t="s">
        <v>714</v>
      </c>
      <c r="L112" s="701">
        <v>222.20000000000005</v>
      </c>
      <c r="M112" s="701">
        <v>2</v>
      </c>
      <c r="N112" s="702">
        <v>444.40000000000009</v>
      </c>
    </row>
    <row r="113" spans="1:14" ht="14.4" customHeight="1" x14ac:dyDescent="0.3">
      <c r="A113" s="696" t="s">
        <v>503</v>
      </c>
      <c r="B113" s="697" t="s">
        <v>504</v>
      </c>
      <c r="C113" s="698" t="s">
        <v>516</v>
      </c>
      <c r="D113" s="699" t="s">
        <v>517</v>
      </c>
      <c r="E113" s="700">
        <v>50113001</v>
      </c>
      <c r="F113" s="699" t="s">
        <v>521</v>
      </c>
      <c r="G113" s="698" t="s">
        <v>522</v>
      </c>
      <c r="H113" s="698">
        <v>158249</v>
      </c>
      <c r="I113" s="698">
        <v>58249</v>
      </c>
      <c r="J113" s="698" t="s">
        <v>715</v>
      </c>
      <c r="K113" s="698" t="s">
        <v>505</v>
      </c>
      <c r="L113" s="701">
        <v>202.42000000000004</v>
      </c>
      <c r="M113" s="701">
        <v>1</v>
      </c>
      <c r="N113" s="702">
        <v>202.42000000000004</v>
      </c>
    </row>
    <row r="114" spans="1:14" ht="14.4" customHeight="1" x14ac:dyDescent="0.3">
      <c r="A114" s="696" t="s">
        <v>503</v>
      </c>
      <c r="B114" s="697" t="s">
        <v>504</v>
      </c>
      <c r="C114" s="698" t="s">
        <v>516</v>
      </c>
      <c r="D114" s="699" t="s">
        <v>517</v>
      </c>
      <c r="E114" s="700">
        <v>50113001</v>
      </c>
      <c r="F114" s="699" t="s">
        <v>521</v>
      </c>
      <c r="G114" s="698" t="s">
        <v>522</v>
      </c>
      <c r="H114" s="698">
        <v>106093</v>
      </c>
      <c r="I114" s="698">
        <v>6093</v>
      </c>
      <c r="J114" s="698" t="s">
        <v>716</v>
      </c>
      <c r="K114" s="698" t="s">
        <v>717</v>
      </c>
      <c r="L114" s="701">
        <v>173.50500000000005</v>
      </c>
      <c r="M114" s="701">
        <v>2</v>
      </c>
      <c r="N114" s="702">
        <v>347.0100000000001</v>
      </c>
    </row>
    <row r="115" spans="1:14" ht="14.4" customHeight="1" x14ac:dyDescent="0.3">
      <c r="A115" s="696" t="s">
        <v>503</v>
      </c>
      <c r="B115" s="697" t="s">
        <v>504</v>
      </c>
      <c r="C115" s="698" t="s">
        <v>516</v>
      </c>
      <c r="D115" s="699" t="s">
        <v>517</v>
      </c>
      <c r="E115" s="700">
        <v>50113001</v>
      </c>
      <c r="F115" s="699" t="s">
        <v>521</v>
      </c>
      <c r="G115" s="698" t="s">
        <v>522</v>
      </c>
      <c r="H115" s="698">
        <v>102538</v>
      </c>
      <c r="I115" s="698">
        <v>2538</v>
      </c>
      <c r="J115" s="698" t="s">
        <v>718</v>
      </c>
      <c r="K115" s="698" t="s">
        <v>719</v>
      </c>
      <c r="L115" s="701">
        <v>55.500000000000007</v>
      </c>
      <c r="M115" s="701">
        <v>31</v>
      </c>
      <c r="N115" s="702">
        <v>1720.5000000000002</v>
      </c>
    </row>
    <row r="116" spans="1:14" ht="14.4" customHeight="1" x14ac:dyDescent="0.3">
      <c r="A116" s="696" t="s">
        <v>503</v>
      </c>
      <c r="B116" s="697" t="s">
        <v>504</v>
      </c>
      <c r="C116" s="698" t="s">
        <v>516</v>
      </c>
      <c r="D116" s="699" t="s">
        <v>517</v>
      </c>
      <c r="E116" s="700">
        <v>50113001</v>
      </c>
      <c r="F116" s="699" t="s">
        <v>521</v>
      </c>
      <c r="G116" s="698" t="s">
        <v>522</v>
      </c>
      <c r="H116" s="698">
        <v>125366</v>
      </c>
      <c r="I116" s="698">
        <v>25366</v>
      </c>
      <c r="J116" s="698" t="s">
        <v>720</v>
      </c>
      <c r="K116" s="698" t="s">
        <v>721</v>
      </c>
      <c r="L116" s="701">
        <v>72.224999999999994</v>
      </c>
      <c r="M116" s="701">
        <v>2</v>
      </c>
      <c r="N116" s="702">
        <v>144.44999999999999</v>
      </c>
    </row>
    <row r="117" spans="1:14" ht="14.4" customHeight="1" x14ac:dyDescent="0.3">
      <c r="A117" s="696" t="s">
        <v>503</v>
      </c>
      <c r="B117" s="697" t="s">
        <v>504</v>
      </c>
      <c r="C117" s="698" t="s">
        <v>516</v>
      </c>
      <c r="D117" s="699" t="s">
        <v>517</v>
      </c>
      <c r="E117" s="700">
        <v>50113001</v>
      </c>
      <c r="F117" s="699" t="s">
        <v>521</v>
      </c>
      <c r="G117" s="698" t="s">
        <v>522</v>
      </c>
      <c r="H117" s="698">
        <v>215605</v>
      </c>
      <c r="I117" s="698">
        <v>215605</v>
      </c>
      <c r="J117" s="698" t="s">
        <v>720</v>
      </c>
      <c r="K117" s="698" t="s">
        <v>722</v>
      </c>
      <c r="L117" s="701">
        <v>28.260000000000009</v>
      </c>
      <c r="M117" s="701">
        <v>3</v>
      </c>
      <c r="N117" s="702">
        <v>84.78000000000003</v>
      </c>
    </row>
    <row r="118" spans="1:14" ht="14.4" customHeight="1" x14ac:dyDescent="0.3">
      <c r="A118" s="696" t="s">
        <v>503</v>
      </c>
      <c r="B118" s="697" t="s">
        <v>504</v>
      </c>
      <c r="C118" s="698" t="s">
        <v>516</v>
      </c>
      <c r="D118" s="699" t="s">
        <v>517</v>
      </c>
      <c r="E118" s="700">
        <v>50113001</v>
      </c>
      <c r="F118" s="699" t="s">
        <v>521</v>
      </c>
      <c r="G118" s="698" t="s">
        <v>522</v>
      </c>
      <c r="H118" s="698">
        <v>193746</v>
      </c>
      <c r="I118" s="698">
        <v>93746</v>
      </c>
      <c r="J118" s="698" t="s">
        <v>723</v>
      </c>
      <c r="K118" s="698" t="s">
        <v>724</v>
      </c>
      <c r="L118" s="701">
        <v>366.22</v>
      </c>
      <c r="M118" s="701">
        <v>13</v>
      </c>
      <c r="N118" s="702">
        <v>4760.8600000000006</v>
      </c>
    </row>
    <row r="119" spans="1:14" ht="14.4" customHeight="1" x14ac:dyDescent="0.3">
      <c r="A119" s="696" t="s">
        <v>503</v>
      </c>
      <c r="B119" s="697" t="s">
        <v>504</v>
      </c>
      <c r="C119" s="698" t="s">
        <v>516</v>
      </c>
      <c r="D119" s="699" t="s">
        <v>517</v>
      </c>
      <c r="E119" s="700">
        <v>50113001</v>
      </c>
      <c r="F119" s="699" t="s">
        <v>521</v>
      </c>
      <c r="G119" s="698" t="s">
        <v>505</v>
      </c>
      <c r="H119" s="698">
        <v>103575</v>
      </c>
      <c r="I119" s="698">
        <v>3575</v>
      </c>
      <c r="J119" s="698" t="s">
        <v>725</v>
      </c>
      <c r="K119" s="698" t="s">
        <v>726</v>
      </c>
      <c r="L119" s="701">
        <v>70.710000000000022</v>
      </c>
      <c r="M119" s="701">
        <v>5</v>
      </c>
      <c r="N119" s="702">
        <v>353.55000000000013</v>
      </c>
    </row>
    <row r="120" spans="1:14" ht="14.4" customHeight="1" x14ac:dyDescent="0.3">
      <c r="A120" s="696" t="s">
        <v>503</v>
      </c>
      <c r="B120" s="697" t="s">
        <v>504</v>
      </c>
      <c r="C120" s="698" t="s">
        <v>516</v>
      </c>
      <c r="D120" s="699" t="s">
        <v>517</v>
      </c>
      <c r="E120" s="700">
        <v>50113001</v>
      </c>
      <c r="F120" s="699" t="s">
        <v>521</v>
      </c>
      <c r="G120" s="698" t="s">
        <v>522</v>
      </c>
      <c r="H120" s="698">
        <v>155936</v>
      </c>
      <c r="I120" s="698">
        <v>155936</v>
      </c>
      <c r="J120" s="698" t="s">
        <v>727</v>
      </c>
      <c r="K120" s="698" t="s">
        <v>728</v>
      </c>
      <c r="L120" s="701">
        <v>245.77000000000015</v>
      </c>
      <c r="M120" s="701">
        <v>1</v>
      </c>
      <c r="N120" s="702">
        <v>245.77000000000015</v>
      </c>
    </row>
    <row r="121" spans="1:14" ht="14.4" customHeight="1" x14ac:dyDescent="0.3">
      <c r="A121" s="696" t="s">
        <v>503</v>
      </c>
      <c r="B121" s="697" t="s">
        <v>504</v>
      </c>
      <c r="C121" s="698" t="s">
        <v>516</v>
      </c>
      <c r="D121" s="699" t="s">
        <v>517</v>
      </c>
      <c r="E121" s="700">
        <v>50113001</v>
      </c>
      <c r="F121" s="699" t="s">
        <v>521</v>
      </c>
      <c r="G121" s="698" t="s">
        <v>537</v>
      </c>
      <c r="H121" s="698">
        <v>216670</v>
      </c>
      <c r="I121" s="698">
        <v>216670</v>
      </c>
      <c r="J121" s="698" t="s">
        <v>729</v>
      </c>
      <c r="K121" s="698" t="s">
        <v>730</v>
      </c>
      <c r="L121" s="701">
        <v>314.27</v>
      </c>
      <c r="M121" s="701">
        <v>10</v>
      </c>
      <c r="N121" s="702">
        <v>3142.7</v>
      </c>
    </row>
    <row r="122" spans="1:14" ht="14.4" customHeight="1" x14ac:dyDescent="0.3">
      <c r="A122" s="696" t="s">
        <v>503</v>
      </c>
      <c r="B122" s="697" t="s">
        <v>504</v>
      </c>
      <c r="C122" s="698" t="s">
        <v>516</v>
      </c>
      <c r="D122" s="699" t="s">
        <v>517</v>
      </c>
      <c r="E122" s="700">
        <v>50113001</v>
      </c>
      <c r="F122" s="699" t="s">
        <v>521</v>
      </c>
      <c r="G122" s="698" t="s">
        <v>505</v>
      </c>
      <c r="H122" s="698">
        <v>216572</v>
      </c>
      <c r="I122" s="698">
        <v>216572</v>
      </c>
      <c r="J122" s="698" t="s">
        <v>731</v>
      </c>
      <c r="K122" s="698" t="s">
        <v>732</v>
      </c>
      <c r="L122" s="701">
        <v>36.282857142857146</v>
      </c>
      <c r="M122" s="701">
        <v>140</v>
      </c>
      <c r="N122" s="702">
        <v>5079.6000000000004</v>
      </c>
    </row>
    <row r="123" spans="1:14" ht="14.4" customHeight="1" x14ac:dyDescent="0.3">
      <c r="A123" s="696" t="s">
        <v>503</v>
      </c>
      <c r="B123" s="697" t="s">
        <v>504</v>
      </c>
      <c r="C123" s="698" t="s">
        <v>516</v>
      </c>
      <c r="D123" s="699" t="s">
        <v>517</v>
      </c>
      <c r="E123" s="700">
        <v>50113001</v>
      </c>
      <c r="F123" s="699" t="s">
        <v>521</v>
      </c>
      <c r="G123" s="698" t="s">
        <v>522</v>
      </c>
      <c r="H123" s="698">
        <v>223200</v>
      </c>
      <c r="I123" s="698">
        <v>223200</v>
      </c>
      <c r="J123" s="698" t="s">
        <v>733</v>
      </c>
      <c r="K123" s="698" t="s">
        <v>734</v>
      </c>
      <c r="L123" s="701">
        <v>148.86999999999998</v>
      </c>
      <c r="M123" s="701">
        <v>1</v>
      </c>
      <c r="N123" s="702">
        <v>148.86999999999998</v>
      </c>
    </row>
    <row r="124" spans="1:14" ht="14.4" customHeight="1" x14ac:dyDescent="0.3">
      <c r="A124" s="696" t="s">
        <v>503</v>
      </c>
      <c r="B124" s="697" t="s">
        <v>504</v>
      </c>
      <c r="C124" s="698" t="s">
        <v>516</v>
      </c>
      <c r="D124" s="699" t="s">
        <v>517</v>
      </c>
      <c r="E124" s="700">
        <v>50113001</v>
      </c>
      <c r="F124" s="699" t="s">
        <v>521</v>
      </c>
      <c r="G124" s="698" t="s">
        <v>522</v>
      </c>
      <c r="H124" s="698">
        <v>842703</v>
      </c>
      <c r="I124" s="698">
        <v>0</v>
      </c>
      <c r="J124" s="698" t="s">
        <v>735</v>
      </c>
      <c r="K124" s="698" t="s">
        <v>505</v>
      </c>
      <c r="L124" s="701">
        <v>53.726200000000006</v>
      </c>
      <c r="M124" s="701">
        <v>100</v>
      </c>
      <c r="N124" s="702">
        <v>5372.6200000000008</v>
      </c>
    </row>
    <row r="125" spans="1:14" ht="14.4" customHeight="1" x14ac:dyDescent="0.3">
      <c r="A125" s="696" t="s">
        <v>503</v>
      </c>
      <c r="B125" s="697" t="s">
        <v>504</v>
      </c>
      <c r="C125" s="698" t="s">
        <v>516</v>
      </c>
      <c r="D125" s="699" t="s">
        <v>517</v>
      </c>
      <c r="E125" s="700">
        <v>50113001</v>
      </c>
      <c r="F125" s="699" t="s">
        <v>521</v>
      </c>
      <c r="G125" s="698" t="s">
        <v>522</v>
      </c>
      <c r="H125" s="698">
        <v>51367</v>
      </c>
      <c r="I125" s="698">
        <v>51367</v>
      </c>
      <c r="J125" s="698" t="s">
        <v>736</v>
      </c>
      <c r="K125" s="698" t="s">
        <v>737</v>
      </c>
      <c r="L125" s="701">
        <v>92.95</v>
      </c>
      <c r="M125" s="701">
        <v>101</v>
      </c>
      <c r="N125" s="702">
        <v>9387.9500000000007</v>
      </c>
    </row>
    <row r="126" spans="1:14" ht="14.4" customHeight="1" x14ac:dyDescent="0.3">
      <c r="A126" s="696" t="s">
        <v>503</v>
      </c>
      <c r="B126" s="697" t="s">
        <v>504</v>
      </c>
      <c r="C126" s="698" t="s">
        <v>516</v>
      </c>
      <c r="D126" s="699" t="s">
        <v>517</v>
      </c>
      <c r="E126" s="700">
        <v>50113001</v>
      </c>
      <c r="F126" s="699" t="s">
        <v>521</v>
      </c>
      <c r="G126" s="698" t="s">
        <v>522</v>
      </c>
      <c r="H126" s="698">
        <v>51366</v>
      </c>
      <c r="I126" s="698">
        <v>51366</v>
      </c>
      <c r="J126" s="698" t="s">
        <v>736</v>
      </c>
      <c r="K126" s="698" t="s">
        <v>738</v>
      </c>
      <c r="L126" s="701">
        <v>171.59999999999997</v>
      </c>
      <c r="M126" s="701">
        <v>28</v>
      </c>
      <c r="N126" s="702">
        <v>4804.7999999999993</v>
      </c>
    </row>
    <row r="127" spans="1:14" ht="14.4" customHeight="1" x14ac:dyDescent="0.3">
      <c r="A127" s="696" t="s">
        <v>503</v>
      </c>
      <c r="B127" s="697" t="s">
        <v>504</v>
      </c>
      <c r="C127" s="698" t="s">
        <v>516</v>
      </c>
      <c r="D127" s="699" t="s">
        <v>517</v>
      </c>
      <c r="E127" s="700">
        <v>50113001</v>
      </c>
      <c r="F127" s="699" t="s">
        <v>521</v>
      </c>
      <c r="G127" s="698" t="s">
        <v>522</v>
      </c>
      <c r="H127" s="698">
        <v>51384</v>
      </c>
      <c r="I127" s="698">
        <v>51384</v>
      </c>
      <c r="J127" s="698" t="s">
        <v>736</v>
      </c>
      <c r="K127" s="698" t="s">
        <v>739</v>
      </c>
      <c r="L127" s="701">
        <v>192.50000000000003</v>
      </c>
      <c r="M127" s="701">
        <v>17</v>
      </c>
      <c r="N127" s="702">
        <v>3272.5000000000005</v>
      </c>
    </row>
    <row r="128" spans="1:14" ht="14.4" customHeight="1" x14ac:dyDescent="0.3">
      <c r="A128" s="696" t="s">
        <v>503</v>
      </c>
      <c r="B128" s="697" t="s">
        <v>504</v>
      </c>
      <c r="C128" s="698" t="s">
        <v>516</v>
      </c>
      <c r="D128" s="699" t="s">
        <v>517</v>
      </c>
      <c r="E128" s="700">
        <v>50113001</v>
      </c>
      <c r="F128" s="699" t="s">
        <v>521</v>
      </c>
      <c r="G128" s="698" t="s">
        <v>522</v>
      </c>
      <c r="H128" s="698">
        <v>51383</v>
      </c>
      <c r="I128" s="698">
        <v>51383</v>
      </c>
      <c r="J128" s="698" t="s">
        <v>736</v>
      </c>
      <c r="K128" s="698" t="s">
        <v>740</v>
      </c>
      <c r="L128" s="701">
        <v>93.5</v>
      </c>
      <c r="M128" s="701">
        <v>74</v>
      </c>
      <c r="N128" s="702">
        <v>6919</v>
      </c>
    </row>
    <row r="129" spans="1:14" ht="14.4" customHeight="1" x14ac:dyDescent="0.3">
      <c r="A129" s="696" t="s">
        <v>503</v>
      </c>
      <c r="B129" s="697" t="s">
        <v>504</v>
      </c>
      <c r="C129" s="698" t="s">
        <v>516</v>
      </c>
      <c r="D129" s="699" t="s">
        <v>517</v>
      </c>
      <c r="E129" s="700">
        <v>50113001</v>
      </c>
      <c r="F129" s="699" t="s">
        <v>521</v>
      </c>
      <c r="G129" s="698" t="s">
        <v>522</v>
      </c>
      <c r="H129" s="698">
        <v>132018</v>
      </c>
      <c r="I129" s="698">
        <v>32018</v>
      </c>
      <c r="J129" s="698" t="s">
        <v>741</v>
      </c>
      <c r="K129" s="698" t="s">
        <v>742</v>
      </c>
      <c r="L129" s="701">
        <v>39.141999999999996</v>
      </c>
      <c r="M129" s="701">
        <v>5</v>
      </c>
      <c r="N129" s="702">
        <v>195.70999999999998</v>
      </c>
    </row>
    <row r="130" spans="1:14" ht="14.4" customHeight="1" x14ac:dyDescent="0.3">
      <c r="A130" s="696" t="s">
        <v>503</v>
      </c>
      <c r="B130" s="697" t="s">
        <v>504</v>
      </c>
      <c r="C130" s="698" t="s">
        <v>516</v>
      </c>
      <c r="D130" s="699" t="s">
        <v>517</v>
      </c>
      <c r="E130" s="700">
        <v>50113001</v>
      </c>
      <c r="F130" s="699" t="s">
        <v>521</v>
      </c>
      <c r="G130" s="698" t="s">
        <v>522</v>
      </c>
      <c r="H130" s="698">
        <v>208988</v>
      </c>
      <c r="I130" s="698">
        <v>208988</v>
      </c>
      <c r="J130" s="698" t="s">
        <v>743</v>
      </c>
      <c r="K130" s="698" t="s">
        <v>744</v>
      </c>
      <c r="L130" s="701">
        <v>555.17000000000007</v>
      </c>
      <c r="M130" s="701">
        <v>3</v>
      </c>
      <c r="N130" s="702">
        <v>1665.5100000000002</v>
      </c>
    </row>
    <row r="131" spans="1:14" ht="14.4" customHeight="1" x14ac:dyDescent="0.3">
      <c r="A131" s="696" t="s">
        <v>503</v>
      </c>
      <c r="B131" s="697" t="s">
        <v>504</v>
      </c>
      <c r="C131" s="698" t="s">
        <v>516</v>
      </c>
      <c r="D131" s="699" t="s">
        <v>517</v>
      </c>
      <c r="E131" s="700">
        <v>50113001</v>
      </c>
      <c r="F131" s="699" t="s">
        <v>521</v>
      </c>
      <c r="G131" s="698" t="s">
        <v>522</v>
      </c>
      <c r="H131" s="698">
        <v>208990</v>
      </c>
      <c r="I131" s="698">
        <v>208990</v>
      </c>
      <c r="J131" s="698" t="s">
        <v>745</v>
      </c>
      <c r="K131" s="698" t="s">
        <v>744</v>
      </c>
      <c r="L131" s="701">
        <v>668.46999999999991</v>
      </c>
      <c r="M131" s="701">
        <v>3</v>
      </c>
      <c r="N131" s="702">
        <v>2005.4099999999999</v>
      </c>
    </row>
    <row r="132" spans="1:14" ht="14.4" customHeight="1" x14ac:dyDescent="0.3">
      <c r="A132" s="696" t="s">
        <v>503</v>
      </c>
      <c r="B132" s="697" t="s">
        <v>504</v>
      </c>
      <c r="C132" s="698" t="s">
        <v>516</v>
      </c>
      <c r="D132" s="699" t="s">
        <v>517</v>
      </c>
      <c r="E132" s="700">
        <v>50113001</v>
      </c>
      <c r="F132" s="699" t="s">
        <v>521</v>
      </c>
      <c r="G132" s="698" t="s">
        <v>522</v>
      </c>
      <c r="H132" s="698">
        <v>224964</v>
      </c>
      <c r="I132" s="698">
        <v>224964</v>
      </c>
      <c r="J132" s="698" t="s">
        <v>746</v>
      </c>
      <c r="K132" s="698" t="s">
        <v>747</v>
      </c>
      <c r="L132" s="701">
        <v>107.87000000000003</v>
      </c>
      <c r="M132" s="701">
        <v>20</v>
      </c>
      <c r="N132" s="702">
        <v>2157.4000000000005</v>
      </c>
    </row>
    <row r="133" spans="1:14" ht="14.4" customHeight="1" x14ac:dyDescent="0.3">
      <c r="A133" s="696" t="s">
        <v>503</v>
      </c>
      <c r="B133" s="697" t="s">
        <v>504</v>
      </c>
      <c r="C133" s="698" t="s">
        <v>516</v>
      </c>
      <c r="D133" s="699" t="s">
        <v>517</v>
      </c>
      <c r="E133" s="700">
        <v>50113001</v>
      </c>
      <c r="F133" s="699" t="s">
        <v>521</v>
      </c>
      <c r="G133" s="698" t="s">
        <v>522</v>
      </c>
      <c r="H133" s="698">
        <v>187299</v>
      </c>
      <c r="I133" s="698">
        <v>87299</v>
      </c>
      <c r="J133" s="698" t="s">
        <v>748</v>
      </c>
      <c r="K133" s="698" t="s">
        <v>749</v>
      </c>
      <c r="L133" s="701">
        <v>1013.6700000000001</v>
      </c>
      <c r="M133" s="701">
        <v>3</v>
      </c>
      <c r="N133" s="702">
        <v>3041.01</v>
      </c>
    </row>
    <row r="134" spans="1:14" ht="14.4" customHeight="1" x14ac:dyDescent="0.3">
      <c r="A134" s="696" t="s">
        <v>503</v>
      </c>
      <c r="B134" s="697" t="s">
        <v>504</v>
      </c>
      <c r="C134" s="698" t="s">
        <v>516</v>
      </c>
      <c r="D134" s="699" t="s">
        <v>517</v>
      </c>
      <c r="E134" s="700">
        <v>50113001</v>
      </c>
      <c r="F134" s="699" t="s">
        <v>521</v>
      </c>
      <c r="G134" s="698" t="s">
        <v>522</v>
      </c>
      <c r="H134" s="698">
        <v>193724</v>
      </c>
      <c r="I134" s="698">
        <v>93724</v>
      </c>
      <c r="J134" s="698" t="s">
        <v>750</v>
      </c>
      <c r="K134" s="698" t="s">
        <v>751</v>
      </c>
      <c r="L134" s="701">
        <v>68.327500000000001</v>
      </c>
      <c r="M134" s="701">
        <v>4</v>
      </c>
      <c r="N134" s="702">
        <v>273.31</v>
      </c>
    </row>
    <row r="135" spans="1:14" ht="14.4" customHeight="1" x14ac:dyDescent="0.3">
      <c r="A135" s="696" t="s">
        <v>503</v>
      </c>
      <c r="B135" s="697" t="s">
        <v>504</v>
      </c>
      <c r="C135" s="698" t="s">
        <v>516</v>
      </c>
      <c r="D135" s="699" t="s">
        <v>517</v>
      </c>
      <c r="E135" s="700">
        <v>50113001</v>
      </c>
      <c r="F135" s="699" t="s">
        <v>521</v>
      </c>
      <c r="G135" s="698" t="s">
        <v>522</v>
      </c>
      <c r="H135" s="698">
        <v>844864</v>
      </c>
      <c r="I135" s="698">
        <v>85346</v>
      </c>
      <c r="J135" s="698" t="s">
        <v>752</v>
      </c>
      <c r="K135" s="698" t="s">
        <v>753</v>
      </c>
      <c r="L135" s="701">
        <v>304.64999999999998</v>
      </c>
      <c r="M135" s="701">
        <v>5</v>
      </c>
      <c r="N135" s="702">
        <v>1523.25</v>
      </c>
    </row>
    <row r="136" spans="1:14" ht="14.4" customHeight="1" x14ac:dyDescent="0.3">
      <c r="A136" s="696" t="s">
        <v>503</v>
      </c>
      <c r="B136" s="697" t="s">
        <v>504</v>
      </c>
      <c r="C136" s="698" t="s">
        <v>516</v>
      </c>
      <c r="D136" s="699" t="s">
        <v>517</v>
      </c>
      <c r="E136" s="700">
        <v>50113001</v>
      </c>
      <c r="F136" s="699" t="s">
        <v>521</v>
      </c>
      <c r="G136" s="698" t="s">
        <v>522</v>
      </c>
      <c r="H136" s="698">
        <v>208466</v>
      </c>
      <c r="I136" s="698">
        <v>208466</v>
      </c>
      <c r="J136" s="698" t="s">
        <v>754</v>
      </c>
      <c r="K136" s="698" t="s">
        <v>755</v>
      </c>
      <c r="L136" s="701">
        <v>792.76940868490772</v>
      </c>
      <c r="M136" s="701">
        <v>3</v>
      </c>
      <c r="N136" s="702">
        <v>2378.308226054723</v>
      </c>
    </row>
    <row r="137" spans="1:14" ht="14.4" customHeight="1" x14ac:dyDescent="0.3">
      <c r="A137" s="696" t="s">
        <v>503</v>
      </c>
      <c r="B137" s="697" t="s">
        <v>504</v>
      </c>
      <c r="C137" s="698" t="s">
        <v>516</v>
      </c>
      <c r="D137" s="699" t="s">
        <v>517</v>
      </c>
      <c r="E137" s="700">
        <v>50113001</v>
      </c>
      <c r="F137" s="699" t="s">
        <v>521</v>
      </c>
      <c r="G137" s="698" t="s">
        <v>522</v>
      </c>
      <c r="H137" s="698">
        <v>501075</v>
      </c>
      <c r="I137" s="698">
        <v>0</v>
      </c>
      <c r="J137" s="698" t="s">
        <v>756</v>
      </c>
      <c r="K137" s="698" t="s">
        <v>757</v>
      </c>
      <c r="L137" s="701">
        <v>95.679999999999993</v>
      </c>
      <c r="M137" s="701">
        <v>24</v>
      </c>
      <c r="N137" s="702">
        <v>2296.3199999999997</v>
      </c>
    </row>
    <row r="138" spans="1:14" ht="14.4" customHeight="1" x14ac:dyDescent="0.3">
      <c r="A138" s="696" t="s">
        <v>503</v>
      </c>
      <c r="B138" s="697" t="s">
        <v>504</v>
      </c>
      <c r="C138" s="698" t="s">
        <v>516</v>
      </c>
      <c r="D138" s="699" t="s">
        <v>517</v>
      </c>
      <c r="E138" s="700">
        <v>50113001</v>
      </c>
      <c r="F138" s="699" t="s">
        <v>521</v>
      </c>
      <c r="G138" s="698" t="s">
        <v>522</v>
      </c>
      <c r="H138" s="698">
        <v>4269</v>
      </c>
      <c r="I138" s="698">
        <v>4269</v>
      </c>
      <c r="J138" s="698" t="s">
        <v>758</v>
      </c>
      <c r="K138" s="698" t="s">
        <v>759</v>
      </c>
      <c r="L138" s="701">
        <v>118.64</v>
      </c>
      <c r="M138" s="701">
        <v>1</v>
      </c>
      <c r="N138" s="702">
        <v>118.64</v>
      </c>
    </row>
    <row r="139" spans="1:14" ht="14.4" customHeight="1" x14ac:dyDescent="0.3">
      <c r="A139" s="696" t="s">
        <v>503</v>
      </c>
      <c r="B139" s="697" t="s">
        <v>504</v>
      </c>
      <c r="C139" s="698" t="s">
        <v>516</v>
      </c>
      <c r="D139" s="699" t="s">
        <v>517</v>
      </c>
      <c r="E139" s="700">
        <v>50113001</v>
      </c>
      <c r="F139" s="699" t="s">
        <v>521</v>
      </c>
      <c r="G139" s="698" t="s">
        <v>522</v>
      </c>
      <c r="H139" s="698">
        <v>134824</v>
      </c>
      <c r="I139" s="698">
        <v>134824</v>
      </c>
      <c r="J139" s="698" t="s">
        <v>760</v>
      </c>
      <c r="K139" s="698" t="s">
        <v>761</v>
      </c>
      <c r="L139" s="701">
        <v>199.98</v>
      </c>
      <c r="M139" s="701">
        <v>10</v>
      </c>
      <c r="N139" s="702">
        <v>1999.8</v>
      </c>
    </row>
    <row r="140" spans="1:14" ht="14.4" customHeight="1" x14ac:dyDescent="0.3">
      <c r="A140" s="696" t="s">
        <v>503</v>
      </c>
      <c r="B140" s="697" t="s">
        <v>504</v>
      </c>
      <c r="C140" s="698" t="s">
        <v>516</v>
      </c>
      <c r="D140" s="699" t="s">
        <v>517</v>
      </c>
      <c r="E140" s="700">
        <v>50113001</v>
      </c>
      <c r="F140" s="699" t="s">
        <v>521</v>
      </c>
      <c r="G140" s="698" t="s">
        <v>522</v>
      </c>
      <c r="H140" s="698">
        <v>501705</v>
      </c>
      <c r="I140" s="698">
        <v>0</v>
      </c>
      <c r="J140" s="698" t="s">
        <v>762</v>
      </c>
      <c r="K140" s="698" t="s">
        <v>763</v>
      </c>
      <c r="L140" s="701">
        <v>289.15999999999997</v>
      </c>
      <c r="M140" s="701">
        <v>5</v>
      </c>
      <c r="N140" s="702">
        <v>1445.7999999999997</v>
      </c>
    </row>
    <row r="141" spans="1:14" ht="14.4" customHeight="1" x14ac:dyDescent="0.3">
      <c r="A141" s="696" t="s">
        <v>503</v>
      </c>
      <c r="B141" s="697" t="s">
        <v>504</v>
      </c>
      <c r="C141" s="698" t="s">
        <v>516</v>
      </c>
      <c r="D141" s="699" t="s">
        <v>517</v>
      </c>
      <c r="E141" s="700">
        <v>50113001</v>
      </c>
      <c r="F141" s="699" t="s">
        <v>521</v>
      </c>
      <c r="G141" s="698" t="s">
        <v>537</v>
      </c>
      <c r="H141" s="698">
        <v>844716</v>
      </c>
      <c r="I141" s="698">
        <v>107676</v>
      </c>
      <c r="J141" s="698" t="s">
        <v>764</v>
      </c>
      <c r="K141" s="698" t="s">
        <v>765</v>
      </c>
      <c r="L141" s="701">
        <v>359.85</v>
      </c>
      <c r="M141" s="701">
        <v>1</v>
      </c>
      <c r="N141" s="702">
        <v>359.85</v>
      </c>
    </row>
    <row r="142" spans="1:14" ht="14.4" customHeight="1" x14ac:dyDescent="0.3">
      <c r="A142" s="696" t="s">
        <v>503</v>
      </c>
      <c r="B142" s="697" t="s">
        <v>504</v>
      </c>
      <c r="C142" s="698" t="s">
        <v>516</v>
      </c>
      <c r="D142" s="699" t="s">
        <v>517</v>
      </c>
      <c r="E142" s="700">
        <v>50113001</v>
      </c>
      <c r="F142" s="699" t="s">
        <v>521</v>
      </c>
      <c r="G142" s="698" t="s">
        <v>522</v>
      </c>
      <c r="H142" s="698">
        <v>848725</v>
      </c>
      <c r="I142" s="698">
        <v>107677</v>
      </c>
      <c r="J142" s="698" t="s">
        <v>766</v>
      </c>
      <c r="K142" s="698" t="s">
        <v>767</v>
      </c>
      <c r="L142" s="701">
        <v>382.10999999999996</v>
      </c>
      <c r="M142" s="701">
        <v>48</v>
      </c>
      <c r="N142" s="702">
        <v>18341.28</v>
      </c>
    </row>
    <row r="143" spans="1:14" ht="14.4" customHeight="1" x14ac:dyDescent="0.3">
      <c r="A143" s="696" t="s">
        <v>503</v>
      </c>
      <c r="B143" s="697" t="s">
        <v>504</v>
      </c>
      <c r="C143" s="698" t="s">
        <v>516</v>
      </c>
      <c r="D143" s="699" t="s">
        <v>517</v>
      </c>
      <c r="E143" s="700">
        <v>50113001</v>
      </c>
      <c r="F143" s="699" t="s">
        <v>521</v>
      </c>
      <c r="G143" s="698" t="s">
        <v>522</v>
      </c>
      <c r="H143" s="698">
        <v>100489</v>
      </c>
      <c r="I143" s="698">
        <v>489</v>
      </c>
      <c r="J143" s="698" t="s">
        <v>768</v>
      </c>
      <c r="K143" s="698" t="s">
        <v>769</v>
      </c>
      <c r="L143" s="701">
        <v>47.340000000000011</v>
      </c>
      <c r="M143" s="701">
        <v>28</v>
      </c>
      <c r="N143" s="702">
        <v>1325.5200000000002</v>
      </c>
    </row>
    <row r="144" spans="1:14" ht="14.4" customHeight="1" x14ac:dyDescent="0.3">
      <c r="A144" s="696" t="s">
        <v>503</v>
      </c>
      <c r="B144" s="697" t="s">
        <v>504</v>
      </c>
      <c r="C144" s="698" t="s">
        <v>516</v>
      </c>
      <c r="D144" s="699" t="s">
        <v>517</v>
      </c>
      <c r="E144" s="700">
        <v>50113001</v>
      </c>
      <c r="F144" s="699" t="s">
        <v>521</v>
      </c>
      <c r="G144" s="698" t="s">
        <v>522</v>
      </c>
      <c r="H144" s="698">
        <v>224862</v>
      </c>
      <c r="I144" s="698">
        <v>224862</v>
      </c>
      <c r="J144" s="698" t="s">
        <v>770</v>
      </c>
      <c r="K144" s="698" t="s">
        <v>771</v>
      </c>
      <c r="L144" s="701">
        <v>1547.2700000000004</v>
      </c>
      <c r="M144" s="701">
        <v>1</v>
      </c>
      <c r="N144" s="702">
        <v>1547.2700000000004</v>
      </c>
    </row>
    <row r="145" spans="1:14" ht="14.4" customHeight="1" x14ac:dyDescent="0.3">
      <c r="A145" s="696" t="s">
        <v>503</v>
      </c>
      <c r="B145" s="697" t="s">
        <v>504</v>
      </c>
      <c r="C145" s="698" t="s">
        <v>516</v>
      </c>
      <c r="D145" s="699" t="s">
        <v>517</v>
      </c>
      <c r="E145" s="700">
        <v>50113001</v>
      </c>
      <c r="F145" s="699" t="s">
        <v>521</v>
      </c>
      <c r="G145" s="698" t="s">
        <v>537</v>
      </c>
      <c r="H145" s="698">
        <v>166760</v>
      </c>
      <c r="I145" s="698">
        <v>166760</v>
      </c>
      <c r="J145" s="698" t="s">
        <v>772</v>
      </c>
      <c r="K145" s="698" t="s">
        <v>773</v>
      </c>
      <c r="L145" s="701">
        <v>312.47000000000003</v>
      </c>
      <c r="M145" s="701">
        <v>1</v>
      </c>
      <c r="N145" s="702">
        <v>312.47000000000003</v>
      </c>
    </row>
    <row r="146" spans="1:14" ht="14.4" customHeight="1" x14ac:dyDescent="0.3">
      <c r="A146" s="696" t="s">
        <v>503</v>
      </c>
      <c r="B146" s="697" t="s">
        <v>504</v>
      </c>
      <c r="C146" s="698" t="s">
        <v>516</v>
      </c>
      <c r="D146" s="699" t="s">
        <v>517</v>
      </c>
      <c r="E146" s="700">
        <v>50113001</v>
      </c>
      <c r="F146" s="699" t="s">
        <v>521</v>
      </c>
      <c r="G146" s="698" t="s">
        <v>522</v>
      </c>
      <c r="H146" s="698">
        <v>900881</v>
      </c>
      <c r="I146" s="698">
        <v>0</v>
      </c>
      <c r="J146" s="698" t="s">
        <v>774</v>
      </c>
      <c r="K146" s="698" t="s">
        <v>505</v>
      </c>
      <c r="L146" s="701">
        <v>149.87074266148039</v>
      </c>
      <c r="M146" s="701">
        <v>1</v>
      </c>
      <c r="N146" s="702">
        <v>149.87074266148039</v>
      </c>
    </row>
    <row r="147" spans="1:14" ht="14.4" customHeight="1" x14ac:dyDescent="0.3">
      <c r="A147" s="696" t="s">
        <v>503</v>
      </c>
      <c r="B147" s="697" t="s">
        <v>504</v>
      </c>
      <c r="C147" s="698" t="s">
        <v>516</v>
      </c>
      <c r="D147" s="699" t="s">
        <v>517</v>
      </c>
      <c r="E147" s="700">
        <v>50113001</v>
      </c>
      <c r="F147" s="699" t="s">
        <v>521</v>
      </c>
      <c r="G147" s="698" t="s">
        <v>522</v>
      </c>
      <c r="H147" s="698">
        <v>397238</v>
      </c>
      <c r="I147" s="698">
        <v>0</v>
      </c>
      <c r="J147" s="698" t="s">
        <v>775</v>
      </c>
      <c r="K147" s="698" t="s">
        <v>505</v>
      </c>
      <c r="L147" s="701">
        <v>136.61593153819223</v>
      </c>
      <c r="M147" s="701">
        <v>2</v>
      </c>
      <c r="N147" s="702">
        <v>273.23186307638446</v>
      </c>
    </row>
    <row r="148" spans="1:14" ht="14.4" customHeight="1" x14ac:dyDescent="0.3">
      <c r="A148" s="696" t="s">
        <v>503</v>
      </c>
      <c r="B148" s="697" t="s">
        <v>504</v>
      </c>
      <c r="C148" s="698" t="s">
        <v>516</v>
      </c>
      <c r="D148" s="699" t="s">
        <v>517</v>
      </c>
      <c r="E148" s="700">
        <v>50113001</v>
      </c>
      <c r="F148" s="699" t="s">
        <v>521</v>
      </c>
      <c r="G148" s="698" t="s">
        <v>522</v>
      </c>
      <c r="H148" s="698">
        <v>930589</v>
      </c>
      <c r="I148" s="698">
        <v>0</v>
      </c>
      <c r="J148" s="698" t="s">
        <v>776</v>
      </c>
      <c r="K148" s="698" t="s">
        <v>505</v>
      </c>
      <c r="L148" s="701">
        <v>104.75993153819218</v>
      </c>
      <c r="M148" s="701">
        <v>2</v>
      </c>
      <c r="N148" s="702">
        <v>209.51986307638435</v>
      </c>
    </row>
    <row r="149" spans="1:14" ht="14.4" customHeight="1" x14ac:dyDescent="0.3">
      <c r="A149" s="696" t="s">
        <v>503</v>
      </c>
      <c r="B149" s="697" t="s">
        <v>504</v>
      </c>
      <c r="C149" s="698" t="s">
        <v>516</v>
      </c>
      <c r="D149" s="699" t="s">
        <v>517</v>
      </c>
      <c r="E149" s="700">
        <v>50113001</v>
      </c>
      <c r="F149" s="699" t="s">
        <v>521</v>
      </c>
      <c r="G149" s="698" t="s">
        <v>522</v>
      </c>
      <c r="H149" s="698">
        <v>921458</v>
      </c>
      <c r="I149" s="698">
        <v>0</v>
      </c>
      <c r="J149" s="698" t="s">
        <v>777</v>
      </c>
      <c r="K149" s="698" t="s">
        <v>505</v>
      </c>
      <c r="L149" s="701">
        <v>112.10670581779705</v>
      </c>
      <c r="M149" s="701">
        <v>10</v>
      </c>
      <c r="N149" s="702">
        <v>1121.0670581779705</v>
      </c>
    </row>
    <row r="150" spans="1:14" ht="14.4" customHeight="1" x14ac:dyDescent="0.3">
      <c r="A150" s="696" t="s">
        <v>503</v>
      </c>
      <c r="B150" s="697" t="s">
        <v>504</v>
      </c>
      <c r="C150" s="698" t="s">
        <v>516</v>
      </c>
      <c r="D150" s="699" t="s">
        <v>517</v>
      </c>
      <c r="E150" s="700">
        <v>50113001</v>
      </c>
      <c r="F150" s="699" t="s">
        <v>521</v>
      </c>
      <c r="G150" s="698" t="s">
        <v>522</v>
      </c>
      <c r="H150" s="698">
        <v>900539</v>
      </c>
      <c r="I150" s="698">
        <v>0</v>
      </c>
      <c r="J150" s="698" t="s">
        <v>778</v>
      </c>
      <c r="K150" s="698" t="s">
        <v>505</v>
      </c>
      <c r="L150" s="701">
        <v>130.80640382838996</v>
      </c>
      <c r="M150" s="701">
        <v>40</v>
      </c>
      <c r="N150" s="702">
        <v>5232.2561531355987</v>
      </c>
    </row>
    <row r="151" spans="1:14" ht="14.4" customHeight="1" x14ac:dyDescent="0.3">
      <c r="A151" s="696" t="s">
        <v>503</v>
      </c>
      <c r="B151" s="697" t="s">
        <v>504</v>
      </c>
      <c r="C151" s="698" t="s">
        <v>516</v>
      </c>
      <c r="D151" s="699" t="s">
        <v>517</v>
      </c>
      <c r="E151" s="700">
        <v>50113001</v>
      </c>
      <c r="F151" s="699" t="s">
        <v>521</v>
      </c>
      <c r="G151" s="698" t="s">
        <v>522</v>
      </c>
      <c r="H151" s="698">
        <v>921231</v>
      </c>
      <c r="I151" s="698">
        <v>0</v>
      </c>
      <c r="J151" s="698" t="s">
        <v>779</v>
      </c>
      <c r="K151" s="698" t="s">
        <v>505</v>
      </c>
      <c r="L151" s="701">
        <v>62.095361712754524</v>
      </c>
      <c r="M151" s="701">
        <v>60</v>
      </c>
      <c r="N151" s="702">
        <v>3725.7217027652714</v>
      </c>
    </row>
    <row r="152" spans="1:14" ht="14.4" customHeight="1" x14ac:dyDescent="0.3">
      <c r="A152" s="696" t="s">
        <v>503</v>
      </c>
      <c r="B152" s="697" t="s">
        <v>504</v>
      </c>
      <c r="C152" s="698" t="s">
        <v>516</v>
      </c>
      <c r="D152" s="699" t="s">
        <v>517</v>
      </c>
      <c r="E152" s="700">
        <v>50113001</v>
      </c>
      <c r="F152" s="699" t="s">
        <v>521</v>
      </c>
      <c r="G152" s="698" t="s">
        <v>522</v>
      </c>
      <c r="H152" s="698">
        <v>501736</v>
      </c>
      <c r="I152" s="698">
        <v>0</v>
      </c>
      <c r="J152" s="698" t="s">
        <v>780</v>
      </c>
      <c r="K152" s="698" t="s">
        <v>505</v>
      </c>
      <c r="L152" s="701">
        <v>178.9881039771164</v>
      </c>
      <c r="M152" s="701">
        <v>30</v>
      </c>
      <c r="N152" s="702">
        <v>5369.6431193134922</v>
      </c>
    </row>
    <row r="153" spans="1:14" ht="14.4" customHeight="1" x14ac:dyDescent="0.3">
      <c r="A153" s="696" t="s">
        <v>503</v>
      </c>
      <c r="B153" s="697" t="s">
        <v>504</v>
      </c>
      <c r="C153" s="698" t="s">
        <v>516</v>
      </c>
      <c r="D153" s="699" t="s">
        <v>517</v>
      </c>
      <c r="E153" s="700">
        <v>50113001</v>
      </c>
      <c r="F153" s="699" t="s">
        <v>521</v>
      </c>
      <c r="G153" s="698" t="s">
        <v>522</v>
      </c>
      <c r="H153" s="698">
        <v>500979</v>
      </c>
      <c r="I153" s="698">
        <v>0</v>
      </c>
      <c r="J153" s="698" t="s">
        <v>781</v>
      </c>
      <c r="K153" s="698" t="s">
        <v>505</v>
      </c>
      <c r="L153" s="701">
        <v>61.19100000000001</v>
      </c>
      <c r="M153" s="701">
        <v>3</v>
      </c>
      <c r="N153" s="702">
        <v>183.57300000000004</v>
      </c>
    </row>
    <row r="154" spans="1:14" ht="14.4" customHeight="1" x14ac:dyDescent="0.3">
      <c r="A154" s="696" t="s">
        <v>503</v>
      </c>
      <c r="B154" s="697" t="s">
        <v>504</v>
      </c>
      <c r="C154" s="698" t="s">
        <v>516</v>
      </c>
      <c r="D154" s="699" t="s">
        <v>517</v>
      </c>
      <c r="E154" s="700">
        <v>50113001</v>
      </c>
      <c r="F154" s="699" t="s">
        <v>521</v>
      </c>
      <c r="G154" s="698" t="s">
        <v>522</v>
      </c>
      <c r="H154" s="698">
        <v>920356</v>
      </c>
      <c r="I154" s="698">
        <v>0</v>
      </c>
      <c r="J154" s="698" t="s">
        <v>782</v>
      </c>
      <c r="K154" s="698" t="s">
        <v>505</v>
      </c>
      <c r="L154" s="701">
        <v>105.19053122158705</v>
      </c>
      <c r="M154" s="701">
        <v>3</v>
      </c>
      <c r="N154" s="702">
        <v>315.57159366476117</v>
      </c>
    </row>
    <row r="155" spans="1:14" ht="14.4" customHeight="1" x14ac:dyDescent="0.3">
      <c r="A155" s="696" t="s">
        <v>503</v>
      </c>
      <c r="B155" s="697" t="s">
        <v>504</v>
      </c>
      <c r="C155" s="698" t="s">
        <v>516</v>
      </c>
      <c r="D155" s="699" t="s">
        <v>517</v>
      </c>
      <c r="E155" s="700">
        <v>50113001</v>
      </c>
      <c r="F155" s="699" t="s">
        <v>521</v>
      </c>
      <c r="G155" s="698" t="s">
        <v>522</v>
      </c>
      <c r="H155" s="698">
        <v>900012</v>
      </c>
      <c r="I155" s="698">
        <v>0</v>
      </c>
      <c r="J155" s="698" t="s">
        <v>783</v>
      </c>
      <c r="K155" s="698" t="s">
        <v>505</v>
      </c>
      <c r="L155" s="701">
        <v>55.253804878674792</v>
      </c>
      <c r="M155" s="701">
        <v>3</v>
      </c>
      <c r="N155" s="702">
        <v>165.76141463602437</v>
      </c>
    </row>
    <row r="156" spans="1:14" ht="14.4" customHeight="1" x14ac:dyDescent="0.3">
      <c r="A156" s="696" t="s">
        <v>503</v>
      </c>
      <c r="B156" s="697" t="s">
        <v>504</v>
      </c>
      <c r="C156" s="698" t="s">
        <v>516</v>
      </c>
      <c r="D156" s="699" t="s">
        <v>517</v>
      </c>
      <c r="E156" s="700">
        <v>50113001</v>
      </c>
      <c r="F156" s="699" t="s">
        <v>521</v>
      </c>
      <c r="G156" s="698" t="s">
        <v>522</v>
      </c>
      <c r="H156" s="698">
        <v>921135</v>
      </c>
      <c r="I156" s="698">
        <v>0</v>
      </c>
      <c r="J156" s="698" t="s">
        <v>784</v>
      </c>
      <c r="K156" s="698" t="s">
        <v>785</v>
      </c>
      <c r="L156" s="701">
        <v>294.83245148662184</v>
      </c>
      <c r="M156" s="701">
        <v>20</v>
      </c>
      <c r="N156" s="702">
        <v>5896.6490297324362</v>
      </c>
    </row>
    <row r="157" spans="1:14" ht="14.4" customHeight="1" x14ac:dyDescent="0.3">
      <c r="A157" s="696" t="s">
        <v>503</v>
      </c>
      <c r="B157" s="697" t="s">
        <v>504</v>
      </c>
      <c r="C157" s="698" t="s">
        <v>516</v>
      </c>
      <c r="D157" s="699" t="s">
        <v>517</v>
      </c>
      <c r="E157" s="700">
        <v>50113001</v>
      </c>
      <c r="F157" s="699" t="s">
        <v>521</v>
      </c>
      <c r="G157" s="698" t="s">
        <v>522</v>
      </c>
      <c r="H157" s="698">
        <v>921230</v>
      </c>
      <c r="I157" s="698">
        <v>0</v>
      </c>
      <c r="J157" s="698" t="s">
        <v>786</v>
      </c>
      <c r="K157" s="698" t="s">
        <v>505</v>
      </c>
      <c r="L157" s="701">
        <v>46.242510299812722</v>
      </c>
      <c r="M157" s="701">
        <v>100</v>
      </c>
      <c r="N157" s="702">
        <v>4624.251029981272</v>
      </c>
    </row>
    <row r="158" spans="1:14" ht="14.4" customHeight="1" x14ac:dyDescent="0.3">
      <c r="A158" s="696" t="s">
        <v>503</v>
      </c>
      <c r="B158" s="697" t="s">
        <v>504</v>
      </c>
      <c r="C158" s="698" t="s">
        <v>516</v>
      </c>
      <c r="D158" s="699" t="s">
        <v>517</v>
      </c>
      <c r="E158" s="700">
        <v>50113001</v>
      </c>
      <c r="F158" s="699" t="s">
        <v>521</v>
      </c>
      <c r="G158" s="698" t="s">
        <v>522</v>
      </c>
      <c r="H158" s="698">
        <v>921403</v>
      </c>
      <c r="I158" s="698">
        <v>0</v>
      </c>
      <c r="J158" s="698" t="s">
        <v>787</v>
      </c>
      <c r="K158" s="698" t="s">
        <v>505</v>
      </c>
      <c r="L158" s="701">
        <v>52.765903053766742</v>
      </c>
      <c r="M158" s="701">
        <v>30</v>
      </c>
      <c r="N158" s="702">
        <v>1582.9770916130024</v>
      </c>
    </row>
    <row r="159" spans="1:14" ht="14.4" customHeight="1" x14ac:dyDescent="0.3">
      <c r="A159" s="696" t="s">
        <v>503</v>
      </c>
      <c r="B159" s="697" t="s">
        <v>504</v>
      </c>
      <c r="C159" s="698" t="s">
        <v>516</v>
      </c>
      <c r="D159" s="699" t="s">
        <v>517</v>
      </c>
      <c r="E159" s="700">
        <v>50113001</v>
      </c>
      <c r="F159" s="699" t="s">
        <v>521</v>
      </c>
      <c r="G159" s="698" t="s">
        <v>522</v>
      </c>
      <c r="H159" s="698">
        <v>921459</v>
      </c>
      <c r="I159" s="698">
        <v>0</v>
      </c>
      <c r="J159" s="698" t="s">
        <v>788</v>
      </c>
      <c r="K159" s="698" t="s">
        <v>505</v>
      </c>
      <c r="L159" s="701">
        <v>331.60670127354422</v>
      </c>
      <c r="M159" s="701">
        <v>2</v>
      </c>
      <c r="N159" s="702">
        <v>663.21340254708844</v>
      </c>
    </row>
    <row r="160" spans="1:14" ht="14.4" customHeight="1" x14ac:dyDescent="0.3">
      <c r="A160" s="696" t="s">
        <v>503</v>
      </c>
      <c r="B160" s="697" t="s">
        <v>504</v>
      </c>
      <c r="C160" s="698" t="s">
        <v>516</v>
      </c>
      <c r="D160" s="699" t="s">
        <v>517</v>
      </c>
      <c r="E160" s="700">
        <v>50113001</v>
      </c>
      <c r="F160" s="699" t="s">
        <v>521</v>
      </c>
      <c r="G160" s="698" t="s">
        <v>522</v>
      </c>
      <c r="H160" s="698">
        <v>921136</v>
      </c>
      <c r="I160" s="698">
        <v>0</v>
      </c>
      <c r="J160" s="698" t="s">
        <v>789</v>
      </c>
      <c r="K160" s="698" t="s">
        <v>505</v>
      </c>
      <c r="L160" s="701">
        <v>114.66520133552409</v>
      </c>
      <c r="M160" s="701">
        <v>1</v>
      </c>
      <c r="N160" s="702">
        <v>114.66520133552409</v>
      </c>
    </row>
    <row r="161" spans="1:14" ht="14.4" customHeight="1" x14ac:dyDescent="0.3">
      <c r="A161" s="696" t="s">
        <v>503</v>
      </c>
      <c r="B161" s="697" t="s">
        <v>504</v>
      </c>
      <c r="C161" s="698" t="s">
        <v>516</v>
      </c>
      <c r="D161" s="699" t="s">
        <v>517</v>
      </c>
      <c r="E161" s="700">
        <v>50113001</v>
      </c>
      <c r="F161" s="699" t="s">
        <v>521</v>
      </c>
      <c r="G161" s="698" t="s">
        <v>522</v>
      </c>
      <c r="H161" s="698">
        <v>990947</v>
      </c>
      <c r="I161" s="698">
        <v>0</v>
      </c>
      <c r="J161" s="698" t="s">
        <v>790</v>
      </c>
      <c r="K161" s="698" t="s">
        <v>505</v>
      </c>
      <c r="L161" s="701">
        <v>1402.0100000000002</v>
      </c>
      <c r="M161" s="701">
        <v>1</v>
      </c>
      <c r="N161" s="702">
        <v>1402.0100000000002</v>
      </c>
    </row>
    <row r="162" spans="1:14" ht="14.4" customHeight="1" x14ac:dyDescent="0.3">
      <c r="A162" s="696" t="s">
        <v>503</v>
      </c>
      <c r="B162" s="697" t="s">
        <v>504</v>
      </c>
      <c r="C162" s="698" t="s">
        <v>516</v>
      </c>
      <c r="D162" s="699" t="s">
        <v>517</v>
      </c>
      <c r="E162" s="700">
        <v>50113001</v>
      </c>
      <c r="F162" s="699" t="s">
        <v>521</v>
      </c>
      <c r="G162" s="698" t="s">
        <v>522</v>
      </c>
      <c r="H162" s="698">
        <v>840221</v>
      </c>
      <c r="I162" s="698">
        <v>0</v>
      </c>
      <c r="J162" s="698" t="s">
        <v>791</v>
      </c>
      <c r="K162" s="698" t="s">
        <v>505</v>
      </c>
      <c r="L162" s="701">
        <v>214.08</v>
      </c>
      <c r="M162" s="701">
        <v>4</v>
      </c>
      <c r="N162" s="702">
        <v>856.32</v>
      </c>
    </row>
    <row r="163" spans="1:14" ht="14.4" customHeight="1" x14ac:dyDescent="0.3">
      <c r="A163" s="696" t="s">
        <v>503</v>
      </c>
      <c r="B163" s="697" t="s">
        <v>504</v>
      </c>
      <c r="C163" s="698" t="s">
        <v>516</v>
      </c>
      <c r="D163" s="699" t="s">
        <v>517</v>
      </c>
      <c r="E163" s="700">
        <v>50113001</v>
      </c>
      <c r="F163" s="699" t="s">
        <v>521</v>
      </c>
      <c r="G163" s="698" t="s">
        <v>522</v>
      </c>
      <c r="H163" s="698">
        <v>840220</v>
      </c>
      <c r="I163" s="698">
        <v>0</v>
      </c>
      <c r="J163" s="698" t="s">
        <v>792</v>
      </c>
      <c r="K163" s="698" t="s">
        <v>505</v>
      </c>
      <c r="L163" s="701">
        <v>214.07999999999998</v>
      </c>
      <c r="M163" s="701">
        <v>15</v>
      </c>
      <c r="N163" s="702">
        <v>3211.2</v>
      </c>
    </row>
    <row r="164" spans="1:14" ht="14.4" customHeight="1" x14ac:dyDescent="0.3">
      <c r="A164" s="696" t="s">
        <v>503</v>
      </c>
      <c r="B164" s="697" t="s">
        <v>504</v>
      </c>
      <c r="C164" s="698" t="s">
        <v>516</v>
      </c>
      <c r="D164" s="699" t="s">
        <v>517</v>
      </c>
      <c r="E164" s="700">
        <v>50113001</v>
      </c>
      <c r="F164" s="699" t="s">
        <v>521</v>
      </c>
      <c r="G164" s="698" t="s">
        <v>537</v>
      </c>
      <c r="H164" s="698">
        <v>187427</v>
      </c>
      <c r="I164" s="698">
        <v>187427</v>
      </c>
      <c r="J164" s="698" t="s">
        <v>793</v>
      </c>
      <c r="K164" s="698" t="s">
        <v>794</v>
      </c>
      <c r="L164" s="701">
        <v>62.670000000000009</v>
      </c>
      <c r="M164" s="701">
        <v>3</v>
      </c>
      <c r="N164" s="702">
        <v>188.01000000000002</v>
      </c>
    </row>
    <row r="165" spans="1:14" ht="14.4" customHeight="1" x14ac:dyDescent="0.3">
      <c r="A165" s="696" t="s">
        <v>503</v>
      </c>
      <c r="B165" s="697" t="s">
        <v>504</v>
      </c>
      <c r="C165" s="698" t="s">
        <v>516</v>
      </c>
      <c r="D165" s="699" t="s">
        <v>517</v>
      </c>
      <c r="E165" s="700">
        <v>50113001</v>
      </c>
      <c r="F165" s="699" t="s">
        <v>521</v>
      </c>
      <c r="G165" s="698" t="s">
        <v>537</v>
      </c>
      <c r="H165" s="698">
        <v>147133</v>
      </c>
      <c r="I165" s="698">
        <v>172044</v>
      </c>
      <c r="J165" s="698" t="s">
        <v>795</v>
      </c>
      <c r="K165" s="698" t="s">
        <v>796</v>
      </c>
      <c r="L165" s="701">
        <v>98.119999999999976</v>
      </c>
      <c r="M165" s="701">
        <v>1</v>
      </c>
      <c r="N165" s="702">
        <v>98.119999999999976</v>
      </c>
    </row>
    <row r="166" spans="1:14" ht="14.4" customHeight="1" x14ac:dyDescent="0.3">
      <c r="A166" s="696" t="s">
        <v>503</v>
      </c>
      <c r="B166" s="697" t="s">
        <v>504</v>
      </c>
      <c r="C166" s="698" t="s">
        <v>516</v>
      </c>
      <c r="D166" s="699" t="s">
        <v>517</v>
      </c>
      <c r="E166" s="700">
        <v>50113001</v>
      </c>
      <c r="F166" s="699" t="s">
        <v>521</v>
      </c>
      <c r="G166" s="698" t="s">
        <v>537</v>
      </c>
      <c r="H166" s="698">
        <v>187425</v>
      </c>
      <c r="I166" s="698">
        <v>187425</v>
      </c>
      <c r="J166" s="698" t="s">
        <v>797</v>
      </c>
      <c r="K166" s="698" t="s">
        <v>798</v>
      </c>
      <c r="L166" s="701">
        <v>49.38</v>
      </c>
      <c r="M166" s="701">
        <v>1</v>
      </c>
      <c r="N166" s="702">
        <v>49.38</v>
      </c>
    </row>
    <row r="167" spans="1:14" ht="14.4" customHeight="1" x14ac:dyDescent="0.3">
      <c r="A167" s="696" t="s">
        <v>503</v>
      </c>
      <c r="B167" s="697" t="s">
        <v>504</v>
      </c>
      <c r="C167" s="698" t="s">
        <v>516</v>
      </c>
      <c r="D167" s="699" t="s">
        <v>517</v>
      </c>
      <c r="E167" s="700">
        <v>50113001</v>
      </c>
      <c r="F167" s="699" t="s">
        <v>521</v>
      </c>
      <c r="G167" s="698" t="s">
        <v>522</v>
      </c>
      <c r="H167" s="698">
        <v>188217</v>
      </c>
      <c r="I167" s="698">
        <v>88217</v>
      </c>
      <c r="J167" s="698" t="s">
        <v>799</v>
      </c>
      <c r="K167" s="698" t="s">
        <v>800</v>
      </c>
      <c r="L167" s="701">
        <v>126.56000000000002</v>
      </c>
      <c r="M167" s="701">
        <v>12</v>
      </c>
      <c r="N167" s="702">
        <v>1518.7200000000003</v>
      </c>
    </row>
    <row r="168" spans="1:14" ht="14.4" customHeight="1" x14ac:dyDescent="0.3">
      <c r="A168" s="696" t="s">
        <v>503</v>
      </c>
      <c r="B168" s="697" t="s">
        <v>504</v>
      </c>
      <c r="C168" s="698" t="s">
        <v>516</v>
      </c>
      <c r="D168" s="699" t="s">
        <v>517</v>
      </c>
      <c r="E168" s="700">
        <v>50113001</v>
      </c>
      <c r="F168" s="699" t="s">
        <v>521</v>
      </c>
      <c r="G168" s="698" t="s">
        <v>522</v>
      </c>
      <c r="H168" s="698">
        <v>188219</v>
      </c>
      <c r="I168" s="698">
        <v>88219</v>
      </c>
      <c r="J168" s="698" t="s">
        <v>801</v>
      </c>
      <c r="K168" s="698" t="s">
        <v>802</v>
      </c>
      <c r="L168" s="701">
        <v>142.07999999999998</v>
      </c>
      <c r="M168" s="701">
        <v>2</v>
      </c>
      <c r="N168" s="702">
        <v>284.15999999999997</v>
      </c>
    </row>
    <row r="169" spans="1:14" ht="14.4" customHeight="1" x14ac:dyDescent="0.3">
      <c r="A169" s="696" t="s">
        <v>503</v>
      </c>
      <c r="B169" s="697" t="s">
        <v>504</v>
      </c>
      <c r="C169" s="698" t="s">
        <v>516</v>
      </c>
      <c r="D169" s="699" t="s">
        <v>517</v>
      </c>
      <c r="E169" s="700">
        <v>50113001</v>
      </c>
      <c r="F169" s="699" t="s">
        <v>521</v>
      </c>
      <c r="G169" s="698" t="s">
        <v>522</v>
      </c>
      <c r="H169" s="698">
        <v>203092</v>
      </c>
      <c r="I169" s="698">
        <v>203092</v>
      </c>
      <c r="J169" s="698" t="s">
        <v>803</v>
      </c>
      <c r="K169" s="698" t="s">
        <v>804</v>
      </c>
      <c r="L169" s="701">
        <v>149.05000000000001</v>
      </c>
      <c r="M169" s="701">
        <v>1</v>
      </c>
      <c r="N169" s="702">
        <v>149.05000000000001</v>
      </c>
    </row>
    <row r="170" spans="1:14" ht="14.4" customHeight="1" x14ac:dyDescent="0.3">
      <c r="A170" s="696" t="s">
        <v>503</v>
      </c>
      <c r="B170" s="697" t="s">
        <v>504</v>
      </c>
      <c r="C170" s="698" t="s">
        <v>516</v>
      </c>
      <c r="D170" s="699" t="s">
        <v>517</v>
      </c>
      <c r="E170" s="700">
        <v>50113001</v>
      </c>
      <c r="F170" s="699" t="s">
        <v>521</v>
      </c>
      <c r="G170" s="698" t="s">
        <v>522</v>
      </c>
      <c r="H170" s="698">
        <v>192853</v>
      </c>
      <c r="I170" s="698">
        <v>192853</v>
      </c>
      <c r="J170" s="698" t="s">
        <v>805</v>
      </c>
      <c r="K170" s="698" t="s">
        <v>806</v>
      </c>
      <c r="L170" s="701">
        <v>107.94</v>
      </c>
      <c r="M170" s="701">
        <v>4</v>
      </c>
      <c r="N170" s="702">
        <v>431.76</v>
      </c>
    </row>
    <row r="171" spans="1:14" ht="14.4" customHeight="1" x14ac:dyDescent="0.3">
      <c r="A171" s="696" t="s">
        <v>503</v>
      </c>
      <c r="B171" s="697" t="s">
        <v>504</v>
      </c>
      <c r="C171" s="698" t="s">
        <v>516</v>
      </c>
      <c r="D171" s="699" t="s">
        <v>517</v>
      </c>
      <c r="E171" s="700">
        <v>50113001</v>
      </c>
      <c r="F171" s="699" t="s">
        <v>521</v>
      </c>
      <c r="G171" s="698" t="s">
        <v>522</v>
      </c>
      <c r="H171" s="698">
        <v>110151</v>
      </c>
      <c r="I171" s="698">
        <v>10151</v>
      </c>
      <c r="J171" s="698" t="s">
        <v>805</v>
      </c>
      <c r="K171" s="698" t="s">
        <v>807</v>
      </c>
      <c r="L171" s="701">
        <v>65.833333333333329</v>
      </c>
      <c r="M171" s="701">
        <v>18</v>
      </c>
      <c r="N171" s="702">
        <v>1185</v>
      </c>
    </row>
    <row r="172" spans="1:14" ht="14.4" customHeight="1" x14ac:dyDescent="0.3">
      <c r="A172" s="696" t="s">
        <v>503</v>
      </c>
      <c r="B172" s="697" t="s">
        <v>504</v>
      </c>
      <c r="C172" s="698" t="s">
        <v>516</v>
      </c>
      <c r="D172" s="699" t="s">
        <v>517</v>
      </c>
      <c r="E172" s="700">
        <v>50113001</v>
      </c>
      <c r="F172" s="699" t="s">
        <v>521</v>
      </c>
      <c r="G172" s="698" t="s">
        <v>522</v>
      </c>
      <c r="H172" s="698">
        <v>185512</v>
      </c>
      <c r="I172" s="698">
        <v>185512</v>
      </c>
      <c r="J172" s="698" t="s">
        <v>808</v>
      </c>
      <c r="K172" s="698" t="s">
        <v>809</v>
      </c>
      <c r="L172" s="701">
        <v>73.819999999999993</v>
      </c>
      <c r="M172" s="701">
        <v>1</v>
      </c>
      <c r="N172" s="702">
        <v>73.819999999999993</v>
      </c>
    </row>
    <row r="173" spans="1:14" ht="14.4" customHeight="1" x14ac:dyDescent="0.3">
      <c r="A173" s="696" t="s">
        <v>503</v>
      </c>
      <c r="B173" s="697" t="s">
        <v>504</v>
      </c>
      <c r="C173" s="698" t="s">
        <v>516</v>
      </c>
      <c r="D173" s="699" t="s">
        <v>517</v>
      </c>
      <c r="E173" s="700">
        <v>50113001</v>
      </c>
      <c r="F173" s="699" t="s">
        <v>521</v>
      </c>
      <c r="G173" s="698" t="s">
        <v>522</v>
      </c>
      <c r="H173" s="698">
        <v>196635</v>
      </c>
      <c r="I173" s="698">
        <v>96635</v>
      </c>
      <c r="J173" s="698" t="s">
        <v>810</v>
      </c>
      <c r="K173" s="698" t="s">
        <v>811</v>
      </c>
      <c r="L173" s="701">
        <v>114.02000000000001</v>
      </c>
      <c r="M173" s="701">
        <v>1</v>
      </c>
      <c r="N173" s="702">
        <v>114.02000000000001</v>
      </c>
    </row>
    <row r="174" spans="1:14" ht="14.4" customHeight="1" x14ac:dyDescent="0.3">
      <c r="A174" s="696" t="s">
        <v>503</v>
      </c>
      <c r="B174" s="697" t="s">
        <v>504</v>
      </c>
      <c r="C174" s="698" t="s">
        <v>516</v>
      </c>
      <c r="D174" s="699" t="s">
        <v>517</v>
      </c>
      <c r="E174" s="700">
        <v>50113001</v>
      </c>
      <c r="F174" s="699" t="s">
        <v>521</v>
      </c>
      <c r="G174" s="698" t="s">
        <v>522</v>
      </c>
      <c r="H174" s="698">
        <v>117992</v>
      </c>
      <c r="I174" s="698">
        <v>17992</v>
      </c>
      <c r="J174" s="698" t="s">
        <v>812</v>
      </c>
      <c r="K174" s="698" t="s">
        <v>813</v>
      </c>
      <c r="L174" s="701">
        <v>85.57</v>
      </c>
      <c r="M174" s="701">
        <v>1</v>
      </c>
      <c r="N174" s="702">
        <v>85.57</v>
      </c>
    </row>
    <row r="175" spans="1:14" ht="14.4" customHeight="1" x14ac:dyDescent="0.3">
      <c r="A175" s="696" t="s">
        <v>503</v>
      </c>
      <c r="B175" s="697" t="s">
        <v>504</v>
      </c>
      <c r="C175" s="698" t="s">
        <v>516</v>
      </c>
      <c r="D175" s="699" t="s">
        <v>517</v>
      </c>
      <c r="E175" s="700">
        <v>50113001</v>
      </c>
      <c r="F175" s="699" t="s">
        <v>521</v>
      </c>
      <c r="G175" s="698" t="s">
        <v>522</v>
      </c>
      <c r="H175" s="698">
        <v>100498</v>
      </c>
      <c r="I175" s="698">
        <v>498</v>
      </c>
      <c r="J175" s="698" t="s">
        <v>814</v>
      </c>
      <c r="K175" s="698" t="s">
        <v>815</v>
      </c>
      <c r="L175" s="701">
        <v>108.75</v>
      </c>
      <c r="M175" s="701">
        <v>200</v>
      </c>
      <c r="N175" s="702">
        <v>21750</v>
      </c>
    </row>
    <row r="176" spans="1:14" ht="14.4" customHeight="1" x14ac:dyDescent="0.3">
      <c r="A176" s="696" t="s">
        <v>503</v>
      </c>
      <c r="B176" s="697" t="s">
        <v>504</v>
      </c>
      <c r="C176" s="698" t="s">
        <v>516</v>
      </c>
      <c r="D176" s="699" t="s">
        <v>517</v>
      </c>
      <c r="E176" s="700">
        <v>50113001</v>
      </c>
      <c r="F176" s="699" t="s">
        <v>521</v>
      </c>
      <c r="G176" s="698" t="s">
        <v>522</v>
      </c>
      <c r="H176" s="698">
        <v>100499</v>
      </c>
      <c r="I176" s="698">
        <v>499</v>
      </c>
      <c r="J176" s="698" t="s">
        <v>814</v>
      </c>
      <c r="K176" s="698" t="s">
        <v>816</v>
      </c>
      <c r="L176" s="701">
        <v>113.17999999999999</v>
      </c>
      <c r="M176" s="701">
        <v>7</v>
      </c>
      <c r="N176" s="702">
        <v>792.26</v>
      </c>
    </row>
    <row r="177" spans="1:14" ht="14.4" customHeight="1" x14ac:dyDescent="0.3">
      <c r="A177" s="696" t="s">
        <v>503</v>
      </c>
      <c r="B177" s="697" t="s">
        <v>504</v>
      </c>
      <c r="C177" s="698" t="s">
        <v>516</v>
      </c>
      <c r="D177" s="699" t="s">
        <v>517</v>
      </c>
      <c r="E177" s="700">
        <v>50113001</v>
      </c>
      <c r="F177" s="699" t="s">
        <v>521</v>
      </c>
      <c r="G177" s="698" t="s">
        <v>522</v>
      </c>
      <c r="H177" s="698">
        <v>215978</v>
      </c>
      <c r="I177" s="698">
        <v>215978</v>
      </c>
      <c r="J177" s="698" t="s">
        <v>817</v>
      </c>
      <c r="K177" s="698" t="s">
        <v>818</v>
      </c>
      <c r="L177" s="701">
        <v>120.68000000000005</v>
      </c>
      <c r="M177" s="701">
        <v>1</v>
      </c>
      <c r="N177" s="702">
        <v>120.68000000000005</v>
      </c>
    </row>
    <row r="178" spans="1:14" ht="14.4" customHeight="1" x14ac:dyDescent="0.3">
      <c r="A178" s="696" t="s">
        <v>503</v>
      </c>
      <c r="B178" s="697" t="s">
        <v>504</v>
      </c>
      <c r="C178" s="698" t="s">
        <v>516</v>
      </c>
      <c r="D178" s="699" t="s">
        <v>517</v>
      </c>
      <c r="E178" s="700">
        <v>50113001</v>
      </c>
      <c r="F178" s="699" t="s">
        <v>521</v>
      </c>
      <c r="G178" s="698" t="s">
        <v>522</v>
      </c>
      <c r="H178" s="698">
        <v>102439</v>
      </c>
      <c r="I178" s="698">
        <v>2439</v>
      </c>
      <c r="J178" s="698" t="s">
        <v>819</v>
      </c>
      <c r="K178" s="698" t="s">
        <v>820</v>
      </c>
      <c r="L178" s="701">
        <v>285.08</v>
      </c>
      <c r="M178" s="701">
        <v>47</v>
      </c>
      <c r="N178" s="702">
        <v>13398.759999999998</v>
      </c>
    </row>
    <row r="179" spans="1:14" ht="14.4" customHeight="1" x14ac:dyDescent="0.3">
      <c r="A179" s="696" t="s">
        <v>503</v>
      </c>
      <c r="B179" s="697" t="s">
        <v>504</v>
      </c>
      <c r="C179" s="698" t="s">
        <v>516</v>
      </c>
      <c r="D179" s="699" t="s">
        <v>517</v>
      </c>
      <c r="E179" s="700">
        <v>50113001</v>
      </c>
      <c r="F179" s="699" t="s">
        <v>521</v>
      </c>
      <c r="G179" s="698" t="s">
        <v>522</v>
      </c>
      <c r="H179" s="698">
        <v>502029</v>
      </c>
      <c r="I179" s="698">
        <v>999999</v>
      </c>
      <c r="J179" s="698" t="s">
        <v>821</v>
      </c>
      <c r="K179" s="698" t="s">
        <v>822</v>
      </c>
      <c r="L179" s="701">
        <v>340.62892857142862</v>
      </c>
      <c r="M179" s="701">
        <v>28</v>
      </c>
      <c r="N179" s="702">
        <v>9537.61</v>
      </c>
    </row>
    <row r="180" spans="1:14" ht="14.4" customHeight="1" x14ac:dyDescent="0.3">
      <c r="A180" s="696" t="s">
        <v>503</v>
      </c>
      <c r="B180" s="697" t="s">
        <v>504</v>
      </c>
      <c r="C180" s="698" t="s">
        <v>516</v>
      </c>
      <c r="D180" s="699" t="s">
        <v>517</v>
      </c>
      <c r="E180" s="700">
        <v>50113001</v>
      </c>
      <c r="F180" s="699" t="s">
        <v>521</v>
      </c>
      <c r="G180" s="698" t="s">
        <v>522</v>
      </c>
      <c r="H180" s="698">
        <v>102684</v>
      </c>
      <c r="I180" s="698">
        <v>2684</v>
      </c>
      <c r="J180" s="698" t="s">
        <v>823</v>
      </c>
      <c r="K180" s="698" t="s">
        <v>824</v>
      </c>
      <c r="L180" s="701">
        <v>106.70476190476191</v>
      </c>
      <c r="M180" s="701">
        <v>21</v>
      </c>
      <c r="N180" s="702">
        <v>2240.8000000000002</v>
      </c>
    </row>
    <row r="181" spans="1:14" ht="14.4" customHeight="1" x14ac:dyDescent="0.3">
      <c r="A181" s="696" t="s">
        <v>503</v>
      </c>
      <c r="B181" s="697" t="s">
        <v>504</v>
      </c>
      <c r="C181" s="698" t="s">
        <v>516</v>
      </c>
      <c r="D181" s="699" t="s">
        <v>517</v>
      </c>
      <c r="E181" s="700">
        <v>50113001</v>
      </c>
      <c r="F181" s="699" t="s">
        <v>521</v>
      </c>
      <c r="G181" s="698" t="s">
        <v>522</v>
      </c>
      <c r="H181" s="698">
        <v>100502</v>
      </c>
      <c r="I181" s="698">
        <v>502</v>
      </c>
      <c r="J181" s="698" t="s">
        <v>823</v>
      </c>
      <c r="K181" s="698" t="s">
        <v>825</v>
      </c>
      <c r="L181" s="701">
        <v>243.03142857142865</v>
      </c>
      <c r="M181" s="701">
        <v>7</v>
      </c>
      <c r="N181" s="702">
        <v>1701.2200000000005</v>
      </c>
    </row>
    <row r="182" spans="1:14" ht="14.4" customHeight="1" x14ac:dyDescent="0.3">
      <c r="A182" s="696" t="s">
        <v>503</v>
      </c>
      <c r="B182" s="697" t="s">
        <v>504</v>
      </c>
      <c r="C182" s="698" t="s">
        <v>516</v>
      </c>
      <c r="D182" s="699" t="s">
        <v>517</v>
      </c>
      <c r="E182" s="700">
        <v>50113001</v>
      </c>
      <c r="F182" s="699" t="s">
        <v>521</v>
      </c>
      <c r="G182" s="698" t="s">
        <v>522</v>
      </c>
      <c r="H182" s="698">
        <v>205931</v>
      </c>
      <c r="I182" s="698">
        <v>205931</v>
      </c>
      <c r="J182" s="698" t="s">
        <v>826</v>
      </c>
      <c r="K182" s="698" t="s">
        <v>827</v>
      </c>
      <c r="L182" s="701">
        <v>72.949999999999989</v>
      </c>
      <c r="M182" s="701">
        <v>1</v>
      </c>
      <c r="N182" s="702">
        <v>72.949999999999989</v>
      </c>
    </row>
    <row r="183" spans="1:14" ht="14.4" customHeight="1" x14ac:dyDescent="0.3">
      <c r="A183" s="696" t="s">
        <v>503</v>
      </c>
      <c r="B183" s="697" t="s">
        <v>504</v>
      </c>
      <c r="C183" s="698" t="s">
        <v>516</v>
      </c>
      <c r="D183" s="699" t="s">
        <v>517</v>
      </c>
      <c r="E183" s="700">
        <v>50113001</v>
      </c>
      <c r="F183" s="699" t="s">
        <v>521</v>
      </c>
      <c r="G183" s="698" t="s">
        <v>537</v>
      </c>
      <c r="H183" s="698">
        <v>184095</v>
      </c>
      <c r="I183" s="698">
        <v>184095</v>
      </c>
      <c r="J183" s="698" t="s">
        <v>828</v>
      </c>
      <c r="K183" s="698" t="s">
        <v>829</v>
      </c>
      <c r="L183" s="701">
        <v>281.62727272727278</v>
      </c>
      <c r="M183" s="701">
        <v>11</v>
      </c>
      <c r="N183" s="702">
        <v>3097.9000000000005</v>
      </c>
    </row>
    <row r="184" spans="1:14" ht="14.4" customHeight="1" x14ac:dyDescent="0.3">
      <c r="A184" s="696" t="s">
        <v>503</v>
      </c>
      <c r="B184" s="697" t="s">
        <v>504</v>
      </c>
      <c r="C184" s="698" t="s">
        <v>516</v>
      </c>
      <c r="D184" s="699" t="s">
        <v>517</v>
      </c>
      <c r="E184" s="700">
        <v>50113001</v>
      </c>
      <c r="F184" s="699" t="s">
        <v>521</v>
      </c>
      <c r="G184" s="698" t="s">
        <v>537</v>
      </c>
      <c r="H184" s="698">
        <v>127738</v>
      </c>
      <c r="I184" s="698">
        <v>127738</v>
      </c>
      <c r="J184" s="698" t="s">
        <v>828</v>
      </c>
      <c r="K184" s="698" t="s">
        <v>830</v>
      </c>
      <c r="L184" s="701">
        <v>95.47</v>
      </c>
      <c r="M184" s="701">
        <v>2</v>
      </c>
      <c r="N184" s="702">
        <v>190.94</v>
      </c>
    </row>
    <row r="185" spans="1:14" ht="14.4" customHeight="1" x14ac:dyDescent="0.3">
      <c r="A185" s="696" t="s">
        <v>503</v>
      </c>
      <c r="B185" s="697" t="s">
        <v>504</v>
      </c>
      <c r="C185" s="698" t="s">
        <v>516</v>
      </c>
      <c r="D185" s="699" t="s">
        <v>517</v>
      </c>
      <c r="E185" s="700">
        <v>50113001</v>
      </c>
      <c r="F185" s="699" t="s">
        <v>521</v>
      </c>
      <c r="G185" s="698" t="s">
        <v>537</v>
      </c>
      <c r="H185" s="698">
        <v>127737</v>
      </c>
      <c r="I185" s="698">
        <v>127737</v>
      </c>
      <c r="J185" s="698" t="s">
        <v>831</v>
      </c>
      <c r="K185" s="698" t="s">
        <v>832</v>
      </c>
      <c r="L185" s="701">
        <v>67.389999999999986</v>
      </c>
      <c r="M185" s="701">
        <v>1</v>
      </c>
      <c r="N185" s="702">
        <v>67.389999999999986</v>
      </c>
    </row>
    <row r="186" spans="1:14" ht="14.4" customHeight="1" x14ac:dyDescent="0.3">
      <c r="A186" s="696" t="s">
        <v>503</v>
      </c>
      <c r="B186" s="697" t="s">
        <v>504</v>
      </c>
      <c r="C186" s="698" t="s">
        <v>516</v>
      </c>
      <c r="D186" s="699" t="s">
        <v>517</v>
      </c>
      <c r="E186" s="700">
        <v>50113001</v>
      </c>
      <c r="F186" s="699" t="s">
        <v>521</v>
      </c>
      <c r="G186" s="698" t="s">
        <v>522</v>
      </c>
      <c r="H186" s="698">
        <v>198757</v>
      </c>
      <c r="I186" s="698">
        <v>198757</v>
      </c>
      <c r="J186" s="698" t="s">
        <v>833</v>
      </c>
      <c r="K186" s="698" t="s">
        <v>834</v>
      </c>
      <c r="L186" s="701">
        <v>495.83925000000005</v>
      </c>
      <c r="M186" s="701">
        <v>12</v>
      </c>
      <c r="N186" s="702">
        <v>5950.0710000000008</v>
      </c>
    </row>
    <row r="187" spans="1:14" ht="14.4" customHeight="1" x14ac:dyDescent="0.3">
      <c r="A187" s="696" t="s">
        <v>503</v>
      </c>
      <c r="B187" s="697" t="s">
        <v>504</v>
      </c>
      <c r="C187" s="698" t="s">
        <v>516</v>
      </c>
      <c r="D187" s="699" t="s">
        <v>517</v>
      </c>
      <c r="E187" s="700">
        <v>50113001</v>
      </c>
      <c r="F187" s="699" t="s">
        <v>521</v>
      </c>
      <c r="G187" s="698" t="s">
        <v>537</v>
      </c>
      <c r="H187" s="698">
        <v>146071</v>
      </c>
      <c r="I187" s="698">
        <v>146071</v>
      </c>
      <c r="J187" s="698" t="s">
        <v>835</v>
      </c>
      <c r="K187" s="698" t="s">
        <v>836</v>
      </c>
      <c r="L187" s="701">
        <v>138.51</v>
      </c>
      <c r="M187" s="701">
        <v>1</v>
      </c>
      <c r="N187" s="702">
        <v>138.51</v>
      </c>
    </row>
    <row r="188" spans="1:14" ht="14.4" customHeight="1" x14ac:dyDescent="0.3">
      <c r="A188" s="696" t="s">
        <v>503</v>
      </c>
      <c r="B188" s="697" t="s">
        <v>504</v>
      </c>
      <c r="C188" s="698" t="s">
        <v>516</v>
      </c>
      <c r="D188" s="699" t="s">
        <v>517</v>
      </c>
      <c r="E188" s="700">
        <v>50113001</v>
      </c>
      <c r="F188" s="699" t="s">
        <v>521</v>
      </c>
      <c r="G188" s="698" t="s">
        <v>522</v>
      </c>
      <c r="H188" s="698">
        <v>194804</v>
      </c>
      <c r="I188" s="698">
        <v>94804</v>
      </c>
      <c r="J188" s="698" t="s">
        <v>837</v>
      </c>
      <c r="K188" s="698" t="s">
        <v>838</v>
      </c>
      <c r="L188" s="701">
        <v>58.53</v>
      </c>
      <c r="M188" s="701">
        <v>1</v>
      </c>
      <c r="N188" s="702">
        <v>58.53</v>
      </c>
    </row>
    <row r="189" spans="1:14" ht="14.4" customHeight="1" x14ac:dyDescent="0.3">
      <c r="A189" s="696" t="s">
        <v>503</v>
      </c>
      <c r="B189" s="697" t="s">
        <v>504</v>
      </c>
      <c r="C189" s="698" t="s">
        <v>516</v>
      </c>
      <c r="D189" s="699" t="s">
        <v>517</v>
      </c>
      <c r="E189" s="700">
        <v>50113001</v>
      </c>
      <c r="F189" s="699" t="s">
        <v>521</v>
      </c>
      <c r="G189" s="698" t="s">
        <v>522</v>
      </c>
      <c r="H189" s="698">
        <v>101127</v>
      </c>
      <c r="I189" s="698">
        <v>1127</v>
      </c>
      <c r="J189" s="698" t="s">
        <v>839</v>
      </c>
      <c r="K189" s="698" t="s">
        <v>840</v>
      </c>
      <c r="L189" s="701">
        <v>103.53</v>
      </c>
      <c r="M189" s="701">
        <v>80</v>
      </c>
      <c r="N189" s="702">
        <v>8282.4</v>
      </c>
    </row>
    <row r="190" spans="1:14" ht="14.4" customHeight="1" x14ac:dyDescent="0.3">
      <c r="A190" s="696" t="s">
        <v>503</v>
      </c>
      <c r="B190" s="697" t="s">
        <v>504</v>
      </c>
      <c r="C190" s="698" t="s">
        <v>516</v>
      </c>
      <c r="D190" s="699" t="s">
        <v>517</v>
      </c>
      <c r="E190" s="700">
        <v>50113001</v>
      </c>
      <c r="F190" s="699" t="s">
        <v>521</v>
      </c>
      <c r="G190" s="698" t="s">
        <v>537</v>
      </c>
      <c r="H190" s="698">
        <v>116932</v>
      </c>
      <c r="I190" s="698">
        <v>16932</v>
      </c>
      <c r="J190" s="698" t="s">
        <v>841</v>
      </c>
      <c r="K190" s="698" t="s">
        <v>842</v>
      </c>
      <c r="L190" s="701">
        <v>103.98333333333333</v>
      </c>
      <c r="M190" s="701">
        <v>3</v>
      </c>
      <c r="N190" s="702">
        <v>311.95</v>
      </c>
    </row>
    <row r="191" spans="1:14" ht="14.4" customHeight="1" x14ac:dyDescent="0.3">
      <c r="A191" s="696" t="s">
        <v>503</v>
      </c>
      <c r="B191" s="697" t="s">
        <v>504</v>
      </c>
      <c r="C191" s="698" t="s">
        <v>516</v>
      </c>
      <c r="D191" s="699" t="s">
        <v>517</v>
      </c>
      <c r="E191" s="700">
        <v>50113001</v>
      </c>
      <c r="F191" s="699" t="s">
        <v>521</v>
      </c>
      <c r="G191" s="698" t="s">
        <v>522</v>
      </c>
      <c r="H191" s="698">
        <v>223159</v>
      </c>
      <c r="I191" s="698">
        <v>223159</v>
      </c>
      <c r="J191" s="698" t="s">
        <v>843</v>
      </c>
      <c r="K191" s="698" t="s">
        <v>844</v>
      </c>
      <c r="L191" s="701">
        <v>74.423666666666676</v>
      </c>
      <c r="M191" s="701">
        <v>60</v>
      </c>
      <c r="N191" s="702">
        <v>4465.420000000001</v>
      </c>
    </row>
    <row r="192" spans="1:14" ht="14.4" customHeight="1" x14ac:dyDescent="0.3">
      <c r="A192" s="696" t="s">
        <v>503</v>
      </c>
      <c r="B192" s="697" t="s">
        <v>504</v>
      </c>
      <c r="C192" s="698" t="s">
        <v>516</v>
      </c>
      <c r="D192" s="699" t="s">
        <v>517</v>
      </c>
      <c r="E192" s="700">
        <v>50113001</v>
      </c>
      <c r="F192" s="699" t="s">
        <v>521</v>
      </c>
      <c r="G192" s="698" t="s">
        <v>522</v>
      </c>
      <c r="H192" s="698">
        <v>100513</v>
      </c>
      <c r="I192" s="698">
        <v>513</v>
      </c>
      <c r="J192" s="698" t="s">
        <v>845</v>
      </c>
      <c r="K192" s="698" t="s">
        <v>815</v>
      </c>
      <c r="L192" s="701">
        <v>56.780000000000015</v>
      </c>
      <c r="M192" s="701">
        <v>10</v>
      </c>
      <c r="N192" s="702">
        <v>567.80000000000018</v>
      </c>
    </row>
    <row r="193" spans="1:14" ht="14.4" customHeight="1" x14ac:dyDescent="0.3">
      <c r="A193" s="696" t="s">
        <v>503</v>
      </c>
      <c r="B193" s="697" t="s">
        <v>504</v>
      </c>
      <c r="C193" s="698" t="s">
        <v>516</v>
      </c>
      <c r="D193" s="699" t="s">
        <v>517</v>
      </c>
      <c r="E193" s="700">
        <v>50113001</v>
      </c>
      <c r="F193" s="699" t="s">
        <v>521</v>
      </c>
      <c r="G193" s="698" t="s">
        <v>522</v>
      </c>
      <c r="H193" s="698">
        <v>230353</v>
      </c>
      <c r="I193" s="698">
        <v>230353</v>
      </c>
      <c r="J193" s="698" t="s">
        <v>846</v>
      </c>
      <c r="K193" s="698" t="s">
        <v>847</v>
      </c>
      <c r="L193" s="701">
        <v>1592.7999999999997</v>
      </c>
      <c r="M193" s="701">
        <v>41</v>
      </c>
      <c r="N193" s="702">
        <v>65304.799999999988</v>
      </c>
    </row>
    <row r="194" spans="1:14" ht="14.4" customHeight="1" x14ac:dyDescent="0.3">
      <c r="A194" s="696" t="s">
        <v>503</v>
      </c>
      <c r="B194" s="697" t="s">
        <v>504</v>
      </c>
      <c r="C194" s="698" t="s">
        <v>516</v>
      </c>
      <c r="D194" s="699" t="s">
        <v>517</v>
      </c>
      <c r="E194" s="700">
        <v>50113001</v>
      </c>
      <c r="F194" s="699" t="s">
        <v>521</v>
      </c>
      <c r="G194" s="698" t="s">
        <v>522</v>
      </c>
      <c r="H194" s="698">
        <v>110086</v>
      </c>
      <c r="I194" s="698">
        <v>10086</v>
      </c>
      <c r="J194" s="698" t="s">
        <v>846</v>
      </c>
      <c r="K194" s="698" t="s">
        <v>848</v>
      </c>
      <c r="L194" s="701">
        <v>1592.8</v>
      </c>
      <c r="M194" s="701">
        <v>28</v>
      </c>
      <c r="N194" s="702">
        <v>44598.400000000001</v>
      </c>
    </row>
    <row r="195" spans="1:14" ht="14.4" customHeight="1" x14ac:dyDescent="0.3">
      <c r="A195" s="696" t="s">
        <v>503</v>
      </c>
      <c r="B195" s="697" t="s">
        <v>504</v>
      </c>
      <c r="C195" s="698" t="s">
        <v>516</v>
      </c>
      <c r="D195" s="699" t="s">
        <v>517</v>
      </c>
      <c r="E195" s="700">
        <v>50113001</v>
      </c>
      <c r="F195" s="699" t="s">
        <v>521</v>
      </c>
      <c r="G195" s="698" t="s">
        <v>537</v>
      </c>
      <c r="H195" s="698">
        <v>191788</v>
      </c>
      <c r="I195" s="698">
        <v>91788</v>
      </c>
      <c r="J195" s="698" t="s">
        <v>849</v>
      </c>
      <c r="K195" s="698" t="s">
        <v>850</v>
      </c>
      <c r="L195" s="701">
        <v>9.120000000000001</v>
      </c>
      <c r="M195" s="701">
        <v>2</v>
      </c>
      <c r="N195" s="702">
        <v>18.240000000000002</v>
      </c>
    </row>
    <row r="196" spans="1:14" ht="14.4" customHeight="1" x14ac:dyDescent="0.3">
      <c r="A196" s="696" t="s">
        <v>503</v>
      </c>
      <c r="B196" s="697" t="s">
        <v>504</v>
      </c>
      <c r="C196" s="698" t="s">
        <v>516</v>
      </c>
      <c r="D196" s="699" t="s">
        <v>517</v>
      </c>
      <c r="E196" s="700">
        <v>50113001</v>
      </c>
      <c r="F196" s="699" t="s">
        <v>521</v>
      </c>
      <c r="G196" s="698" t="s">
        <v>522</v>
      </c>
      <c r="H196" s="698">
        <v>136129</v>
      </c>
      <c r="I196" s="698">
        <v>136129</v>
      </c>
      <c r="J196" s="698" t="s">
        <v>851</v>
      </c>
      <c r="K196" s="698" t="s">
        <v>852</v>
      </c>
      <c r="L196" s="701">
        <v>437.28</v>
      </c>
      <c r="M196" s="701">
        <v>13</v>
      </c>
      <c r="N196" s="702">
        <v>5684.6399999999994</v>
      </c>
    </row>
    <row r="197" spans="1:14" ht="14.4" customHeight="1" x14ac:dyDescent="0.3">
      <c r="A197" s="696" t="s">
        <v>503</v>
      </c>
      <c r="B197" s="697" t="s">
        <v>504</v>
      </c>
      <c r="C197" s="698" t="s">
        <v>516</v>
      </c>
      <c r="D197" s="699" t="s">
        <v>517</v>
      </c>
      <c r="E197" s="700">
        <v>50113001</v>
      </c>
      <c r="F197" s="699" t="s">
        <v>521</v>
      </c>
      <c r="G197" s="698" t="s">
        <v>522</v>
      </c>
      <c r="H197" s="698">
        <v>136126</v>
      </c>
      <c r="I197" s="698">
        <v>136126</v>
      </c>
      <c r="J197" s="698" t="s">
        <v>853</v>
      </c>
      <c r="K197" s="698" t="s">
        <v>854</v>
      </c>
      <c r="L197" s="701">
        <v>438.8599999999999</v>
      </c>
      <c r="M197" s="701">
        <v>12</v>
      </c>
      <c r="N197" s="702">
        <v>5266.3199999999988</v>
      </c>
    </row>
    <row r="198" spans="1:14" ht="14.4" customHeight="1" x14ac:dyDescent="0.3">
      <c r="A198" s="696" t="s">
        <v>503</v>
      </c>
      <c r="B198" s="697" t="s">
        <v>504</v>
      </c>
      <c r="C198" s="698" t="s">
        <v>516</v>
      </c>
      <c r="D198" s="699" t="s">
        <v>517</v>
      </c>
      <c r="E198" s="700">
        <v>50113001</v>
      </c>
      <c r="F198" s="699" t="s">
        <v>521</v>
      </c>
      <c r="G198" s="698" t="s">
        <v>522</v>
      </c>
      <c r="H198" s="698">
        <v>216900</v>
      </c>
      <c r="I198" s="698">
        <v>216900</v>
      </c>
      <c r="J198" s="698" t="s">
        <v>855</v>
      </c>
      <c r="K198" s="698" t="s">
        <v>856</v>
      </c>
      <c r="L198" s="701">
        <v>701.19399999999996</v>
      </c>
      <c r="M198" s="701">
        <v>250</v>
      </c>
      <c r="N198" s="702">
        <v>175298.5</v>
      </c>
    </row>
    <row r="199" spans="1:14" ht="14.4" customHeight="1" x14ac:dyDescent="0.3">
      <c r="A199" s="696" t="s">
        <v>503</v>
      </c>
      <c r="B199" s="697" t="s">
        <v>504</v>
      </c>
      <c r="C199" s="698" t="s">
        <v>516</v>
      </c>
      <c r="D199" s="699" t="s">
        <v>517</v>
      </c>
      <c r="E199" s="700">
        <v>50113001</v>
      </c>
      <c r="F199" s="699" t="s">
        <v>521</v>
      </c>
      <c r="G199" s="698" t="s">
        <v>522</v>
      </c>
      <c r="H199" s="698">
        <v>216963</v>
      </c>
      <c r="I199" s="698">
        <v>216963</v>
      </c>
      <c r="J199" s="698" t="s">
        <v>857</v>
      </c>
      <c r="K199" s="698" t="s">
        <v>858</v>
      </c>
      <c r="L199" s="701">
        <v>111.89999999999999</v>
      </c>
      <c r="M199" s="701">
        <v>1</v>
      </c>
      <c r="N199" s="702">
        <v>111.89999999999999</v>
      </c>
    </row>
    <row r="200" spans="1:14" ht="14.4" customHeight="1" x14ac:dyDescent="0.3">
      <c r="A200" s="696" t="s">
        <v>503</v>
      </c>
      <c r="B200" s="697" t="s">
        <v>504</v>
      </c>
      <c r="C200" s="698" t="s">
        <v>516</v>
      </c>
      <c r="D200" s="699" t="s">
        <v>517</v>
      </c>
      <c r="E200" s="700">
        <v>50113001</v>
      </c>
      <c r="F200" s="699" t="s">
        <v>521</v>
      </c>
      <c r="G200" s="698" t="s">
        <v>537</v>
      </c>
      <c r="H200" s="698">
        <v>155823</v>
      </c>
      <c r="I200" s="698">
        <v>55823</v>
      </c>
      <c r="J200" s="698" t="s">
        <v>859</v>
      </c>
      <c r="K200" s="698" t="s">
        <v>860</v>
      </c>
      <c r="L200" s="701">
        <v>33.470000000000006</v>
      </c>
      <c r="M200" s="701">
        <v>2</v>
      </c>
      <c r="N200" s="702">
        <v>66.940000000000012</v>
      </c>
    </row>
    <row r="201" spans="1:14" ht="14.4" customHeight="1" x14ac:dyDescent="0.3">
      <c r="A201" s="696" t="s">
        <v>503</v>
      </c>
      <c r="B201" s="697" t="s">
        <v>504</v>
      </c>
      <c r="C201" s="698" t="s">
        <v>516</v>
      </c>
      <c r="D201" s="699" t="s">
        <v>517</v>
      </c>
      <c r="E201" s="700">
        <v>50113001</v>
      </c>
      <c r="F201" s="699" t="s">
        <v>521</v>
      </c>
      <c r="G201" s="698" t="s">
        <v>537</v>
      </c>
      <c r="H201" s="698">
        <v>107981</v>
      </c>
      <c r="I201" s="698">
        <v>7981</v>
      </c>
      <c r="J201" s="698" t="s">
        <v>859</v>
      </c>
      <c r="K201" s="698" t="s">
        <v>861</v>
      </c>
      <c r="L201" s="701">
        <v>50.641851851851861</v>
      </c>
      <c r="M201" s="701">
        <v>189</v>
      </c>
      <c r="N201" s="702">
        <v>9571.3100000000013</v>
      </c>
    </row>
    <row r="202" spans="1:14" ht="14.4" customHeight="1" x14ac:dyDescent="0.3">
      <c r="A202" s="696" t="s">
        <v>503</v>
      </c>
      <c r="B202" s="697" t="s">
        <v>504</v>
      </c>
      <c r="C202" s="698" t="s">
        <v>516</v>
      </c>
      <c r="D202" s="699" t="s">
        <v>517</v>
      </c>
      <c r="E202" s="700">
        <v>50113001</v>
      </c>
      <c r="F202" s="699" t="s">
        <v>521</v>
      </c>
      <c r="G202" s="698" t="s">
        <v>537</v>
      </c>
      <c r="H202" s="698">
        <v>126786</v>
      </c>
      <c r="I202" s="698">
        <v>26786</v>
      </c>
      <c r="J202" s="698" t="s">
        <v>862</v>
      </c>
      <c r="K202" s="698" t="s">
        <v>863</v>
      </c>
      <c r="L202" s="701">
        <v>406.01</v>
      </c>
      <c r="M202" s="701">
        <v>26</v>
      </c>
      <c r="N202" s="702">
        <v>10556.26</v>
      </c>
    </row>
    <row r="203" spans="1:14" ht="14.4" customHeight="1" x14ac:dyDescent="0.3">
      <c r="A203" s="696" t="s">
        <v>503</v>
      </c>
      <c r="B203" s="697" t="s">
        <v>504</v>
      </c>
      <c r="C203" s="698" t="s">
        <v>516</v>
      </c>
      <c r="D203" s="699" t="s">
        <v>517</v>
      </c>
      <c r="E203" s="700">
        <v>50113001</v>
      </c>
      <c r="F203" s="699" t="s">
        <v>521</v>
      </c>
      <c r="G203" s="698" t="s">
        <v>522</v>
      </c>
      <c r="H203" s="698">
        <v>125907</v>
      </c>
      <c r="I203" s="698">
        <v>125907</v>
      </c>
      <c r="J203" s="698" t="s">
        <v>864</v>
      </c>
      <c r="K203" s="698" t="s">
        <v>865</v>
      </c>
      <c r="L203" s="701">
        <v>682</v>
      </c>
      <c r="M203" s="701">
        <v>57</v>
      </c>
      <c r="N203" s="702">
        <v>38874</v>
      </c>
    </row>
    <row r="204" spans="1:14" ht="14.4" customHeight="1" x14ac:dyDescent="0.3">
      <c r="A204" s="696" t="s">
        <v>503</v>
      </c>
      <c r="B204" s="697" t="s">
        <v>504</v>
      </c>
      <c r="C204" s="698" t="s">
        <v>516</v>
      </c>
      <c r="D204" s="699" t="s">
        <v>517</v>
      </c>
      <c r="E204" s="700">
        <v>50113001</v>
      </c>
      <c r="F204" s="699" t="s">
        <v>521</v>
      </c>
      <c r="G204" s="698" t="s">
        <v>537</v>
      </c>
      <c r="H204" s="698">
        <v>187607</v>
      </c>
      <c r="I204" s="698">
        <v>187607</v>
      </c>
      <c r="J204" s="698" t="s">
        <v>866</v>
      </c>
      <c r="K204" s="698" t="s">
        <v>867</v>
      </c>
      <c r="L204" s="701">
        <v>273.90000000000003</v>
      </c>
      <c r="M204" s="701">
        <v>8</v>
      </c>
      <c r="N204" s="702">
        <v>2191.2000000000003</v>
      </c>
    </row>
    <row r="205" spans="1:14" ht="14.4" customHeight="1" x14ac:dyDescent="0.3">
      <c r="A205" s="696" t="s">
        <v>503</v>
      </c>
      <c r="B205" s="697" t="s">
        <v>504</v>
      </c>
      <c r="C205" s="698" t="s">
        <v>516</v>
      </c>
      <c r="D205" s="699" t="s">
        <v>517</v>
      </c>
      <c r="E205" s="700">
        <v>50113001</v>
      </c>
      <c r="F205" s="699" t="s">
        <v>521</v>
      </c>
      <c r="G205" s="698" t="s">
        <v>522</v>
      </c>
      <c r="H205" s="698">
        <v>100874</v>
      </c>
      <c r="I205" s="698">
        <v>874</v>
      </c>
      <c r="J205" s="698" t="s">
        <v>868</v>
      </c>
      <c r="K205" s="698" t="s">
        <v>869</v>
      </c>
      <c r="L205" s="701">
        <v>62.088000000000001</v>
      </c>
      <c r="M205" s="701">
        <v>50</v>
      </c>
      <c r="N205" s="702">
        <v>3104.4</v>
      </c>
    </row>
    <row r="206" spans="1:14" ht="14.4" customHeight="1" x14ac:dyDescent="0.3">
      <c r="A206" s="696" t="s">
        <v>503</v>
      </c>
      <c r="B206" s="697" t="s">
        <v>504</v>
      </c>
      <c r="C206" s="698" t="s">
        <v>516</v>
      </c>
      <c r="D206" s="699" t="s">
        <v>517</v>
      </c>
      <c r="E206" s="700">
        <v>50113001</v>
      </c>
      <c r="F206" s="699" t="s">
        <v>521</v>
      </c>
      <c r="G206" s="698" t="s">
        <v>522</v>
      </c>
      <c r="H206" s="698">
        <v>100876</v>
      </c>
      <c r="I206" s="698">
        <v>876</v>
      </c>
      <c r="J206" s="698" t="s">
        <v>870</v>
      </c>
      <c r="K206" s="698" t="s">
        <v>869</v>
      </c>
      <c r="L206" s="701">
        <v>74.411111111111111</v>
      </c>
      <c r="M206" s="701">
        <v>18</v>
      </c>
      <c r="N206" s="702">
        <v>1339.4</v>
      </c>
    </row>
    <row r="207" spans="1:14" ht="14.4" customHeight="1" x14ac:dyDescent="0.3">
      <c r="A207" s="696" t="s">
        <v>503</v>
      </c>
      <c r="B207" s="697" t="s">
        <v>504</v>
      </c>
      <c r="C207" s="698" t="s">
        <v>516</v>
      </c>
      <c r="D207" s="699" t="s">
        <v>517</v>
      </c>
      <c r="E207" s="700">
        <v>50113001</v>
      </c>
      <c r="F207" s="699" t="s">
        <v>521</v>
      </c>
      <c r="G207" s="698" t="s">
        <v>522</v>
      </c>
      <c r="H207" s="698">
        <v>200863</v>
      </c>
      <c r="I207" s="698">
        <v>200863</v>
      </c>
      <c r="J207" s="698" t="s">
        <v>870</v>
      </c>
      <c r="K207" s="698" t="s">
        <v>871</v>
      </c>
      <c r="L207" s="701">
        <v>85.083333333333343</v>
      </c>
      <c r="M207" s="701">
        <v>18</v>
      </c>
      <c r="N207" s="702">
        <v>1531.5000000000002</v>
      </c>
    </row>
    <row r="208" spans="1:14" ht="14.4" customHeight="1" x14ac:dyDescent="0.3">
      <c r="A208" s="696" t="s">
        <v>503</v>
      </c>
      <c r="B208" s="697" t="s">
        <v>504</v>
      </c>
      <c r="C208" s="698" t="s">
        <v>516</v>
      </c>
      <c r="D208" s="699" t="s">
        <v>517</v>
      </c>
      <c r="E208" s="700">
        <v>50113001</v>
      </c>
      <c r="F208" s="699" t="s">
        <v>521</v>
      </c>
      <c r="G208" s="698" t="s">
        <v>522</v>
      </c>
      <c r="H208" s="698">
        <v>218090</v>
      </c>
      <c r="I208" s="698">
        <v>218090</v>
      </c>
      <c r="J208" s="698" t="s">
        <v>872</v>
      </c>
      <c r="K208" s="698" t="s">
        <v>873</v>
      </c>
      <c r="L208" s="701">
        <v>75.41</v>
      </c>
      <c r="M208" s="701">
        <v>1</v>
      </c>
      <c r="N208" s="702">
        <v>75.41</v>
      </c>
    </row>
    <row r="209" spans="1:14" ht="14.4" customHeight="1" x14ac:dyDescent="0.3">
      <c r="A209" s="696" t="s">
        <v>503</v>
      </c>
      <c r="B209" s="697" t="s">
        <v>504</v>
      </c>
      <c r="C209" s="698" t="s">
        <v>516</v>
      </c>
      <c r="D209" s="699" t="s">
        <v>517</v>
      </c>
      <c r="E209" s="700">
        <v>50113001</v>
      </c>
      <c r="F209" s="699" t="s">
        <v>521</v>
      </c>
      <c r="G209" s="698" t="s">
        <v>522</v>
      </c>
      <c r="H209" s="698">
        <v>214912</v>
      </c>
      <c r="I209" s="698">
        <v>214912</v>
      </c>
      <c r="J209" s="698" t="s">
        <v>874</v>
      </c>
      <c r="K209" s="698" t="s">
        <v>875</v>
      </c>
      <c r="L209" s="701">
        <v>130.16999999999996</v>
      </c>
      <c r="M209" s="701">
        <v>8</v>
      </c>
      <c r="N209" s="702">
        <v>1041.3599999999997</v>
      </c>
    </row>
    <row r="210" spans="1:14" ht="14.4" customHeight="1" x14ac:dyDescent="0.3">
      <c r="A210" s="696" t="s">
        <v>503</v>
      </c>
      <c r="B210" s="697" t="s">
        <v>504</v>
      </c>
      <c r="C210" s="698" t="s">
        <v>516</v>
      </c>
      <c r="D210" s="699" t="s">
        <v>517</v>
      </c>
      <c r="E210" s="700">
        <v>50113001</v>
      </c>
      <c r="F210" s="699" t="s">
        <v>521</v>
      </c>
      <c r="G210" s="698" t="s">
        <v>537</v>
      </c>
      <c r="H210" s="698">
        <v>850729</v>
      </c>
      <c r="I210" s="698">
        <v>157875</v>
      </c>
      <c r="J210" s="698" t="s">
        <v>876</v>
      </c>
      <c r="K210" s="698" t="s">
        <v>877</v>
      </c>
      <c r="L210" s="701">
        <v>225.50000000000003</v>
      </c>
      <c r="M210" s="701">
        <v>36</v>
      </c>
      <c r="N210" s="702">
        <v>8118.0000000000009</v>
      </c>
    </row>
    <row r="211" spans="1:14" ht="14.4" customHeight="1" x14ac:dyDescent="0.3">
      <c r="A211" s="696" t="s">
        <v>503</v>
      </c>
      <c r="B211" s="697" t="s">
        <v>504</v>
      </c>
      <c r="C211" s="698" t="s">
        <v>516</v>
      </c>
      <c r="D211" s="699" t="s">
        <v>517</v>
      </c>
      <c r="E211" s="700">
        <v>50113001</v>
      </c>
      <c r="F211" s="699" t="s">
        <v>521</v>
      </c>
      <c r="G211" s="698" t="s">
        <v>522</v>
      </c>
      <c r="H211" s="698">
        <v>226434</v>
      </c>
      <c r="I211" s="698">
        <v>226434</v>
      </c>
      <c r="J211" s="698" t="s">
        <v>878</v>
      </c>
      <c r="K211" s="698" t="s">
        <v>879</v>
      </c>
      <c r="L211" s="701">
        <v>29.7</v>
      </c>
      <c r="M211" s="701">
        <v>1</v>
      </c>
      <c r="N211" s="702">
        <v>29.7</v>
      </c>
    </row>
    <row r="212" spans="1:14" ht="14.4" customHeight="1" x14ac:dyDescent="0.3">
      <c r="A212" s="696" t="s">
        <v>503</v>
      </c>
      <c r="B212" s="697" t="s">
        <v>504</v>
      </c>
      <c r="C212" s="698" t="s">
        <v>516</v>
      </c>
      <c r="D212" s="699" t="s">
        <v>517</v>
      </c>
      <c r="E212" s="700">
        <v>50113001</v>
      </c>
      <c r="F212" s="699" t="s">
        <v>521</v>
      </c>
      <c r="G212" s="698" t="s">
        <v>522</v>
      </c>
      <c r="H212" s="698">
        <v>121393</v>
      </c>
      <c r="I212" s="698">
        <v>0</v>
      </c>
      <c r="J212" s="698" t="s">
        <v>880</v>
      </c>
      <c r="K212" s="698" t="s">
        <v>881</v>
      </c>
      <c r="L212" s="701">
        <v>6050</v>
      </c>
      <c r="M212" s="701">
        <v>1</v>
      </c>
      <c r="N212" s="702">
        <v>6050</v>
      </c>
    </row>
    <row r="213" spans="1:14" ht="14.4" customHeight="1" x14ac:dyDescent="0.3">
      <c r="A213" s="696" t="s">
        <v>503</v>
      </c>
      <c r="B213" s="697" t="s">
        <v>504</v>
      </c>
      <c r="C213" s="698" t="s">
        <v>516</v>
      </c>
      <c r="D213" s="699" t="s">
        <v>517</v>
      </c>
      <c r="E213" s="700">
        <v>50113001</v>
      </c>
      <c r="F213" s="699" t="s">
        <v>521</v>
      </c>
      <c r="G213" s="698" t="s">
        <v>522</v>
      </c>
      <c r="H213" s="698">
        <v>147671</v>
      </c>
      <c r="I213" s="698">
        <v>47671</v>
      </c>
      <c r="J213" s="698" t="s">
        <v>882</v>
      </c>
      <c r="K213" s="698" t="s">
        <v>883</v>
      </c>
      <c r="L213" s="701">
        <v>351.18</v>
      </c>
      <c r="M213" s="701">
        <v>4</v>
      </c>
      <c r="N213" s="702">
        <v>1404.72</v>
      </c>
    </row>
    <row r="214" spans="1:14" ht="14.4" customHeight="1" x14ac:dyDescent="0.3">
      <c r="A214" s="696" t="s">
        <v>503</v>
      </c>
      <c r="B214" s="697" t="s">
        <v>504</v>
      </c>
      <c r="C214" s="698" t="s">
        <v>516</v>
      </c>
      <c r="D214" s="699" t="s">
        <v>517</v>
      </c>
      <c r="E214" s="700">
        <v>50113001</v>
      </c>
      <c r="F214" s="699" t="s">
        <v>521</v>
      </c>
      <c r="G214" s="698" t="s">
        <v>522</v>
      </c>
      <c r="H214" s="698">
        <v>155911</v>
      </c>
      <c r="I214" s="698">
        <v>55911</v>
      </c>
      <c r="J214" s="698" t="s">
        <v>884</v>
      </c>
      <c r="K214" s="698" t="s">
        <v>885</v>
      </c>
      <c r="L214" s="701">
        <v>37.590000000000003</v>
      </c>
      <c r="M214" s="701">
        <v>16</v>
      </c>
      <c r="N214" s="702">
        <v>601.44000000000005</v>
      </c>
    </row>
    <row r="215" spans="1:14" ht="14.4" customHeight="1" x14ac:dyDescent="0.3">
      <c r="A215" s="696" t="s">
        <v>503</v>
      </c>
      <c r="B215" s="697" t="s">
        <v>504</v>
      </c>
      <c r="C215" s="698" t="s">
        <v>516</v>
      </c>
      <c r="D215" s="699" t="s">
        <v>517</v>
      </c>
      <c r="E215" s="700">
        <v>50113001</v>
      </c>
      <c r="F215" s="699" t="s">
        <v>521</v>
      </c>
      <c r="G215" s="698" t="s">
        <v>522</v>
      </c>
      <c r="H215" s="698">
        <v>111671</v>
      </c>
      <c r="I215" s="698">
        <v>11671</v>
      </c>
      <c r="J215" s="698" t="s">
        <v>886</v>
      </c>
      <c r="K215" s="698" t="s">
        <v>887</v>
      </c>
      <c r="L215" s="701">
        <v>209.00000015470457</v>
      </c>
      <c r="M215" s="701">
        <v>111</v>
      </c>
      <c r="N215" s="702">
        <v>23199.000017172206</v>
      </c>
    </row>
    <row r="216" spans="1:14" ht="14.4" customHeight="1" x14ac:dyDescent="0.3">
      <c r="A216" s="696" t="s">
        <v>503</v>
      </c>
      <c r="B216" s="697" t="s">
        <v>504</v>
      </c>
      <c r="C216" s="698" t="s">
        <v>516</v>
      </c>
      <c r="D216" s="699" t="s">
        <v>517</v>
      </c>
      <c r="E216" s="700">
        <v>50113001</v>
      </c>
      <c r="F216" s="699" t="s">
        <v>521</v>
      </c>
      <c r="G216" s="698" t="s">
        <v>522</v>
      </c>
      <c r="H216" s="698">
        <v>111696</v>
      </c>
      <c r="I216" s="698">
        <v>11696</v>
      </c>
      <c r="J216" s="698" t="s">
        <v>888</v>
      </c>
      <c r="K216" s="698" t="s">
        <v>887</v>
      </c>
      <c r="L216" s="701">
        <v>324.83</v>
      </c>
      <c r="M216" s="701">
        <v>58</v>
      </c>
      <c r="N216" s="702">
        <v>18840.14</v>
      </c>
    </row>
    <row r="217" spans="1:14" ht="14.4" customHeight="1" x14ac:dyDescent="0.3">
      <c r="A217" s="696" t="s">
        <v>503</v>
      </c>
      <c r="B217" s="697" t="s">
        <v>504</v>
      </c>
      <c r="C217" s="698" t="s">
        <v>516</v>
      </c>
      <c r="D217" s="699" t="s">
        <v>517</v>
      </c>
      <c r="E217" s="700">
        <v>50113001</v>
      </c>
      <c r="F217" s="699" t="s">
        <v>521</v>
      </c>
      <c r="G217" s="698" t="s">
        <v>537</v>
      </c>
      <c r="H217" s="698">
        <v>845219</v>
      </c>
      <c r="I217" s="698">
        <v>101233</v>
      </c>
      <c r="J217" s="698" t="s">
        <v>889</v>
      </c>
      <c r="K217" s="698" t="s">
        <v>890</v>
      </c>
      <c r="L217" s="701">
        <v>368.25</v>
      </c>
      <c r="M217" s="701">
        <v>1</v>
      </c>
      <c r="N217" s="702">
        <v>368.25</v>
      </c>
    </row>
    <row r="218" spans="1:14" ht="14.4" customHeight="1" x14ac:dyDescent="0.3">
      <c r="A218" s="696" t="s">
        <v>503</v>
      </c>
      <c r="B218" s="697" t="s">
        <v>504</v>
      </c>
      <c r="C218" s="698" t="s">
        <v>516</v>
      </c>
      <c r="D218" s="699" t="s">
        <v>517</v>
      </c>
      <c r="E218" s="700">
        <v>50113001</v>
      </c>
      <c r="F218" s="699" t="s">
        <v>521</v>
      </c>
      <c r="G218" s="698" t="s">
        <v>537</v>
      </c>
      <c r="H218" s="698">
        <v>118175</v>
      </c>
      <c r="I218" s="698">
        <v>18175</v>
      </c>
      <c r="J218" s="698" t="s">
        <v>891</v>
      </c>
      <c r="K218" s="698" t="s">
        <v>892</v>
      </c>
      <c r="L218" s="701">
        <v>721.66875000000005</v>
      </c>
      <c r="M218" s="701">
        <v>64</v>
      </c>
      <c r="N218" s="702">
        <v>46186.8</v>
      </c>
    </row>
    <row r="219" spans="1:14" ht="14.4" customHeight="1" x14ac:dyDescent="0.3">
      <c r="A219" s="696" t="s">
        <v>503</v>
      </c>
      <c r="B219" s="697" t="s">
        <v>504</v>
      </c>
      <c r="C219" s="698" t="s">
        <v>516</v>
      </c>
      <c r="D219" s="699" t="s">
        <v>517</v>
      </c>
      <c r="E219" s="700">
        <v>50113001</v>
      </c>
      <c r="F219" s="699" t="s">
        <v>521</v>
      </c>
      <c r="G219" s="698" t="s">
        <v>505</v>
      </c>
      <c r="H219" s="698">
        <v>129027</v>
      </c>
      <c r="I219" s="698">
        <v>129027</v>
      </c>
      <c r="J219" s="698" t="s">
        <v>893</v>
      </c>
      <c r="K219" s="698" t="s">
        <v>894</v>
      </c>
      <c r="L219" s="701">
        <v>841.5</v>
      </c>
      <c r="M219" s="701">
        <v>1</v>
      </c>
      <c r="N219" s="702">
        <v>841.5</v>
      </c>
    </row>
    <row r="220" spans="1:14" ht="14.4" customHeight="1" x14ac:dyDescent="0.3">
      <c r="A220" s="696" t="s">
        <v>503</v>
      </c>
      <c r="B220" s="697" t="s">
        <v>504</v>
      </c>
      <c r="C220" s="698" t="s">
        <v>516</v>
      </c>
      <c r="D220" s="699" t="s">
        <v>517</v>
      </c>
      <c r="E220" s="700">
        <v>50113001</v>
      </c>
      <c r="F220" s="699" t="s">
        <v>521</v>
      </c>
      <c r="G220" s="698" t="s">
        <v>522</v>
      </c>
      <c r="H220" s="698">
        <v>191731</v>
      </c>
      <c r="I220" s="698">
        <v>91731</v>
      </c>
      <c r="J220" s="698" t="s">
        <v>895</v>
      </c>
      <c r="K220" s="698" t="s">
        <v>896</v>
      </c>
      <c r="L220" s="701">
        <v>3891.12</v>
      </c>
      <c r="M220" s="701">
        <v>1</v>
      </c>
      <c r="N220" s="702">
        <v>3891.12</v>
      </c>
    </row>
    <row r="221" spans="1:14" ht="14.4" customHeight="1" x14ac:dyDescent="0.3">
      <c r="A221" s="696" t="s">
        <v>503</v>
      </c>
      <c r="B221" s="697" t="s">
        <v>504</v>
      </c>
      <c r="C221" s="698" t="s">
        <v>516</v>
      </c>
      <c r="D221" s="699" t="s">
        <v>517</v>
      </c>
      <c r="E221" s="700">
        <v>50113001</v>
      </c>
      <c r="F221" s="699" t="s">
        <v>521</v>
      </c>
      <c r="G221" s="698" t="s">
        <v>522</v>
      </c>
      <c r="H221" s="698">
        <v>117679</v>
      </c>
      <c r="I221" s="698">
        <v>224840</v>
      </c>
      <c r="J221" s="698" t="s">
        <v>897</v>
      </c>
      <c r="K221" s="698" t="s">
        <v>898</v>
      </c>
      <c r="L221" s="701">
        <v>125.87999999999998</v>
      </c>
      <c r="M221" s="701">
        <v>1</v>
      </c>
      <c r="N221" s="702">
        <v>125.87999999999998</v>
      </c>
    </row>
    <row r="222" spans="1:14" ht="14.4" customHeight="1" x14ac:dyDescent="0.3">
      <c r="A222" s="696" t="s">
        <v>503</v>
      </c>
      <c r="B222" s="697" t="s">
        <v>504</v>
      </c>
      <c r="C222" s="698" t="s">
        <v>516</v>
      </c>
      <c r="D222" s="699" t="s">
        <v>517</v>
      </c>
      <c r="E222" s="700">
        <v>50113001</v>
      </c>
      <c r="F222" s="699" t="s">
        <v>521</v>
      </c>
      <c r="G222" s="698" t="s">
        <v>522</v>
      </c>
      <c r="H222" s="698">
        <v>118304</v>
      </c>
      <c r="I222" s="698">
        <v>18304</v>
      </c>
      <c r="J222" s="698" t="s">
        <v>899</v>
      </c>
      <c r="K222" s="698" t="s">
        <v>900</v>
      </c>
      <c r="L222" s="701">
        <v>185.60999999999999</v>
      </c>
      <c r="M222" s="701">
        <v>53</v>
      </c>
      <c r="N222" s="702">
        <v>9837.33</v>
      </c>
    </row>
    <row r="223" spans="1:14" ht="14.4" customHeight="1" x14ac:dyDescent="0.3">
      <c r="A223" s="696" t="s">
        <v>503</v>
      </c>
      <c r="B223" s="697" t="s">
        <v>504</v>
      </c>
      <c r="C223" s="698" t="s">
        <v>516</v>
      </c>
      <c r="D223" s="699" t="s">
        <v>517</v>
      </c>
      <c r="E223" s="700">
        <v>50113001</v>
      </c>
      <c r="F223" s="699" t="s">
        <v>521</v>
      </c>
      <c r="G223" s="698" t="s">
        <v>522</v>
      </c>
      <c r="H223" s="698">
        <v>118305</v>
      </c>
      <c r="I223" s="698">
        <v>18305</v>
      </c>
      <c r="J223" s="698" t="s">
        <v>899</v>
      </c>
      <c r="K223" s="698" t="s">
        <v>901</v>
      </c>
      <c r="L223" s="701">
        <v>242</v>
      </c>
      <c r="M223" s="701">
        <v>52</v>
      </c>
      <c r="N223" s="702">
        <v>12584</v>
      </c>
    </row>
    <row r="224" spans="1:14" ht="14.4" customHeight="1" x14ac:dyDescent="0.3">
      <c r="A224" s="696" t="s">
        <v>503</v>
      </c>
      <c r="B224" s="697" t="s">
        <v>504</v>
      </c>
      <c r="C224" s="698" t="s">
        <v>516</v>
      </c>
      <c r="D224" s="699" t="s">
        <v>517</v>
      </c>
      <c r="E224" s="700">
        <v>50113001</v>
      </c>
      <c r="F224" s="699" t="s">
        <v>521</v>
      </c>
      <c r="G224" s="698" t="s">
        <v>522</v>
      </c>
      <c r="H224" s="698">
        <v>159357</v>
      </c>
      <c r="I224" s="698">
        <v>59357</v>
      </c>
      <c r="J224" s="698" t="s">
        <v>902</v>
      </c>
      <c r="K224" s="698" t="s">
        <v>903</v>
      </c>
      <c r="L224" s="701">
        <v>188.88</v>
      </c>
      <c r="M224" s="701">
        <v>5</v>
      </c>
      <c r="N224" s="702">
        <v>944.4</v>
      </c>
    </row>
    <row r="225" spans="1:14" ht="14.4" customHeight="1" x14ac:dyDescent="0.3">
      <c r="A225" s="696" t="s">
        <v>503</v>
      </c>
      <c r="B225" s="697" t="s">
        <v>504</v>
      </c>
      <c r="C225" s="698" t="s">
        <v>516</v>
      </c>
      <c r="D225" s="699" t="s">
        <v>517</v>
      </c>
      <c r="E225" s="700">
        <v>50113001</v>
      </c>
      <c r="F225" s="699" t="s">
        <v>521</v>
      </c>
      <c r="G225" s="698" t="s">
        <v>522</v>
      </c>
      <c r="H225" s="698">
        <v>159358</v>
      </c>
      <c r="I225" s="698">
        <v>59358</v>
      </c>
      <c r="J225" s="698" t="s">
        <v>902</v>
      </c>
      <c r="K225" s="698" t="s">
        <v>904</v>
      </c>
      <c r="L225" s="701">
        <v>336.27000000000004</v>
      </c>
      <c r="M225" s="701">
        <v>1</v>
      </c>
      <c r="N225" s="702">
        <v>336.27000000000004</v>
      </c>
    </row>
    <row r="226" spans="1:14" ht="14.4" customHeight="1" x14ac:dyDescent="0.3">
      <c r="A226" s="696" t="s">
        <v>503</v>
      </c>
      <c r="B226" s="697" t="s">
        <v>504</v>
      </c>
      <c r="C226" s="698" t="s">
        <v>516</v>
      </c>
      <c r="D226" s="699" t="s">
        <v>517</v>
      </c>
      <c r="E226" s="700">
        <v>50113001</v>
      </c>
      <c r="F226" s="699" t="s">
        <v>521</v>
      </c>
      <c r="G226" s="698" t="s">
        <v>522</v>
      </c>
      <c r="H226" s="698">
        <v>114957</v>
      </c>
      <c r="I226" s="698">
        <v>14957</v>
      </c>
      <c r="J226" s="698" t="s">
        <v>905</v>
      </c>
      <c r="K226" s="698" t="s">
        <v>906</v>
      </c>
      <c r="L226" s="701">
        <v>40.069995547639756</v>
      </c>
      <c r="M226" s="701">
        <v>1</v>
      </c>
      <c r="N226" s="702">
        <v>40.069995547639756</v>
      </c>
    </row>
    <row r="227" spans="1:14" ht="14.4" customHeight="1" x14ac:dyDescent="0.3">
      <c r="A227" s="696" t="s">
        <v>503</v>
      </c>
      <c r="B227" s="697" t="s">
        <v>504</v>
      </c>
      <c r="C227" s="698" t="s">
        <v>516</v>
      </c>
      <c r="D227" s="699" t="s">
        <v>517</v>
      </c>
      <c r="E227" s="700">
        <v>50113001</v>
      </c>
      <c r="F227" s="699" t="s">
        <v>521</v>
      </c>
      <c r="G227" s="698" t="s">
        <v>537</v>
      </c>
      <c r="H227" s="698">
        <v>215906</v>
      </c>
      <c r="I227" s="698">
        <v>215906</v>
      </c>
      <c r="J227" s="698" t="s">
        <v>907</v>
      </c>
      <c r="K227" s="698" t="s">
        <v>908</v>
      </c>
      <c r="L227" s="701">
        <v>252.70999999999995</v>
      </c>
      <c r="M227" s="701">
        <v>1</v>
      </c>
      <c r="N227" s="702">
        <v>252.70999999999995</v>
      </c>
    </row>
    <row r="228" spans="1:14" ht="14.4" customHeight="1" x14ac:dyDescent="0.3">
      <c r="A228" s="696" t="s">
        <v>503</v>
      </c>
      <c r="B228" s="697" t="s">
        <v>504</v>
      </c>
      <c r="C228" s="698" t="s">
        <v>516</v>
      </c>
      <c r="D228" s="699" t="s">
        <v>517</v>
      </c>
      <c r="E228" s="700">
        <v>50113001</v>
      </c>
      <c r="F228" s="699" t="s">
        <v>521</v>
      </c>
      <c r="G228" s="698" t="s">
        <v>537</v>
      </c>
      <c r="H228" s="698">
        <v>115245</v>
      </c>
      <c r="I228" s="698">
        <v>15245</v>
      </c>
      <c r="J228" s="698" t="s">
        <v>909</v>
      </c>
      <c r="K228" s="698" t="s">
        <v>910</v>
      </c>
      <c r="L228" s="701">
        <v>1380.9741379310344</v>
      </c>
      <c r="M228" s="701">
        <v>58</v>
      </c>
      <c r="N228" s="702">
        <v>80096.5</v>
      </c>
    </row>
    <row r="229" spans="1:14" ht="14.4" customHeight="1" x14ac:dyDescent="0.3">
      <c r="A229" s="696" t="s">
        <v>503</v>
      </c>
      <c r="B229" s="697" t="s">
        <v>504</v>
      </c>
      <c r="C229" s="698" t="s">
        <v>516</v>
      </c>
      <c r="D229" s="699" t="s">
        <v>517</v>
      </c>
      <c r="E229" s="700">
        <v>50113001</v>
      </c>
      <c r="F229" s="699" t="s">
        <v>521</v>
      </c>
      <c r="G229" s="698" t="s">
        <v>522</v>
      </c>
      <c r="H229" s="698">
        <v>180058</v>
      </c>
      <c r="I229" s="698">
        <v>80058</v>
      </c>
      <c r="J229" s="698" t="s">
        <v>911</v>
      </c>
      <c r="K229" s="698" t="s">
        <v>742</v>
      </c>
      <c r="L229" s="701">
        <v>123.40999999999998</v>
      </c>
      <c r="M229" s="701">
        <v>1</v>
      </c>
      <c r="N229" s="702">
        <v>123.40999999999998</v>
      </c>
    </row>
    <row r="230" spans="1:14" ht="14.4" customHeight="1" x14ac:dyDescent="0.3">
      <c r="A230" s="696" t="s">
        <v>503</v>
      </c>
      <c r="B230" s="697" t="s">
        <v>504</v>
      </c>
      <c r="C230" s="698" t="s">
        <v>516</v>
      </c>
      <c r="D230" s="699" t="s">
        <v>517</v>
      </c>
      <c r="E230" s="700">
        <v>50113001</v>
      </c>
      <c r="F230" s="699" t="s">
        <v>521</v>
      </c>
      <c r="G230" s="698" t="s">
        <v>522</v>
      </c>
      <c r="H230" s="698">
        <v>172564</v>
      </c>
      <c r="I230" s="698">
        <v>72564</v>
      </c>
      <c r="J230" s="698" t="s">
        <v>912</v>
      </c>
      <c r="K230" s="698" t="s">
        <v>913</v>
      </c>
      <c r="L230" s="701">
        <v>474.01410256410253</v>
      </c>
      <c r="M230" s="701">
        <v>39</v>
      </c>
      <c r="N230" s="702">
        <v>18486.55</v>
      </c>
    </row>
    <row r="231" spans="1:14" ht="14.4" customHeight="1" x14ac:dyDescent="0.3">
      <c r="A231" s="696" t="s">
        <v>503</v>
      </c>
      <c r="B231" s="697" t="s">
        <v>504</v>
      </c>
      <c r="C231" s="698" t="s">
        <v>516</v>
      </c>
      <c r="D231" s="699" t="s">
        <v>517</v>
      </c>
      <c r="E231" s="700">
        <v>50113001</v>
      </c>
      <c r="F231" s="699" t="s">
        <v>521</v>
      </c>
      <c r="G231" s="698" t="s">
        <v>537</v>
      </c>
      <c r="H231" s="698">
        <v>195941</v>
      </c>
      <c r="I231" s="698">
        <v>195941</v>
      </c>
      <c r="J231" s="698" t="s">
        <v>914</v>
      </c>
      <c r="K231" s="698" t="s">
        <v>773</v>
      </c>
      <c r="L231" s="701">
        <v>329.11</v>
      </c>
      <c r="M231" s="701">
        <v>1</v>
      </c>
      <c r="N231" s="702">
        <v>329.11</v>
      </c>
    </row>
    <row r="232" spans="1:14" ht="14.4" customHeight="1" x14ac:dyDescent="0.3">
      <c r="A232" s="696" t="s">
        <v>503</v>
      </c>
      <c r="B232" s="697" t="s">
        <v>504</v>
      </c>
      <c r="C232" s="698" t="s">
        <v>516</v>
      </c>
      <c r="D232" s="699" t="s">
        <v>517</v>
      </c>
      <c r="E232" s="700">
        <v>50113001</v>
      </c>
      <c r="F232" s="699" t="s">
        <v>521</v>
      </c>
      <c r="G232" s="698" t="s">
        <v>537</v>
      </c>
      <c r="H232" s="698">
        <v>109709</v>
      </c>
      <c r="I232" s="698">
        <v>9709</v>
      </c>
      <c r="J232" s="698" t="s">
        <v>915</v>
      </c>
      <c r="K232" s="698" t="s">
        <v>916</v>
      </c>
      <c r="L232" s="701">
        <v>64.960000000000008</v>
      </c>
      <c r="M232" s="701">
        <v>2</v>
      </c>
      <c r="N232" s="702">
        <v>129.92000000000002</v>
      </c>
    </row>
    <row r="233" spans="1:14" ht="14.4" customHeight="1" x14ac:dyDescent="0.3">
      <c r="A233" s="696" t="s">
        <v>503</v>
      </c>
      <c r="B233" s="697" t="s">
        <v>504</v>
      </c>
      <c r="C233" s="698" t="s">
        <v>516</v>
      </c>
      <c r="D233" s="699" t="s">
        <v>517</v>
      </c>
      <c r="E233" s="700">
        <v>50113001</v>
      </c>
      <c r="F233" s="699" t="s">
        <v>521</v>
      </c>
      <c r="G233" s="698" t="s">
        <v>537</v>
      </c>
      <c r="H233" s="698">
        <v>109712</v>
      </c>
      <c r="I233" s="698">
        <v>9712</v>
      </c>
      <c r="J233" s="698" t="s">
        <v>915</v>
      </c>
      <c r="K233" s="698" t="s">
        <v>917</v>
      </c>
      <c r="L233" s="701">
        <v>304.60000000000002</v>
      </c>
      <c r="M233" s="701">
        <v>4</v>
      </c>
      <c r="N233" s="702">
        <v>1218.4000000000001</v>
      </c>
    </row>
    <row r="234" spans="1:14" ht="14.4" customHeight="1" x14ac:dyDescent="0.3">
      <c r="A234" s="696" t="s">
        <v>503</v>
      </c>
      <c r="B234" s="697" t="s">
        <v>504</v>
      </c>
      <c r="C234" s="698" t="s">
        <v>516</v>
      </c>
      <c r="D234" s="699" t="s">
        <v>517</v>
      </c>
      <c r="E234" s="700">
        <v>50113001</v>
      </c>
      <c r="F234" s="699" t="s">
        <v>521</v>
      </c>
      <c r="G234" s="698" t="s">
        <v>522</v>
      </c>
      <c r="H234" s="698">
        <v>194852</v>
      </c>
      <c r="I234" s="698">
        <v>94852</v>
      </c>
      <c r="J234" s="698" t="s">
        <v>918</v>
      </c>
      <c r="K234" s="698" t="s">
        <v>919</v>
      </c>
      <c r="L234" s="701">
        <v>1034.8045945945948</v>
      </c>
      <c r="M234" s="701">
        <v>74</v>
      </c>
      <c r="N234" s="702">
        <v>76575.540000000023</v>
      </c>
    </row>
    <row r="235" spans="1:14" ht="14.4" customHeight="1" x14ac:dyDescent="0.3">
      <c r="A235" s="696" t="s">
        <v>503</v>
      </c>
      <c r="B235" s="697" t="s">
        <v>504</v>
      </c>
      <c r="C235" s="698" t="s">
        <v>516</v>
      </c>
      <c r="D235" s="699" t="s">
        <v>517</v>
      </c>
      <c r="E235" s="700">
        <v>50113001</v>
      </c>
      <c r="F235" s="699" t="s">
        <v>521</v>
      </c>
      <c r="G235" s="698" t="s">
        <v>505</v>
      </c>
      <c r="H235" s="698">
        <v>185526</v>
      </c>
      <c r="I235" s="698">
        <v>85526</v>
      </c>
      <c r="J235" s="698" t="s">
        <v>920</v>
      </c>
      <c r="K235" s="698" t="s">
        <v>921</v>
      </c>
      <c r="L235" s="701">
        <v>143.99544303797467</v>
      </c>
      <c r="M235" s="701">
        <v>79</v>
      </c>
      <c r="N235" s="702">
        <v>11375.64</v>
      </c>
    </row>
    <row r="236" spans="1:14" ht="14.4" customHeight="1" x14ac:dyDescent="0.3">
      <c r="A236" s="696" t="s">
        <v>503</v>
      </c>
      <c r="B236" s="697" t="s">
        <v>504</v>
      </c>
      <c r="C236" s="698" t="s">
        <v>516</v>
      </c>
      <c r="D236" s="699" t="s">
        <v>517</v>
      </c>
      <c r="E236" s="700">
        <v>50113001</v>
      </c>
      <c r="F236" s="699" t="s">
        <v>521</v>
      </c>
      <c r="G236" s="698" t="s">
        <v>537</v>
      </c>
      <c r="H236" s="698">
        <v>121088</v>
      </c>
      <c r="I236" s="698">
        <v>21088</v>
      </c>
      <c r="J236" s="698" t="s">
        <v>922</v>
      </c>
      <c r="K236" s="698" t="s">
        <v>923</v>
      </c>
      <c r="L236" s="701">
        <v>685.4</v>
      </c>
      <c r="M236" s="701">
        <v>35</v>
      </c>
      <c r="N236" s="702">
        <v>23989</v>
      </c>
    </row>
    <row r="237" spans="1:14" ht="14.4" customHeight="1" x14ac:dyDescent="0.3">
      <c r="A237" s="696" t="s">
        <v>503</v>
      </c>
      <c r="B237" s="697" t="s">
        <v>504</v>
      </c>
      <c r="C237" s="698" t="s">
        <v>516</v>
      </c>
      <c r="D237" s="699" t="s">
        <v>517</v>
      </c>
      <c r="E237" s="700">
        <v>50113001</v>
      </c>
      <c r="F237" s="699" t="s">
        <v>521</v>
      </c>
      <c r="G237" s="698" t="s">
        <v>522</v>
      </c>
      <c r="H237" s="698">
        <v>988179</v>
      </c>
      <c r="I237" s="698">
        <v>0</v>
      </c>
      <c r="J237" s="698" t="s">
        <v>924</v>
      </c>
      <c r="K237" s="698" t="s">
        <v>505</v>
      </c>
      <c r="L237" s="701">
        <v>87.480000000000018</v>
      </c>
      <c r="M237" s="701">
        <v>5</v>
      </c>
      <c r="N237" s="702">
        <v>437.40000000000009</v>
      </c>
    </row>
    <row r="238" spans="1:14" ht="14.4" customHeight="1" x14ac:dyDescent="0.3">
      <c r="A238" s="696" t="s">
        <v>503</v>
      </c>
      <c r="B238" s="697" t="s">
        <v>504</v>
      </c>
      <c r="C238" s="698" t="s">
        <v>516</v>
      </c>
      <c r="D238" s="699" t="s">
        <v>517</v>
      </c>
      <c r="E238" s="700">
        <v>50113001</v>
      </c>
      <c r="F238" s="699" t="s">
        <v>521</v>
      </c>
      <c r="G238" s="698" t="s">
        <v>522</v>
      </c>
      <c r="H238" s="698">
        <v>225261</v>
      </c>
      <c r="I238" s="698">
        <v>225261</v>
      </c>
      <c r="J238" s="698" t="s">
        <v>925</v>
      </c>
      <c r="K238" s="698" t="s">
        <v>926</v>
      </c>
      <c r="L238" s="701">
        <v>57.929999999999978</v>
      </c>
      <c r="M238" s="701">
        <v>1</v>
      </c>
      <c r="N238" s="702">
        <v>57.929999999999978</v>
      </c>
    </row>
    <row r="239" spans="1:14" ht="14.4" customHeight="1" x14ac:dyDescent="0.3">
      <c r="A239" s="696" t="s">
        <v>503</v>
      </c>
      <c r="B239" s="697" t="s">
        <v>504</v>
      </c>
      <c r="C239" s="698" t="s">
        <v>516</v>
      </c>
      <c r="D239" s="699" t="s">
        <v>517</v>
      </c>
      <c r="E239" s="700">
        <v>50113001</v>
      </c>
      <c r="F239" s="699" t="s">
        <v>521</v>
      </c>
      <c r="G239" s="698" t="s">
        <v>522</v>
      </c>
      <c r="H239" s="698">
        <v>210446</v>
      </c>
      <c r="I239" s="698">
        <v>210446</v>
      </c>
      <c r="J239" s="698" t="s">
        <v>927</v>
      </c>
      <c r="K239" s="698" t="s">
        <v>928</v>
      </c>
      <c r="L239" s="701">
        <v>1120.02</v>
      </c>
      <c r="M239" s="701">
        <v>1</v>
      </c>
      <c r="N239" s="702">
        <v>1120.02</v>
      </c>
    </row>
    <row r="240" spans="1:14" ht="14.4" customHeight="1" x14ac:dyDescent="0.3">
      <c r="A240" s="696" t="s">
        <v>503</v>
      </c>
      <c r="B240" s="697" t="s">
        <v>504</v>
      </c>
      <c r="C240" s="698" t="s">
        <v>516</v>
      </c>
      <c r="D240" s="699" t="s">
        <v>517</v>
      </c>
      <c r="E240" s="700">
        <v>50113001</v>
      </c>
      <c r="F240" s="699" t="s">
        <v>521</v>
      </c>
      <c r="G240" s="698" t="s">
        <v>522</v>
      </c>
      <c r="H240" s="698">
        <v>100610</v>
      </c>
      <c r="I240" s="698">
        <v>610</v>
      </c>
      <c r="J240" s="698" t="s">
        <v>929</v>
      </c>
      <c r="K240" s="698" t="s">
        <v>930</v>
      </c>
      <c r="L240" s="701">
        <v>72.5</v>
      </c>
      <c r="M240" s="701">
        <v>135</v>
      </c>
      <c r="N240" s="702">
        <v>9787.5</v>
      </c>
    </row>
    <row r="241" spans="1:14" ht="14.4" customHeight="1" x14ac:dyDescent="0.3">
      <c r="A241" s="696" t="s">
        <v>503</v>
      </c>
      <c r="B241" s="697" t="s">
        <v>504</v>
      </c>
      <c r="C241" s="698" t="s">
        <v>516</v>
      </c>
      <c r="D241" s="699" t="s">
        <v>517</v>
      </c>
      <c r="E241" s="700">
        <v>50113001</v>
      </c>
      <c r="F241" s="699" t="s">
        <v>521</v>
      </c>
      <c r="G241" s="698" t="s">
        <v>522</v>
      </c>
      <c r="H241" s="698">
        <v>100612</v>
      </c>
      <c r="I241" s="698">
        <v>612</v>
      </c>
      <c r="J241" s="698" t="s">
        <v>931</v>
      </c>
      <c r="K241" s="698" t="s">
        <v>932</v>
      </c>
      <c r="L241" s="701">
        <v>67.659999999999982</v>
      </c>
      <c r="M241" s="701">
        <v>58</v>
      </c>
      <c r="N241" s="702">
        <v>3924.2799999999993</v>
      </c>
    </row>
    <row r="242" spans="1:14" ht="14.4" customHeight="1" x14ac:dyDescent="0.3">
      <c r="A242" s="696" t="s">
        <v>503</v>
      </c>
      <c r="B242" s="697" t="s">
        <v>504</v>
      </c>
      <c r="C242" s="698" t="s">
        <v>516</v>
      </c>
      <c r="D242" s="699" t="s">
        <v>517</v>
      </c>
      <c r="E242" s="700">
        <v>50113001</v>
      </c>
      <c r="F242" s="699" t="s">
        <v>521</v>
      </c>
      <c r="G242" s="698" t="s">
        <v>522</v>
      </c>
      <c r="H242" s="698">
        <v>114711</v>
      </c>
      <c r="I242" s="698">
        <v>14711</v>
      </c>
      <c r="J242" s="698" t="s">
        <v>933</v>
      </c>
      <c r="K242" s="698" t="s">
        <v>934</v>
      </c>
      <c r="L242" s="701">
        <v>54.420000000000016</v>
      </c>
      <c r="M242" s="701">
        <v>1</v>
      </c>
      <c r="N242" s="702">
        <v>54.420000000000016</v>
      </c>
    </row>
    <row r="243" spans="1:14" ht="14.4" customHeight="1" x14ac:dyDescent="0.3">
      <c r="A243" s="696" t="s">
        <v>503</v>
      </c>
      <c r="B243" s="697" t="s">
        <v>504</v>
      </c>
      <c r="C243" s="698" t="s">
        <v>516</v>
      </c>
      <c r="D243" s="699" t="s">
        <v>517</v>
      </c>
      <c r="E243" s="700">
        <v>50113001</v>
      </c>
      <c r="F243" s="699" t="s">
        <v>521</v>
      </c>
      <c r="G243" s="698" t="s">
        <v>522</v>
      </c>
      <c r="H243" s="698">
        <v>185636</v>
      </c>
      <c r="I243" s="698">
        <v>185636</v>
      </c>
      <c r="J243" s="698" t="s">
        <v>935</v>
      </c>
      <c r="K243" s="698" t="s">
        <v>936</v>
      </c>
      <c r="L243" s="701">
        <v>156.88999999999999</v>
      </c>
      <c r="M243" s="701">
        <v>2</v>
      </c>
      <c r="N243" s="702">
        <v>313.77999999999997</v>
      </c>
    </row>
    <row r="244" spans="1:14" ht="14.4" customHeight="1" x14ac:dyDescent="0.3">
      <c r="A244" s="696" t="s">
        <v>503</v>
      </c>
      <c r="B244" s="697" t="s">
        <v>504</v>
      </c>
      <c r="C244" s="698" t="s">
        <v>516</v>
      </c>
      <c r="D244" s="699" t="s">
        <v>517</v>
      </c>
      <c r="E244" s="700">
        <v>50113001</v>
      </c>
      <c r="F244" s="699" t="s">
        <v>521</v>
      </c>
      <c r="G244" s="698" t="s">
        <v>522</v>
      </c>
      <c r="H244" s="698">
        <v>116444</v>
      </c>
      <c r="I244" s="698">
        <v>16444</v>
      </c>
      <c r="J244" s="698" t="s">
        <v>937</v>
      </c>
      <c r="K244" s="698" t="s">
        <v>938</v>
      </c>
      <c r="L244" s="701">
        <v>121.97</v>
      </c>
      <c r="M244" s="701">
        <v>1</v>
      </c>
      <c r="N244" s="702">
        <v>121.97</v>
      </c>
    </row>
    <row r="245" spans="1:14" ht="14.4" customHeight="1" x14ac:dyDescent="0.3">
      <c r="A245" s="696" t="s">
        <v>503</v>
      </c>
      <c r="B245" s="697" t="s">
        <v>504</v>
      </c>
      <c r="C245" s="698" t="s">
        <v>516</v>
      </c>
      <c r="D245" s="699" t="s">
        <v>517</v>
      </c>
      <c r="E245" s="700">
        <v>50113001</v>
      </c>
      <c r="F245" s="699" t="s">
        <v>521</v>
      </c>
      <c r="G245" s="698" t="s">
        <v>522</v>
      </c>
      <c r="H245" s="698">
        <v>844242</v>
      </c>
      <c r="I245" s="698">
        <v>105937</v>
      </c>
      <c r="J245" s="698" t="s">
        <v>939</v>
      </c>
      <c r="K245" s="698" t="s">
        <v>940</v>
      </c>
      <c r="L245" s="701">
        <v>2800</v>
      </c>
      <c r="M245" s="701">
        <v>1</v>
      </c>
      <c r="N245" s="702">
        <v>2800</v>
      </c>
    </row>
    <row r="246" spans="1:14" ht="14.4" customHeight="1" x14ac:dyDescent="0.3">
      <c r="A246" s="696" t="s">
        <v>503</v>
      </c>
      <c r="B246" s="697" t="s">
        <v>504</v>
      </c>
      <c r="C246" s="698" t="s">
        <v>516</v>
      </c>
      <c r="D246" s="699" t="s">
        <v>517</v>
      </c>
      <c r="E246" s="700">
        <v>50113001</v>
      </c>
      <c r="F246" s="699" t="s">
        <v>521</v>
      </c>
      <c r="G246" s="698" t="s">
        <v>522</v>
      </c>
      <c r="H246" s="698">
        <v>100616</v>
      </c>
      <c r="I246" s="698">
        <v>616</v>
      </c>
      <c r="J246" s="698" t="s">
        <v>941</v>
      </c>
      <c r="K246" s="698" t="s">
        <v>942</v>
      </c>
      <c r="L246" s="701">
        <v>119.11000000000004</v>
      </c>
      <c r="M246" s="701">
        <v>1</v>
      </c>
      <c r="N246" s="702">
        <v>119.11000000000004</v>
      </c>
    </row>
    <row r="247" spans="1:14" ht="14.4" customHeight="1" x14ac:dyDescent="0.3">
      <c r="A247" s="696" t="s">
        <v>503</v>
      </c>
      <c r="B247" s="697" t="s">
        <v>504</v>
      </c>
      <c r="C247" s="698" t="s">
        <v>516</v>
      </c>
      <c r="D247" s="699" t="s">
        <v>517</v>
      </c>
      <c r="E247" s="700">
        <v>50113001</v>
      </c>
      <c r="F247" s="699" t="s">
        <v>521</v>
      </c>
      <c r="G247" s="698" t="s">
        <v>522</v>
      </c>
      <c r="H247" s="698">
        <v>848632</v>
      </c>
      <c r="I247" s="698">
        <v>125315</v>
      </c>
      <c r="J247" s="698" t="s">
        <v>943</v>
      </c>
      <c r="K247" s="698" t="s">
        <v>944</v>
      </c>
      <c r="L247" s="701">
        <v>58.200000000000017</v>
      </c>
      <c r="M247" s="701">
        <v>3</v>
      </c>
      <c r="N247" s="702">
        <v>174.60000000000005</v>
      </c>
    </row>
    <row r="248" spans="1:14" ht="14.4" customHeight="1" x14ac:dyDescent="0.3">
      <c r="A248" s="696" t="s">
        <v>503</v>
      </c>
      <c r="B248" s="697" t="s">
        <v>504</v>
      </c>
      <c r="C248" s="698" t="s">
        <v>516</v>
      </c>
      <c r="D248" s="699" t="s">
        <v>517</v>
      </c>
      <c r="E248" s="700">
        <v>50113001</v>
      </c>
      <c r="F248" s="699" t="s">
        <v>521</v>
      </c>
      <c r="G248" s="698" t="s">
        <v>522</v>
      </c>
      <c r="H248" s="698">
        <v>102429</v>
      </c>
      <c r="I248" s="698">
        <v>2429</v>
      </c>
      <c r="J248" s="698" t="s">
        <v>945</v>
      </c>
      <c r="K248" s="698" t="s">
        <v>946</v>
      </c>
      <c r="L248" s="701">
        <v>50.579999999999991</v>
      </c>
      <c r="M248" s="701">
        <v>1</v>
      </c>
      <c r="N248" s="702">
        <v>50.579999999999991</v>
      </c>
    </row>
    <row r="249" spans="1:14" ht="14.4" customHeight="1" x14ac:dyDescent="0.3">
      <c r="A249" s="696" t="s">
        <v>503</v>
      </c>
      <c r="B249" s="697" t="s">
        <v>504</v>
      </c>
      <c r="C249" s="698" t="s">
        <v>516</v>
      </c>
      <c r="D249" s="699" t="s">
        <v>517</v>
      </c>
      <c r="E249" s="700">
        <v>50113001</v>
      </c>
      <c r="F249" s="699" t="s">
        <v>521</v>
      </c>
      <c r="G249" s="698" t="s">
        <v>522</v>
      </c>
      <c r="H249" s="698">
        <v>101845</v>
      </c>
      <c r="I249" s="698">
        <v>1845</v>
      </c>
      <c r="J249" s="698" t="s">
        <v>945</v>
      </c>
      <c r="K249" s="698" t="s">
        <v>947</v>
      </c>
      <c r="L249" s="701">
        <v>75.115000000000023</v>
      </c>
      <c r="M249" s="701">
        <v>2</v>
      </c>
      <c r="N249" s="702">
        <v>150.23000000000005</v>
      </c>
    </row>
    <row r="250" spans="1:14" ht="14.4" customHeight="1" x14ac:dyDescent="0.3">
      <c r="A250" s="696" t="s">
        <v>503</v>
      </c>
      <c r="B250" s="697" t="s">
        <v>504</v>
      </c>
      <c r="C250" s="698" t="s">
        <v>516</v>
      </c>
      <c r="D250" s="699" t="s">
        <v>517</v>
      </c>
      <c r="E250" s="700">
        <v>50113001</v>
      </c>
      <c r="F250" s="699" t="s">
        <v>521</v>
      </c>
      <c r="G250" s="698" t="s">
        <v>505</v>
      </c>
      <c r="H250" s="698">
        <v>206498</v>
      </c>
      <c r="I250" s="698">
        <v>206498</v>
      </c>
      <c r="J250" s="698" t="s">
        <v>948</v>
      </c>
      <c r="K250" s="698" t="s">
        <v>949</v>
      </c>
      <c r="L250" s="701">
        <v>246.04</v>
      </c>
      <c r="M250" s="701">
        <v>1</v>
      </c>
      <c r="N250" s="702">
        <v>246.04</v>
      </c>
    </row>
    <row r="251" spans="1:14" ht="14.4" customHeight="1" x14ac:dyDescent="0.3">
      <c r="A251" s="696" t="s">
        <v>503</v>
      </c>
      <c r="B251" s="697" t="s">
        <v>504</v>
      </c>
      <c r="C251" s="698" t="s">
        <v>516</v>
      </c>
      <c r="D251" s="699" t="s">
        <v>517</v>
      </c>
      <c r="E251" s="700">
        <v>50113001</v>
      </c>
      <c r="F251" s="699" t="s">
        <v>521</v>
      </c>
      <c r="G251" s="698" t="s">
        <v>522</v>
      </c>
      <c r="H251" s="698">
        <v>191836</v>
      </c>
      <c r="I251" s="698">
        <v>91836</v>
      </c>
      <c r="J251" s="698" t="s">
        <v>950</v>
      </c>
      <c r="K251" s="698" t="s">
        <v>951</v>
      </c>
      <c r="L251" s="701">
        <v>44.45</v>
      </c>
      <c r="M251" s="701">
        <v>10</v>
      </c>
      <c r="N251" s="702">
        <v>444.5</v>
      </c>
    </row>
    <row r="252" spans="1:14" ht="14.4" customHeight="1" x14ac:dyDescent="0.3">
      <c r="A252" s="696" t="s">
        <v>503</v>
      </c>
      <c r="B252" s="697" t="s">
        <v>504</v>
      </c>
      <c r="C252" s="698" t="s">
        <v>516</v>
      </c>
      <c r="D252" s="699" t="s">
        <v>517</v>
      </c>
      <c r="E252" s="700">
        <v>50113001</v>
      </c>
      <c r="F252" s="699" t="s">
        <v>521</v>
      </c>
      <c r="G252" s="698" t="s">
        <v>522</v>
      </c>
      <c r="H252" s="698">
        <v>201133</v>
      </c>
      <c r="I252" s="698">
        <v>201133</v>
      </c>
      <c r="J252" s="698" t="s">
        <v>952</v>
      </c>
      <c r="K252" s="698" t="s">
        <v>953</v>
      </c>
      <c r="L252" s="701">
        <v>225.53</v>
      </c>
      <c r="M252" s="701">
        <v>3</v>
      </c>
      <c r="N252" s="702">
        <v>676.59</v>
      </c>
    </row>
    <row r="253" spans="1:14" ht="14.4" customHeight="1" x14ac:dyDescent="0.3">
      <c r="A253" s="696" t="s">
        <v>503</v>
      </c>
      <c r="B253" s="697" t="s">
        <v>504</v>
      </c>
      <c r="C253" s="698" t="s">
        <v>516</v>
      </c>
      <c r="D253" s="699" t="s">
        <v>517</v>
      </c>
      <c r="E253" s="700">
        <v>50113001</v>
      </c>
      <c r="F253" s="699" t="s">
        <v>521</v>
      </c>
      <c r="G253" s="698" t="s">
        <v>522</v>
      </c>
      <c r="H253" s="698">
        <v>215851</v>
      </c>
      <c r="I253" s="698">
        <v>215851</v>
      </c>
      <c r="J253" s="698" t="s">
        <v>954</v>
      </c>
      <c r="K253" s="698" t="s">
        <v>955</v>
      </c>
      <c r="L253" s="701">
        <v>290.72000000000003</v>
      </c>
      <c r="M253" s="701">
        <v>1</v>
      </c>
      <c r="N253" s="702">
        <v>290.72000000000003</v>
      </c>
    </row>
    <row r="254" spans="1:14" ht="14.4" customHeight="1" x14ac:dyDescent="0.3">
      <c r="A254" s="696" t="s">
        <v>503</v>
      </c>
      <c r="B254" s="697" t="s">
        <v>504</v>
      </c>
      <c r="C254" s="698" t="s">
        <v>516</v>
      </c>
      <c r="D254" s="699" t="s">
        <v>517</v>
      </c>
      <c r="E254" s="700">
        <v>50113001</v>
      </c>
      <c r="F254" s="699" t="s">
        <v>521</v>
      </c>
      <c r="G254" s="698" t="s">
        <v>537</v>
      </c>
      <c r="H254" s="698">
        <v>190958</v>
      </c>
      <c r="I254" s="698">
        <v>190958</v>
      </c>
      <c r="J254" s="698" t="s">
        <v>956</v>
      </c>
      <c r="K254" s="698" t="s">
        <v>957</v>
      </c>
      <c r="L254" s="701">
        <v>140.72</v>
      </c>
      <c r="M254" s="701">
        <v>2</v>
      </c>
      <c r="N254" s="702">
        <v>281.44</v>
      </c>
    </row>
    <row r="255" spans="1:14" ht="14.4" customHeight="1" x14ac:dyDescent="0.3">
      <c r="A255" s="696" t="s">
        <v>503</v>
      </c>
      <c r="B255" s="697" t="s">
        <v>504</v>
      </c>
      <c r="C255" s="698" t="s">
        <v>516</v>
      </c>
      <c r="D255" s="699" t="s">
        <v>517</v>
      </c>
      <c r="E255" s="700">
        <v>50113001</v>
      </c>
      <c r="F255" s="699" t="s">
        <v>521</v>
      </c>
      <c r="G255" s="698" t="s">
        <v>537</v>
      </c>
      <c r="H255" s="698">
        <v>56972</v>
      </c>
      <c r="I255" s="698">
        <v>56972</v>
      </c>
      <c r="J255" s="698" t="s">
        <v>958</v>
      </c>
      <c r="K255" s="698" t="s">
        <v>959</v>
      </c>
      <c r="L255" s="701">
        <v>14.770000000000003</v>
      </c>
      <c r="M255" s="701">
        <v>1</v>
      </c>
      <c r="N255" s="702">
        <v>14.770000000000003</v>
      </c>
    </row>
    <row r="256" spans="1:14" ht="14.4" customHeight="1" x14ac:dyDescent="0.3">
      <c r="A256" s="696" t="s">
        <v>503</v>
      </c>
      <c r="B256" s="697" t="s">
        <v>504</v>
      </c>
      <c r="C256" s="698" t="s">
        <v>516</v>
      </c>
      <c r="D256" s="699" t="s">
        <v>517</v>
      </c>
      <c r="E256" s="700">
        <v>50113001</v>
      </c>
      <c r="F256" s="699" t="s">
        <v>521</v>
      </c>
      <c r="G256" s="698" t="s">
        <v>537</v>
      </c>
      <c r="H256" s="698">
        <v>148306</v>
      </c>
      <c r="I256" s="698">
        <v>148306</v>
      </c>
      <c r="J256" s="698" t="s">
        <v>960</v>
      </c>
      <c r="K256" s="698" t="s">
        <v>961</v>
      </c>
      <c r="L256" s="701">
        <v>106.72</v>
      </c>
      <c r="M256" s="701">
        <v>1</v>
      </c>
      <c r="N256" s="702">
        <v>106.72</v>
      </c>
    </row>
    <row r="257" spans="1:14" ht="14.4" customHeight="1" x14ac:dyDescent="0.3">
      <c r="A257" s="696" t="s">
        <v>503</v>
      </c>
      <c r="B257" s="697" t="s">
        <v>504</v>
      </c>
      <c r="C257" s="698" t="s">
        <v>516</v>
      </c>
      <c r="D257" s="699" t="s">
        <v>517</v>
      </c>
      <c r="E257" s="700">
        <v>50113001</v>
      </c>
      <c r="F257" s="699" t="s">
        <v>521</v>
      </c>
      <c r="G257" s="698" t="s">
        <v>522</v>
      </c>
      <c r="H257" s="698">
        <v>130610</v>
      </c>
      <c r="I257" s="698">
        <v>130610</v>
      </c>
      <c r="J257" s="698" t="s">
        <v>962</v>
      </c>
      <c r="K257" s="698" t="s">
        <v>963</v>
      </c>
      <c r="L257" s="701">
        <v>573.36000000000024</v>
      </c>
      <c r="M257" s="701">
        <v>1</v>
      </c>
      <c r="N257" s="702">
        <v>573.36000000000024</v>
      </c>
    </row>
    <row r="258" spans="1:14" ht="14.4" customHeight="1" x14ac:dyDescent="0.3">
      <c r="A258" s="696" t="s">
        <v>503</v>
      </c>
      <c r="B258" s="697" t="s">
        <v>504</v>
      </c>
      <c r="C258" s="698" t="s">
        <v>516</v>
      </c>
      <c r="D258" s="699" t="s">
        <v>517</v>
      </c>
      <c r="E258" s="700">
        <v>50113001</v>
      </c>
      <c r="F258" s="699" t="s">
        <v>521</v>
      </c>
      <c r="G258" s="698" t="s">
        <v>522</v>
      </c>
      <c r="H258" s="698">
        <v>208575</v>
      </c>
      <c r="I258" s="698">
        <v>208575</v>
      </c>
      <c r="J258" s="698" t="s">
        <v>964</v>
      </c>
      <c r="K258" s="698" t="s">
        <v>965</v>
      </c>
      <c r="L258" s="701">
        <v>146.74</v>
      </c>
      <c r="M258" s="701">
        <v>1</v>
      </c>
      <c r="N258" s="702">
        <v>146.74</v>
      </c>
    </row>
    <row r="259" spans="1:14" ht="14.4" customHeight="1" x14ac:dyDescent="0.3">
      <c r="A259" s="696" t="s">
        <v>503</v>
      </c>
      <c r="B259" s="697" t="s">
        <v>504</v>
      </c>
      <c r="C259" s="698" t="s">
        <v>516</v>
      </c>
      <c r="D259" s="699" t="s">
        <v>517</v>
      </c>
      <c r="E259" s="700">
        <v>50113001</v>
      </c>
      <c r="F259" s="699" t="s">
        <v>521</v>
      </c>
      <c r="G259" s="698" t="s">
        <v>537</v>
      </c>
      <c r="H259" s="698">
        <v>214628</v>
      </c>
      <c r="I259" s="698">
        <v>214628</v>
      </c>
      <c r="J259" s="698" t="s">
        <v>966</v>
      </c>
      <c r="K259" s="698" t="s">
        <v>967</v>
      </c>
      <c r="L259" s="701">
        <v>71.8</v>
      </c>
      <c r="M259" s="701">
        <v>1</v>
      </c>
      <c r="N259" s="702">
        <v>71.8</v>
      </c>
    </row>
    <row r="260" spans="1:14" ht="14.4" customHeight="1" x14ac:dyDescent="0.3">
      <c r="A260" s="696" t="s">
        <v>503</v>
      </c>
      <c r="B260" s="697" t="s">
        <v>504</v>
      </c>
      <c r="C260" s="698" t="s">
        <v>516</v>
      </c>
      <c r="D260" s="699" t="s">
        <v>517</v>
      </c>
      <c r="E260" s="700">
        <v>50113001</v>
      </c>
      <c r="F260" s="699" t="s">
        <v>521</v>
      </c>
      <c r="G260" s="698" t="s">
        <v>537</v>
      </c>
      <c r="H260" s="698">
        <v>158380</v>
      </c>
      <c r="I260" s="698">
        <v>58380</v>
      </c>
      <c r="J260" s="698" t="s">
        <v>968</v>
      </c>
      <c r="K260" s="698" t="s">
        <v>969</v>
      </c>
      <c r="L260" s="701">
        <v>81.201000000000036</v>
      </c>
      <c r="M260" s="701">
        <v>20</v>
      </c>
      <c r="N260" s="702">
        <v>1624.0200000000007</v>
      </c>
    </row>
    <row r="261" spans="1:14" ht="14.4" customHeight="1" x14ac:dyDescent="0.3">
      <c r="A261" s="696" t="s">
        <v>503</v>
      </c>
      <c r="B261" s="697" t="s">
        <v>504</v>
      </c>
      <c r="C261" s="698" t="s">
        <v>516</v>
      </c>
      <c r="D261" s="699" t="s">
        <v>517</v>
      </c>
      <c r="E261" s="700">
        <v>50113001</v>
      </c>
      <c r="F261" s="699" t="s">
        <v>521</v>
      </c>
      <c r="G261" s="698" t="s">
        <v>522</v>
      </c>
      <c r="H261" s="698">
        <v>130434</v>
      </c>
      <c r="I261" s="698">
        <v>30434</v>
      </c>
      <c r="J261" s="698" t="s">
        <v>970</v>
      </c>
      <c r="K261" s="698" t="s">
        <v>971</v>
      </c>
      <c r="L261" s="701">
        <v>156.61999999999998</v>
      </c>
      <c r="M261" s="701">
        <v>1</v>
      </c>
      <c r="N261" s="702">
        <v>156.61999999999998</v>
      </c>
    </row>
    <row r="262" spans="1:14" ht="14.4" customHeight="1" x14ac:dyDescent="0.3">
      <c r="A262" s="696" t="s">
        <v>503</v>
      </c>
      <c r="B262" s="697" t="s">
        <v>504</v>
      </c>
      <c r="C262" s="698" t="s">
        <v>516</v>
      </c>
      <c r="D262" s="699" t="s">
        <v>517</v>
      </c>
      <c r="E262" s="700">
        <v>50113001</v>
      </c>
      <c r="F262" s="699" t="s">
        <v>521</v>
      </c>
      <c r="G262" s="698" t="s">
        <v>522</v>
      </c>
      <c r="H262" s="698">
        <v>146754</v>
      </c>
      <c r="I262" s="698">
        <v>46754</v>
      </c>
      <c r="J262" s="698" t="s">
        <v>972</v>
      </c>
      <c r="K262" s="698" t="s">
        <v>973</v>
      </c>
      <c r="L262" s="701">
        <v>116.63</v>
      </c>
      <c r="M262" s="701">
        <v>1</v>
      </c>
      <c r="N262" s="702">
        <v>116.63</v>
      </c>
    </row>
    <row r="263" spans="1:14" ht="14.4" customHeight="1" x14ac:dyDescent="0.3">
      <c r="A263" s="696" t="s">
        <v>503</v>
      </c>
      <c r="B263" s="697" t="s">
        <v>504</v>
      </c>
      <c r="C263" s="698" t="s">
        <v>516</v>
      </c>
      <c r="D263" s="699" t="s">
        <v>517</v>
      </c>
      <c r="E263" s="700">
        <v>50113001</v>
      </c>
      <c r="F263" s="699" t="s">
        <v>521</v>
      </c>
      <c r="G263" s="698" t="s">
        <v>522</v>
      </c>
      <c r="H263" s="698">
        <v>221884</v>
      </c>
      <c r="I263" s="698">
        <v>221884</v>
      </c>
      <c r="J263" s="698" t="s">
        <v>974</v>
      </c>
      <c r="K263" s="698" t="s">
        <v>975</v>
      </c>
      <c r="L263" s="701">
        <v>1980</v>
      </c>
      <c r="M263" s="701">
        <v>10</v>
      </c>
      <c r="N263" s="702">
        <v>19800</v>
      </c>
    </row>
    <row r="264" spans="1:14" ht="14.4" customHeight="1" x14ac:dyDescent="0.3">
      <c r="A264" s="696" t="s">
        <v>503</v>
      </c>
      <c r="B264" s="697" t="s">
        <v>504</v>
      </c>
      <c r="C264" s="698" t="s">
        <v>516</v>
      </c>
      <c r="D264" s="699" t="s">
        <v>517</v>
      </c>
      <c r="E264" s="700">
        <v>50113001</v>
      </c>
      <c r="F264" s="699" t="s">
        <v>521</v>
      </c>
      <c r="G264" s="698" t="s">
        <v>522</v>
      </c>
      <c r="H264" s="698">
        <v>142595</v>
      </c>
      <c r="I264" s="698">
        <v>42595</v>
      </c>
      <c r="J264" s="698" t="s">
        <v>976</v>
      </c>
      <c r="K264" s="698" t="s">
        <v>865</v>
      </c>
      <c r="L264" s="701">
        <v>946.03476190476192</v>
      </c>
      <c r="M264" s="701">
        <v>42</v>
      </c>
      <c r="N264" s="702">
        <v>39733.46</v>
      </c>
    </row>
    <row r="265" spans="1:14" ht="14.4" customHeight="1" x14ac:dyDescent="0.3">
      <c r="A265" s="696" t="s">
        <v>503</v>
      </c>
      <c r="B265" s="697" t="s">
        <v>504</v>
      </c>
      <c r="C265" s="698" t="s">
        <v>516</v>
      </c>
      <c r="D265" s="699" t="s">
        <v>517</v>
      </c>
      <c r="E265" s="700">
        <v>50113001</v>
      </c>
      <c r="F265" s="699" t="s">
        <v>521</v>
      </c>
      <c r="G265" s="698" t="s">
        <v>522</v>
      </c>
      <c r="H265" s="698">
        <v>100641</v>
      </c>
      <c r="I265" s="698">
        <v>641</v>
      </c>
      <c r="J265" s="698" t="s">
        <v>977</v>
      </c>
      <c r="K265" s="698" t="s">
        <v>978</v>
      </c>
      <c r="L265" s="701">
        <v>31.24</v>
      </c>
      <c r="M265" s="701">
        <v>2</v>
      </c>
      <c r="N265" s="702">
        <v>62.48</v>
      </c>
    </row>
    <row r="266" spans="1:14" ht="14.4" customHeight="1" x14ac:dyDescent="0.3">
      <c r="A266" s="696" t="s">
        <v>503</v>
      </c>
      <c r="B266" s="697" t="s">
        <v>504</v>
      </c>
      <c r="C266" s="698" t="s">
        <v>516</v>
      </c>
      <c r="D266" s="699" t="s">
        <v>517</v>
      </c>
      <c r="E266" s="700">
        <v>50113001</v>
      </c>
      <c r="F266" s="699" t="s">
        <v>521</v>
      </c>
      <c r="G266" s="698" t="s">
        <v>522</v>
      </c>
      <c r="H266" s="698">
        <v>843996</v>
      </c>
      <c r="I266" s="698">
        <v>100191</v>
      </c>
      <c r="J266" s="698" t="s">
        <v>979</v>
      </c>
      <c r="K266" s="698" t="s">
        <v>980</v>
      </c>
      <c r="L266" s="701">
        <v>3652</v>
      </c>
      <c r="M266" s="701">
        <v>7</v>
      </c>
      <c r="N266" s="702">
        <v>25564</v>
      </c>
    </row>
    <row r="267" spans="1:14" ht="14.4" customHeight="1" x14ac:dyDescent="0.3">
      <c r="A267" s="696" t="s">
        <v>503</v>
      </c>
      <c r="B267" s="697" t="s">
        <v>504</v>
      </c>
      <c r="C267" s="698" t="s">
        <v>516</v>
      </c>
      <c r="D267" s="699" t="s">
        <v>517</v>
      </c>
      <c r="E267" s="700">
        <v>50113001</v>
      </c>
      <c r="F267" s="699" t="s">
        <v>521</v>
      </c>
      <c r="G267" s="698" t="s">
        <v>522</v>
      </c>
      <c r="H267" s="698">
        <v>840813</v>
      </c>
      <c r="I267" s="698">
        <v>135844</v>
      </c>
      <c r="J267" s="698" t="s">
        <v>981</v>
      </c>
      <c r="K267" s="698" t="s">
        <v>982</v>
      </c>
      <c r="L267" s="701">
        <v>2145</v>
      </c>
      <c r="M267" s="701">
        <v>1</v>
      </c>
      <c r="N267" s="702">
        <v>2145</v>
      </c>
    </row>
    <row r="268" spans="1:14" ht="14.4" customHeight="1" x14ac:dyDescent="0.3">
      <c r="A268" s="696" t="s">
        <v>503</v>
      </c>
      <c r="B268" s="697" t="s">
        <v>504</v>
      </c>
      <c r="C268" s="698" t="s">
        <v>516</v>
      </c>
      <c r="D268" s="699" t="s">
        <v>517</v>
      </c>
      <c r="E268" s="700">
        <v>50113001</v>
      </c>
      <c r="F268" s="699" t="s">
        <v>521</v>
      </c>
      <c r="G268" s="698" t="s">
        <v>505</v>
      </c>
      <c r="H268" s="698">
        <v>194114</v>
      </c>
      <c r="I268" s="698">
        <v>94114</v>
      </c>
      <c r="J268" s="698" t="s">
        <v>983</v>
      </c>
      <c r="K268" s="698" t="s">
        <v>984</v>
      </c>
      <c r="L268" s="701">
        <v>137.53</v>
      </c>
      <c r="M268" s="701">
        <v>1</v>
      </c>
      <c r="N268" s="702">
        <v>137.53</v>
      </c>
    </row>
    <row r="269" spans="1:14" ht="14.4" customHeight="1" x14ac:dyDescent="0.3">
      <c r="A269" s="696" t="s">
        <v>503</v>
      </c>
      <c r="B269" s="697" t="s">
        <v>504</v>
      </c>
      <c r="C269" s="698" t="s">
        <v>516</v>
      </c>
      <c r="D269" s="699" t="s">
        <v>517</v>
      </c>
      <c r="E269" s="700">
        <v>50113001</v>
      </c>
      <c r="F269" s="699" t="s">
        <v>521</v>
      </c>
      <c r="G269" s="698" t="s">
        <v>505</v>
      </c>
      <c r="H269" s="698">
        <v>199404</v>
      </c>
      <c r="I269" s="698">
        <v>199404</v>
      </c>
      <c r="J269" s="698" t="s">
        <v>985</v>
      </c>
      <c r="K269" s="698" t="s">
        <v>986</v>
      </c>
      <c r="L269" s="701">
        <v>499.19999999999987</v>
      </c>
      <c r="M269" s="701">
        <v>1</v>
      </c>
      <c r="N269" s="702">
        <v>499.19999999999987</v>
      </c>
    </row>
    <row r="270" spans="1:14" ht="14.4" customHeight="1" x14ac:dyDescent="0.3">
      <c r="A270" s="696" t="s">
        <v>503</v>
      </c>
      <c r="B270" s="697" t="s">
        <v>504</v>
      </c>
      <c r="C270" s="698" t="s">
        <v>516</v>
      </c>
      <c r="D270" s="699" t="s">
        <v>517</v>
      </c>
      <c r="E270" s="700">
        <v>50113001</v>
      </c>
      <c r="F270" s="699" t="s">
        <v>521</v>
      </c>
      <c r="G270" s="698" t="s">
        <v>537</v>
      </c>
      <c r="H270" s="698">
        <v>500566</v>
      </c>
      <c r="I270" s="698">
        <v>500566</v>
      </c>
      <c r="J270" s="698" t="s">
        <v>987</v>
      </c>
      <c r="K270" s="698" t="s">
        <v>988</v>
      </c>
      <c r="L270" s="701">
        <v>576.72000000000014</v>
      </c>
      <c r="M270" s="701">
        <v>2</v>
      </c>
      <c r="N270" s="702">
        <v>1153.4400000000003</v>
      </c>
    </row>
    <row r="271" spans="1:14" ht="14.4" customHeight="1" x14ac:dyDescent="0.3">
      <c r="A271" s="696" t="s">
        <v>503</v>
      </c>
      <c r="B271" s="697" t="s">
        <v>504</v>
      </c>
      <c r="C271" s="698" t="s">
        <v>516</v>
      </c>
      <c r="D271" s="699" t="s">
        <v>517</v>
      </c>
      <c r="E271" s="700">
        <v>50113001</v>
      </c>
      <c r="F271" s="699" t="s">
        <v>521</v>
      </c>
      <c r="G271" s="698" t="s">
        <v>537</v>
      </c>
      <c r="H271" s="698">
        <v>989453</v>
      </c>
      <c r="I271" s="698">
        <v>146899</v>
      </c>
      <c r="J271" s="698" t="s">
        <v>989</v>
      </c>
      <c r="K271" s="698" t="s">
        <v>990</v>
      </c>
      <c r="L271" s="701">
        <v>45.489999999999995</v>
      </c>
      <c r="M271" s="701">
        <v>1</v>
      </c>
      <c r="N271" s="702">
        <v>45.489999999999995</v>
      </c>
    </row>
    <row r="272" spans="1:14" ht="14.4" customHeight="1" x14ac:dyDescent="0.3">
      <c r="A272" s="696" t="s">
        <v>503</v>
      </c>
      <c r="B272" s="697" t="s">
        <v>504</v>
      </c>
      <c r="C272" s="698" t="s">
        <v>516</v>
      </c>
      <c r="D272" s="699" t="s">
        <v>517</v>
      </c>
      <c r="E272" s="700">
        <v>50113001</v>
      </c>
      <c r="F272" s="699" t="s">
        <v>521</v>
      </c>
      <c r="G272" s="698" t="s">
        <v>522</v>
      </c>
      <c r="H272" s="698">
        <v>233360</v>
      </c>
      <c r="I272" s="698">
        <v>233360</v>
      </c>
      <c r="J272" s="698" t="s">
        <v>989</v>
      </c>
      <c r="K272" s="698" t="s">
        <v>991</v>
      </c>
      <c r="L272" s="701">
        <v>22.130000000000003</v>
      </c>
      <c r="M272" s="701">
        <v>1</v>
      </c>
      <c r="N272" s="702">
        <v>22.130000000000003</v>
      </c>
    </row>
    <row r="273" spans="1:14" ht="14.4" customHeight="1" x14ac:dyDescent="0.3">
      <c r="A273" s="696" t="s">
        <v>503</v>
      </c>
      <c r="B273" s="697" t="s">
        <v>504</v>
      </c>
      <c r="C273" s="698" t="s">
        <v>516</v>
      </c>
      <c r="D273" s="699" t="s">
        <v>517</v>
      </c>
      <c r="E273" s="700">
        <v>50113002</v>
      </c>
      <c r="F273" s="699" t="s">
        <v>992</v>
      </c>
      <c r="G273" s="698" t="s">
        <v>522</v>
      </c>
      <c r="H273" s="698">
        <v>195947</v>
      </c>
      <c r="I273" s="698">
        <v>95947</v>
      </c>
      <c r="J273" s="698" t="s">
        <v>993</v>
      </c>
      <c r="K273" s="698" t="s">
        <v>994</v>
      </c>
      <c r="L273" s="701">
        <v>2081.1999999999998</v>
      </c>
      <c r="M273" s="701">
        <v>16</v>
      </c>
      <c r="N273" s="702">
        <v>33299.199999999997</v>
      </c>
    </row>
    <row r="274" spans="1:14" ht="14.4" customHeight="1" x14ac:dyDescent="0.3">
      <c r="A274" s="696" t="s">
        <v>503</v>
      </c>
      <c r="B274" s="697" t="s">
        <v>504</v>
      </c>
      <c r="C274" s="698" t="s">
        <v>516</v>
      </c>
      <c r="D274" s="699" t="s">
        <v>517</v>
      </c>
      <c r="E274" s="700">
        <v>50113002</v>
      </c>
      <c r="F274" s="699" t="s">
        <v>992</v>
      </c>
      <c r="G274" s="698" t="s">
        <v>522</v>
      </c>
      <c r="H274" s="698">
        <v>396920</v>
      </c>
      <c r="I274" s="698">
        <v>100152</v>
      </c>
      <c r="J274" s="698" t="s">
        <v>995</v>
      </c>
      <c r="K274" s="698" t="s">
        <v>996</v>
      </c>
      <c r="L274" s="701">
        <v>2777.06</v>
      </c>
      <c r="M274" s="701">
        <v>1</v>
      </c>
      <c r="N274" s="702">
        <v>2777.06</v>
      </c>
    </row>
    <row r="275" spans="1:14" ht="14.4" customHeight="1" x14ac:dyDescent="0.3">
      <c r="A275" s="696" t="s">
        <v>503</v>
      </c>
      <c r="B275" s="697" t="s">
        <v>504</v>
      </c>
      <c r="C275" s="698" t="s">
        <v>516</v>
      </c>
      <c r="D275" s="699" t="s">
        <v>517</v>
      </c>
      <c r="E275" s="700">
        <v>50113002</v>
      </c>
      <c r="F275" s="699" t="s">
        <v>992</v>
      </c>
      <c r="G275" s="698" t="s">
        <v>522</v>
      </c>
      <c r="H275" s="698">
        <v>149415</v>
      </c>
      <c r="I275" s="698">
        <v>49415</v>
      </c>
      <c r="J275" s="698" t="s">
        <v>997</v>
      </c>
      <c r="K275" s="698" t="s">
        <v>998</v>
      </c>
      <c r="L275" s="701">
        <v>1728.25</v>
      </c>
      <c r="M275" s="701">
        <v>3</v>
      </c>
      <c r="N275" s="702">
        <v>5184.75</v>
      </c>
    </row>
    <row r="276" spans="1:14" ht="14.4" customHeight="1" x14ac:dyDescent="0.3">
      <c r="A276" s="696" t="s">
        <v>503</v>
      </c>
      <c r="B276" s="697" t="s">
        <v>504</v>
      </c>
      <c r="C276" s="698" t="s">
        <v>516</v>
      </c>
      <c r="D276" s="699" t="s">
        <v>517</v>
      </c>
      <c r="E276" s="700">
        <v>50113002</v>
      </c>
      <c r="F276" s="699" t="s">
        <v>992</v>
      </c>
      <c r="G276" s="698" t="s">
        <v>522</v>
      </c>
      <c r="H276" s="698">
        <v>149409</v>
      </c>
      <c r="I276" s="698">
        <v>49409</v>
      </c>
      <c r="J276" s="698" t="s">
        <v>999</v>
      </c>
      <c r="K276" s="698" t="s">
        <v>998</v>
      </c>
      <c r="L276" s="701">
        <v>1359.1800000000003</v>
      </c>
      <c r="M276" s="701">
        <v>5</v>
      </c>
      <c r="N276" s="702">
        <v>6795.9000000000015</v>
      </c>
    </row>
    <row r="277" spans="1:14" ht="14.4" customHeight="1" x14ac:dyDescent="0.3">
      <c r="A277" s="696" t="s">
        <v>503</v>
      </c>
      <c r="B277" s="697" t="s">
        <v>504</v>
      </c>
      <c r="C277" s="698" t="s">
        <v>516</v>
      </c>
      <c r="D277" s="699" t="s">
        <v>517</v>
      </c>
      <c r="E277" s="700">
        <v>50113002</v>
      </c>
      <c r="F277" s="699" t="s">
        <v>992</v>
      </c>
      <c r="G277" s="698" t="s">
        <v>522</v>
      </c>
      <c r="H277" s="698">
        <v>396914</v>
      </c>
      <c r="I277" s="698">
        <v>52301</v>
      </c>
      <c r="J277" s="698" t="s">
        <v>1000</v>
      </c>
      <c r="K277" s="698" t="s">
        <v>996</v>
      </c>
      <c r="L277" s="701">
        <v>2221.34</v>
      </c>
      <c r="M277" s="701">
        <v>10</v>
      </c>
      <c r="N277" s="702">
        <v>22213.4</v>
      </c>
    </row>
    <row r="278" spans="1:14" ht="14.4" customHeight="1" x14ac:dyDescent="0.3">
      <c r="A278" s="696" t="s">
        <v>503</v>
      </c>
      <c r="B278" s="697" t="s">
        <v>504</v>
      </c>
      <c r="C278" s="698" t="s">
        <v>516</v>
      </c>
      <c r="D278" s="699" t="s">
        <v>517</v>
      </c>
      <c r="E278" s="700">
        <v>50113002</v>
      </c>
      <c r="F278" s="699" t="s">
        <v>992</v>
      </c>
      <c r="G278" s="698" t="s">
        <v>522</v>
      </c>
      <c r="H278" s="698">
        <v>501312</v>
      </c>
      <c r="I278" s="698">
        <v>88771</v>
      </c>
      <c r="J278" s="698" t="s">
        <v>1001</v>
      </c>
      <c r="K278" s="698" t="s">
        <v>1002</v>
      </c>
      <c r="L278" s="701">
        <v>3300</v>
      </c>
      <c r="M278" s="701">
        <v>2</v>
      </c>
      <c r="N278" s="702">
        <v>6600</v>
      </c>
    </row>
    <row r="279" spans="1:14" ht="14.4" customHeight="1" x14ac:dyDescent="0.3">
      <c r="A279" s="696" t="s">
        <v>503</v>
      </c>
      <c r="B279" s="697" t="s">
        <v>504</v>
      </c>
      <c r="C279" s="698" t="s">
        <v>516</v>
      </c>
      <c r="D279" s="699" t="s">
        <v>517</v>
      </c>
      <c r="E279" s="700">
        <v>50113002</v>
      </c>
      <c r="F279" s="699" t="s">
        <v>992</v>
      </c>
      <c r="G279" s="698" t="s">
        <v>522</v>
      </c>
      <c r="H279" s="698">
        <v>165317</v>
      </c>
      <c r="I279" s="698">
        <v>65317</v>
      </c>
      <c r="J279" s="698" t="s">
        <v>1003</v>
      </c>
      <c r="K279" s="698" t="s">
        <v>1004</v>
      </c>
      <c r="L279" s="701">
        <v>2189</v>
      </c>
      <c r="M279" s="701">
        <v>1</v>
      </c>
      <c r="N279" s="702">
        <v>2189</v>
      </c>
    </row>
    <row r="280" spans="1:14" ht="14.4" customHeight="1" x14ac:dyDescent="0.3">
      <c r="A280" s="696" t="s">
        <v>503</v>
      </c>
      <c r="B280" s="697" t="s">
        <v>504</v>
      </c>
      <c r="C280" s="698" t="s">
        <v>516</v>
      </c>
      <c r="D280" s="699" t="s">
        <v>517</v>
      </c>
      <c r="E280" s="700">
        <v>50113002</v>
      </c>
      <c r="F280" s="699" t="s">
        <v>992</v>
      </c>
      <c r="G280" s="698" t="s">
        <v>522</v>
      </c>
      <c r="H280" s="698">
        <v>116336</v>
      </c>
      <c r="I280" s="698">
        <v>16336</v>
      </c>
      <c r="J280" s="698" t="s">
        <v>1005</v>
      </c>
      <c r="K280" s="698" t="s">
        <v>1006</v>
      </c>
      <c r="L280" s="701">
        <v>1706.6800000000003</v>
      </c>
      <c r="M280" s="701">
        <v>3</v>
      </c>
      <c r="N280" s="702">
        <v>5120.0400000000009</v>
      </c>
    </row>
    <row r="281" spans="1:14" ht="14.4" customHeight="1" x14ac:dyDescent="0.3">
      <c r="A281" s="696" t="s">
        <v>503</v>
      </c>
      <c r="B281" s="697" t="s">
        <v>504</v>
      </c>
      <c r="C281" s="698" t="s">
        <v>516</v>
      </c>
      <c r="D281" s="699" t="s">
        <v>517</v>
      </c>
      <c r="E281" s="700">
        <v>50113002</v>
      </c>
      <c r="F281" s="699" t="s">
        <v>992</v>
      </c>
      <c r="G281" s="698" t="s">
        <v>522</v>
      </c>
      <c r="H281" s="698">
        <v>116337</v>
      </c>
      <c r="I281" s="698">
        <v>16337</v>
      </c>
      <c r="J281" s="698" t="s">
        <v>1005</v>
      </c>
      <c r="K281" s="698" t="s">
        <v>1007</v>
      </c>
      <c r="L281" s="701">
        <v>2104.7428571428572</v>
      </c>
      <c r="M281" s="701">
        <v>21</v>
      </c>
      <c r="N281" s="702">
        <v>44199.6</v>
      </c>
    </row>
    <row r="282" spans="1:14" ht="14.4" customHeight="1" x14ac:dyDescent="0.3">
      <c r="A282" s="696" t="s">
        <v>503</v>
      </c>
      <c r="B282" s="697" t="s">
        <v>504</v>
      </c>
      <c r="C282" s="698" t="s">
        <v>516</v>
      </c>
      <c r="D282" s="699" t="s">
        <v>517</v>
      </c>
      <c r="E282" s="700">
        <v>50113002</v>
      </c>
      <c r="F282" s="699" t="s">
        <v>992</v>
      </c>
      <c r="G282" s="698" t="s">
        <v>522</v>
      </c>
      <c r="H282" s="698">
        <v>116338</v>
      </c>
      <c r="I282" s="698">
        <v>16338</v>
      </c>
      <c r="J282" s="698" t="s">
        <v>1005</v>
      </c>
      <c r="K282" s="698" t="s">
        <v>1008</v>
      </c>
      <c r="L282" s="701">
        <v>3239.0600000000004</v>
      </c>
      <c r="M282" s="701">
        <v>15</v>
      </c>
      <c r="N282" s="702">
        <v>48585.900000000009</v>
      </c>
    </row>
    <row r="283" spans="1:14" ht="14.4" customHeight="1" x14ac:dyDescent="0.3">
      <c r="A283" s="696" t="s">
        <v>503</v>
      </c>
      <c r="B283" s="697" t="s">
        <v>504</v>
      </c>
      <c r="C283" s="698" t="s">
        <v>516</v>
      </c>
      <c r="D283" s="699" t="s">
        <v>517</v>
      </c>
      <c r="E283" s="700">
        <v>50113002</v>
      </c>
      <c r="F283" s="699" t="s">
        <v>992</v>
      </c>
      <c r="G283" s="698" t="s">
        <v>522</v>
      </c>
      <c r="H283" s="698">
        <v>142003</v>
      </c>
      <c r="I283" s="698">
        <v>142003</v>
      </c>
      <c r="J283" s="698" t="s">
        <v>1009</v>
      </c>
      <c r="K283" s="698" t="s">
        <v>998</v>
      </c>
      <c r="L283" s="701">
        <v>3410</v>
      </c>
      <c r="M283" s="701">
        <v>8</v>
      </c>
      <c r="N283" s="702">
        <v>27280</v>
      </c>
    </row>
    <row r="284" spans="1:14" ht="14.4" customHeight="1" x14ac:dyDescent="0.3">
      <c r="A284" s="696" t="s">
        <v>503</v>
      </c>
      <c r="B284" s="697" t="s">
        <v>504</v>
      </c>
      <c r="C284" s="698" t="s">
        <v>516</v>
      </c>
      <c r="D284" s="699" t="s">
        <v>517</v>
      </c>
      <c r="E284" s="700">
        <v>50113002</v>
      </c>
      <c r="F284" s="699" t="s">
        <v>992</v>
      </c>
      <c r="G284" s="698" t="s">
        <v>522</v>
      </c>
      <c r="H284" s="698">
        <v>158628</v>
      </c>
      <c r="I284" s="698">
        <v>58628</v>
      </c>
      <c r="J284" s="698" t="s">
        <v>1010</v>
      </c>
      <c r="K284" s="698" t="s">
        <v>1011</v>
      </c>
      <c r="L284" s="701">
        <v>297</v>
      </c>
      <c r="M284" s="701">
        <v>70</v>
      </c>
      <c r="N284" s="702">
        <v>20790</v>
      </c>
    </row>
    <row r="285" spans="1:14" ht="14.4" customHeight="1" x14ac:dyDescent="0.3">
      <c r="A285" s="696" t="s">
        <v>503</v>
      </c>
      <c r="B285" s="697" t="s">
        <v>504</v>
      </c>
      <c r="C285" s="698" t="s">
        <v>516</v>
      </c>
      <c r="D285" s="699" t="s">
        <v>517</v>
      </c>
      <c r="E285" s="700">
        <v>50113002</v>
      </c>
      <c r="F285" s="699" t="s">
        <v>992</v>
      </c>
      <c r="G285" s="698" t="s">
        <v>522</v>
      </c>
      <c r="H285" s="698">
        <v>397303</v>
      </c>
      <c r="I285" s="698">
        <v>152193</v>
      </c>
      <c r="J285" s="698" t="s">
        <v>1012</v>
      </c>
      <c r="K285" s="698" t="s">
        <v>1013</v>
      </c>
      <c r="L285" s="701">
        <v>2529.7349999999997</v>
      </c>
      <c r="M285" s="701">
        <v>4</v>
      </c>
      <c r="N285" s="702">
        <v>10118.939999999999</v>
      </c>
    </row>
    <row r="286" spans="1:14" ht="14.4" customHeight="1" x14ac:dyDescent="0.3">
      <c r="A286" s="696" t="s">
        <v>503</v>
      </c>
      <c r="B286" s="697" t="s">
        <v>504</v>
      </c>
      <c r="C286" s="698" t="s">
        <v>516</v>
      </c>
      <c r="D286" s="699" t="s">
        <v>517</v>
      </c>
      <c r="E286" s="700">
        <v>50113002</v>
      </c>
      <c r="F286" s="699" t="s">
        <v>992</v>
      </c>
      <c r="G286" s="698" t="s">
        <v>522</v>
      </c>
      <c r="H286" s="698">
        <v>211911</v>
      </c>
      <c r="I286" s="698">
        <v>211911</v>
      </c>
      <c r="J286" s="698" t="s">
        <v>1014</v>
      </c>
      <c r="K286" s="698" t="s">
        <v>1015</v>
      </c>
      <c r="L286" s="701">
        <v>4953.9600000000009</v>
      </c>
      <c r="M286" s="701">
        <v>4</v>
      </c>
      <c r="N286" s="702">
        <v>19815.840000000004</v>
      </c>
    </row>
    <row r="287" spans="1:14" ht="14.4" customHeight="1" x14ac:dyDescent="0.3">
      <c r="A287" s="696" t="s">
        <v>503</v>
      </c>
      <c r="B287" s="697" t="s">
        <v>504</v>
      </c>
      <c r="C287" s="698" t="s">
        <v>516</v>
      </c>
      <c r="D287" s="699" t="s">
        <v>517</v>
      </c>
      <c r="E287" s="700">
        <v>50113002</v>
      </c>
      <c r="F287" s="699" t="s">
        <v>992</v>
      </c>
      <c r="G287" s="698" t="s">
        <v>522</v>
      </c>
      <c r="H287" s="698">
        <v>211909</v>
      </c>
      <c r="I287" s="698">
        <v>211909</v>
      </c>
      <c r="J287" s="698" t="s">
        <v>1014</v>
      </c>
      <c r="K287" s="698" t="s">
        <v>1013</v>
      </c>
      <c r="L287" s="701">
        <v>2740.1</v>
      </c>
      <c r="M287" s="701">
        <v>2</v>
      </c>
      <c r="N287" s="702">
        <v>5480.2</v>
      </c>
    </row>
    <row r="288" spans="1:14" ht="14.4" customHeight="1" x14ac:dyDescent="0.3">
      <c r="A288" s="696" t="s">
        <v>503</v>
      </c>
      <c r="B288" s="697" t="s">
        <v>504</v>
      </c>
      <c r="C288" s="698" t="s">
        <v>516</v>
      </c>
      <c r="D288" s="699" t="s">
        <v>517</v>
      </c>
      <c r="E288" s="700">
        <v>50113002</v>
      </c>
      <c r="F288" s="699" t="s">
        <v>992</v>
      </c>
      <c r="G288" s="698" t="s">
        <v>522</v>
      </c>
      <c r="H288" s="698">
        <v>211910</v>
      </c>
      <c r="I288" s="698">
        <v>211910</v>
      </c>
      <c r="J288" s="698" t="s">
        <v>1014</v>
      </c>
      <c r="K288" s="698" t="s">
        <v>1016</v>
      </c>
      <c r="L288" s="701">
        <v>3771.24</v>
      </c>
      <c r="M288" s="701">
        <v>4</v>
      </c>
      <c r="N288" s="702">
        <v>15084.96</v>
      </c>
    </row>
    <row r="289" spans="1:14" ht="14.4" customHeight="1" x14ac:dyDescent="0.3">
      <c r="A289" s="696" t="s">
        <v>503</v>
      </c>
      <c r="B289" s="697" t="s">
        <v>504</v>
      </c>
      <c r="C289" s="698" t="s">
        <v>516</v>
      </c>
      <c r="D289" s="699" t="s">
        <v>517</v>
      </c>
      <c r="E289" s="700">
        <v>50113002</v>
      </c>
      <c r="F289" s="699" t="s">
        <v>992</v>
      </c>
      <c r="G289" s="698" t="s">
        <v>522</v>
      </c>
      <c r="H289" s="698">
        <v>103414</v>
      </c>
      <c r="I289" s="698">
        <v>3414</v>
      </c>
      <c r="J289" s="698" t="s">
        <v>1017</v>
      </c>
      <c r="K289" s="698" t="s">
        <v>1018</v>
      </c>
      <c r="L289" s="701">
        <v>2505.6948245614035</v>
      </c>
      <c r="M289" s="701">
        <v>114</v>
      </c>
      <c r="N289" s="702">
        <v>285649.21000000002</v>
      </c>
    </row>
    <row r="290" spans="1:14" ht="14.4" customHeight="1" x14ac:dyDescent="0.3">
      <c r="A290" s="696" t="s">
        <v>503</v>
      </c>
      <c r="B290" s="697" t="s">
        <v>504</v>
      </c>
      <c r="C290" s="698" t="s">
        <v>516</v>
      </c>
      <c r="D290" s="699" t="s">
        <v>517</v>
      </c>
      <c r="E290" s="700">
        <v>50113002</v>
      </c>
      <c r="F290" s="699" t="s">
        <v>992</v>
      </c>
      <c r="G290" s="698" t="s">
        <v>522</v>
      </c>
      <c r="H290" s="698">
        <v>394774</v>
      </c>
      <c r="I290" s="698">
        <v>157118</v>
      </c>
      <c r="J290" s="698" t="s">
        <v>1019</v>
      </c>
      <c r="K290" s="698" t="s">
        <v>1020</v>
      </c>
      <c r="L290" s="701">
        <v>3452.3923076923074</v>
      </c>
      <c r="M290" s="701">
        <v>13</v>
      </c>
      <c r="N290" s="702">
        <v>44881.1</v>
      </c>
    </row>
    <row r="291" spans="1:14" ht="14.4" customHeight="1" x14ac:dyDescent="0.3">
      <c r="A291" s="696" t="s">
        <v>503</v>
      </c>
      <c r="B291" s="697" t="s">
        <v>504</v>
      </c>
      <c r="C291" s="698" t="s">
        <v>516</v>
      </c>
      <c r="D291" s="699" t="s">
        <v>517</v>
      </c>
      <c r="E291" s="700">
        <v>50113002</v>
      </c>
      <c r="F291" s="699" t="s">
        <v>992</v>
      </c>
      <c r="G291" s="698" t="s">
        <v>522</v>
      </c>
      <c r="H291" s="698">
        <v>500716</v>
      </c>
      <c r="I291" s="698">
        <v>157112</v>
      </c>
      <c r="J291" s="698" t="s">
        <v>1021</v>
      </c>
      <c r="K291" s="698" t="s">
        <v>1020</v>
      </c>
      <c r="L291" s="701">
        <v>3654.05</v>
      </c>
      <c r="M291" s="701">
        <v>22</v>
      </c>
      <c r="N291" s="702">
        <v>80389.100000000006</v>
      </c>
    </row>
    <row r="292" spans="1:14" ht="14.4" customHeight="1" x14ac:dyDescent="0.3">
      <c r="A292" s="696" t="s">
        <v>503</v>
      </c>
      <c r="B292" s="697" t="s">
        <v>504</v>
      </c>
      <c r="C292" s="698" t="s">
        <v>516</v>
      </c>
      <c r="D292" s="699" t="s">
        <v>517</v>
      </c>
      <c r="E292" s="700">
        <v>50113006</v>
      </c>
      <c r="F292" s="699" t="s">
        <v>1022</v>
      </c>
      <c r="G292" s="698" t="s">
        <v>537</v>
      </c>
      <c r="H292" s="698">
        <v>133339</v>
      </c>
      <c r="I292" s="698">
        <v>33339</v>
      </c>
      <c r="J292" s="698" t="s">
        <v>1023</v>
      </c>
      <c r="K292" s="698" t="s">
        <v>1024</v>
      </c>
      <c r="L292" s="701">
        <v>40.92</v>
      </c>
      <c r="M292" s="701">
        <v>48</v>
      </c>
      <c r="N292" s="702">
        <v>1964.16</v>
      </c>
    </row>
    <row r="293" spans="1:14" ht="14.4" customHeight="1" x14ac:dyDescent="0.3">
      <c r="A293" s="696" t="s">
        <v>503</v>
      </c>
      <c r="B293" s="697" t="s">
        <v>504</v>
      </c>
      <c r="C293" s="698" t="s">
        <v>516</v>
      </c>
      <c r="D293" s="699" t="s">
        <v>517</v>
      </c>
      <c r="E293" s="700">
        <v>50113006</v>
      </c>
      <c r="F293" s="699" t="s">
        <v>1022</v>
      </c>
      <c r="G293" s="698" t="s">
        <v>537</v>
      </c>
      <c r="H293" s="698">
        <v>133340</v>
      </c>
      <c r="I293" s="698">
        <v>33340</v>
      </c>
      <c r="J293" s="698" t="s">
        <v>1025</v>
      </c>
      <c r="K293" s="698" t="s">
        <v>1024</v>
      </c>
      <c r="L293" s="701">
        <v>40.92</v>
      </c>
      <c r="M293" s="701">
        <v>48</v>
      </c>
      <c r="N293" s="702">
        <v>1964.16</v>
      </c>
    </row>
    <row r="294" spans="1:14" ht="14.4" customHeight="1" x14ac:dyDescent="0.3">
      <c r="A294" s="696" t="s">
        <v>503</v>
      </c>
      <c r="B294" s="697" t="s">
        <v>504</v>
      </c>
      <c r="C294" s="698" t="s">
        <v>516</v>
      </c>
      <c r="D294" s="699" t="s">
        <v>517</v>
      </c>
      <c r="E294" s="700">
        <v>50113006</v>
      </c>
      <c r="F294" s="699" t="s">
        <v>1022</v>
      </c>
      <c r="G294" s="698" t="s">
        <v>522</v>
      </c>
      <c r="H294" s="698">
        <v>217077</v>
      </c>
      <c r="I294" s="698">
        <v>217077</v>
      </c>
      <c r="J294" s="698" t="s">
        <v>1026</v>
      </c>
      <c r="K294" s="698" t="s">
        <v>666</v>
      </c>
      <c r="L294" s="701">
        <v>161.74500000000003</v>
      </c>
      <c r="M294" s="701">
        <v>24</v>
      </c>
      <c r="N294" s="702">
        <v>3881.8800000000006</v>
      </c>
    </row>
    <row r="295" spans="1:14" ht="14.4" customHeight="1" x14ac:dyDescent="0.3">
      <c r="A295" s="696" t="s">
        <v>503</v>
      </c>
      <c r="B295" s="697" t="s">
        <v>504</v>
      </c>
      <c r="C295" s="698" t="s">
        <v>516</v>
      </c>
      <c r="D295" s="699" t="s">
        <v>517</v>
      </c>
      <c r="E295" s="700">
        <v>50113006</v>
      </c>
      <c r="F295" s="699" t="s">
        <v>1022</v>
      </c>
      <c r="G295" s="698" t="s">
        <v>522</v>
      </c>
      <c r="H295" s="698">
        <v>33578</v>
      </c>
      <c r="I295" s="698">
        <v>33578</v>
      </c>
      <c r="J295" s="698" t="s">
        <v>1027</v>
      </c>
      <c r="K295" s="698" t="s">
        <v>1028</v>
      </c>
      <c r="L295" s="701">
        <v>124.2</v>
      </c>
      <c r="M295" s="701">
        <v>2</v>
      </c>
      <c r="N295" s="702">
        <v>248.4</v>
      </c>
    </row>
    <row r="296" spans="1:14" ht="14.4" customHeight="1" x14ac:dyDescent="0.3">
      <c r="A296" s="696" t="s">
        <v>503</v>
      </c>
      <c r="B296" s="697" t="s">
        <v>504</v>
      </c>
      <c r="C296" s="698" t="s">
        <v>516</v>
      </c>
      <c r="D296" s="699" t="s">
        <v>517</v>
      </c>
      <c r="E296" s="700">
        <v>50113006</v>
      </c>
      <c r="F296" s="699" t="s">
        <v>1022</v>
      </c>
      <c r="G296" s="698" t="s">
        <v>522</v>
      </c>
      <c r="H296" s="698">
        <v>217042</v>
      </c>
      <c r="I296" s="698">
        <v>217042</v>
      </c>
      <c r="J296" s="698" t="s">
        <v>1029</v>
      </c>
      <c r="K296" s="698" t="s">
        <v>1028</v>
      </c>
      <c r="L296" s="701">
        <v>124.19999999999999</v>
      </c>
      <c r="M296" s="701">
        <v>2</v>
      </c>
      <c r="N296" s="702">
        <v>248.39999999999998</v>
      </c>
    </row>
    <row r="297" spans="1:14" ht="14.4" customHeight="1" x14ac:dyDescent="0.3">
      <c r="A297" s="696" t="s">
        <v>503</v>
      </c>
      <c r="B297" s="697" t="s">
        <v>504</v>
      </c>
      <c r="C297" s="698" t="s">
        <v>516</v>
      </c>
      <c r="D297" s="699" t="s">
        <v>517</v>
      </c>
      <c r="E297" s="700">
        <v>50113006</v>
      </c>
      <c r="F297" s="699" t="s">
        <v>1022</v>
      </c>
      <c r="G297" s="698" t="s">
        <v>522</v>
      </c>
      <c r="H297" s="698">
        <v>397803</v>
      </c>
      <c r="I297" s="698">
        <v>217084</v>
      </c>
      <c r="J297" s="698" t="s">
        <v>1030</v>
      </c>
      <c r="K297" s="698" t="s">
        <v>1031</v>
      </c>
      <c r="L297" s="701">
        <v>1776.75</v>
      </c>
      <c r="M297" s="701">
        <v>1</v>
      </c>
      <c r="N297" s="702">
        <v>1776.75</v>
      </c>
    </row>
    <row r="298" spans="1:14" ht="14.4" customHeight="1" x14ac:dyDescent="0.3">
      <c r="A298" s="696" t="s">
        <v>503</v>
      </c>
      <c r="B298" s="697" t="s">
        <v>504</v>
      </c>
      <c r="C298" s="698" t="s">
        <v>516</v>
      </c>
      <c r="D298" s="699" t="s">
        <v>517</v>
      </c>
      <c r="E298" s="700">
        <v>50113006</v>
      </c>
      <c r="F298" s="699" t="s">
        <v>1022</v>
      </c>
      <c r="G298" s="698" t="s">
        <v>537</v>
      </c>
      <c r="H298" s="698">
        <v>987792</v>
      </c>
      <c r="I298" s="698">
        <v>33749</v>
      </c>
      <c r="J298" s="698" t="s">
        <v>1032</v>
      </c>
      <c r="K298" s="698" t="s">
        <v>1033</v>
      </c>
      <c r="L298" s="701">
        <v>111.95000000000003</v>
      </c>
      <c r="M298" s="701">
        <v>8</v>
      </c>
      <c r="N298" s="702">
        <v>895.60000000000025</v>
      </c>
    </row>
    <row r="299" spans="1:14" ht="14.4" customHeight="1" x14ac:dyDescent="0.3">
      <c r="A299" s="696" t="s">
        <v>503</v>
      </c>
      <c r="B299" s="697" t="s">
        <v>504</v>
      </c>
      <c r="C299" s="698" t="s">
        <v>516</v>
      </c>
      <c r="D299" s="699" t="s">
        <v>517</v>
      </c>
      <c r="E299" s="700">
        <v>50113006</v>
      </c>
      <c r="F299" s="699" t="s">
        <v>1022</v>
      </c>
      <c r="G299" s="698" t="s">
        <v>537</v>
      </c>
      <c r="H299" s="698">
        <v>33751</v>
      </c>
      <c r="I299" s="698">
        <v>33751</v>
      </c>
      <c r="J299" s="698" t="s">
        <v>1034</v>
      </c>
      <c r="K299" s="698" t="s">
        <v>1033</v>
      </c>
      <c r="L299" s="701">
        <v>111.95</v>
      </c>
      <c r="M299" s="701">
        <v>5</v>
      </c>
      <c r="N299" s="702">
        <v>559.75</v>
      </c>
    </row>
    <row r="300" spans="1:14" ht="14.4" customHeight="1" x14ac:dyDescent="0.3">
      <c r="A300" s="696" t="s">
        <v>503</v>
      </c>
      <c r="B300" s="697" t="s">
        <v>504</v>
      </c>
      <c r="C300" s="698" t="s">
        <v>516</v>
      </c>
      <c r="D300" s="699" t="s">
        <v>517</v>
      </c>
      <c r="E300" s="700">
        <v>50113006</v>
      </c>
      <c r="F300" s="699" t="s">
        <v>1022</v>
      </c>
      <c r="G300" s="698" t="s">
        <v>537</v>
      </c>
      <c r="H300" s="698">
        <v>395579</v>
      </c>
      <c r="I300" s="698">
        <v>33752</v>
      </c>
      <c r="J300" s="698" t="s">
        <v>1035</v>
      </c>
      <c r="K300" s="698" t="s">
        <v>1036</v>
      </c>
      <c r="L300" s="701">
        <v>111.95</v>
      </c>
      <c r="M300" s="701">
        <v>5</v>
      </c>
      <c r="N300" s="702">
        <v>559.75</v>
      </c>
    </row>
    <row r="301" spans="1:14" ht="14.4" customHeight="1" x14ac:dyDescent="0.3">
      <c r="A301" s="696" t="s">
        <v>503</v>
      </c>
      <c r="B301" s="697" t="s">
        <v>504</v>
      </c>
      <c r="C301" s="698" t="s">
        <v>516</v>
      </c>
      <c r="D301" s="699" t="s">
        <v>517</v>
      </c>
      <c r="E301" s="700">
        <v>50113006</v>
      </c>
      <c r="F301" s="699" t="s">
        <v>1022</v>
      </c>
      <c r="G301" s="698" t="s">
        <v>537</v>
      </c>
      <c r="H301" s="698">
        <v>33750</v>
      </c>
      <c r="I301" s="698">
        <v>33750</v>
      </c>
      <c r="J301" s="698" t="s">
        <v>1037</v>
      </c>
      <c r="K301" s="698" t="s">
        <v>1033</v>
      </c>
      <c r="L301" s="701">
        <v>111.95000000000002</v>
      </c>
      <c r="M301" s="701">
        <v>7</v>
      </c>
      <c r="N301" s="702">
        <v>783.65000000000009</v>
      </c>
    </row>
    <row r="302" spans="1:14" ht="14.4" customHeight="1" x14ac:dyDescent="0.3">
      <c r="A302" s="696" t="s">
        <v>503</v>
      </c>
      <c r="B302" s="697" t="s">
        <v>504</v>
      </c>
      <c r="C302" s="698" t="s">
        <v>516</v>
      </c>
      <c r="D302" s="699" t="s">
        <v>517</v>
      </c>
      <c r="E302" s="700">
        <v>50113006</v>
      </c>
      <c r="F302" s="699" t="s">
        <v>1022</v>
      </c>
      <c r="G302" s="698" t="s">
        <v>537</v>
      </c>
      <c r="H302" s="698">
        <v>33859</v>
      </c>
      <c r="I302" s="698">
        <v>33859</v>
      </c>
      <c r="J302" s="698" t="s">
        <v>1038</v>
      </c>
      <c r="K302" s="698" t="s">
        <v>1028</v>
      </c>
      <c r="L302" s="701">
        <v>129.96999999999997</v>
      </c>
      <c r="M302" s="701">
        <v>1</v>
      </c>
      <c r="N302" s="702">
        <v>129.96999999999997</v>
      </c>
    </row>
    <row r="303" spans="1:14" ht="14.4" customHeight="1" x14ac:dyDescent="0.3">
      <c r="A303" s="696" t="s">
        <v>503</v>
      </c>
      <c r="B303" s="697" t="s">
        <v>504</v>
      </c>
      <c r="C303" s="698" t="s">
        <v>516</v>
      </c>
      <c r="D303" s="699" t="s">
        <v>517</v>
      </c>
      <c r="E303" s="700">
        <v>50113006</v>
      </c>
      <c r="F303" s="699" t="s">
        <v>1022</v>
      </c>
      <c r="G303" s="698" t="s">
        <v>537</v>
      </c>
      <c r="H303" s="698">
        <v>33851</v>
      </c>
      <c r="I303" s="698">
        <v>33851</v>
      </c>
      <c r="J303" s="698" t="s">
        <v>1039</v>
      </c>
      <c r="K303" s="698" t="s">
        <v>1028</v>
      </c>
      <c r="L303" s="701">
        <v>145.5</v>
      </c>
      <c r="M303" s="701">
        <v>1</v>
      </c>
      <c r="N303" s="702">
        <v>145.5</v>
      </c>
    </row>
    <row r="304" spans="1:14" ht="14.4" customHeight="1" x14ac:dyDescent="0.3">
      <c r="A304" s="696" t="s">
        <v>503</v>
      </c>
      <c r="B304" s="697" t="s">
        <v>504</v>
      </c>
      <c r="C304" s="698" t="s">
        <v>516</v>
      </c>
      <c r="D304" s="699" t="s">
        <v>517</v>
      </c>
      <c r="E304" s="700">
        <v>50113006</v>
      </c>
      <c r="F304" s="699" t="s">
        <v>1022</v>
      </c>
      <c r="G304" s="698" t="s">
        <v>537</v>
      </c>
      <c r="H304" s="698">
        <v>33848</v>
      </c>
      <c r="I304" s="698">
        <v>33848</v>
      </c>
      <c r="J304" s="698" t="s">
        <v>1040</v>
      </c>
      <c r="K304" s="698" t="s">
        <v>1028</v>
      </c>
      <c r="L304" s="701">
        <v>122.69</v>
      </c>
      <c r="M304" s="701">
        <v>16</v>
      </c>
      <c r="N304" s="702">
        <v>1963.04</v>
      </c>
    </row>
    <row r="305" spans="1:14" ht="14.4" customHeight="1" x14ac:dyDescent="0.3">
      <c r="A305" s="696" t="s">
        <v>503</v>
      </c>
      <c r="B305" s="697" t="s">
        <v>504</v>
      </c>
      <c r="C305" s="698" t="s">
        <v>516</v>
      </c>
      <c r="D305" s="699" t="s">
        <v>517</v>
      </c>
      <c r="E305" s="700">
        <v>50113006</v>
      </c>
      <c r="F305" s="699" t="s">
        <v>1022</v>
      </c>
      <c r="G305" s="698" t="s">
        <v>537</v>
      </c>
      <c r="H305" s="698">
        <v>990352</v>
      </c>
      <c r="I305" s="698">
        <v>33935</v>
      </c>
      <c r="J305" s="698" t="s">
        <v>1041</v>
      </c>
      <c r="K305" s="698" t="s">
        <v>1024</v>
      </c>
      <c r="L305" s="701">
        <v>30.67</v>
      </c>
      <c r="M305" s="701">
        <v>16</v>
      </c>
      <c r="N305" s="702">
        <v>490.72</v>
      </c>
    </row>
    <row r="306" spans="1:14" ht="14.4" customHeight="1" x14ac:dyDescent="0.3">
      <c r="A306" s="696" t="s">
        <v>503</v>
      </c>
      <c r="B306" s="697" t="s">
        <v>504</v>
      </c>
      <c r="C306" s="698" t="s">
        <v>516</v>
      </c>
      <c r="D306" s="699" t="s">
        <v>517</v>
      </c>
      <c r="E306" s="700">
        <v>50113006</v>
      </c>
      <c r="F306" s="699" t="s">
        <v>1022</v>
      </c>
      <c r="G306" s="698" t="s">
        <v>537</v>
      </c>
      <c r="H306" s="698">
        <v>33847</v>
      </c>
      <c r="I306" s="698">
        <v>33847</v>
      </c>
      <c r="J306" s="698" t="s">
        <v>1042</v>
      </c>
      <c r="K306" s="698" t="s">
        <v>1028</v>
      </c>
      <c r="L306" s="701">
        <v>122.69000000000001</v>
      </c>
      <c r="M306" s="701">
        <v>15</v>
      </c>
      <c r="N306" s="702">
        <v>1840.3500000000001</v>
      </c>
    </row>
    <row r="307" spans="1:14" ht="14.4" customHeight="1" x14ac:dyDescent="0.3">
      <c r="A307" s="696" t="s">
        <v>503</v>
      </c>
      <c r="B307" s="697" t="s">
        <v>504</v>
      </c>
      <c r="C307" s="698" t="s">
        <v>516</v>
      </c>
      <c r="D307" s="699" t="s">
        <v>517</v>
      </c>
      <c r="E307" s="700">
        <v>50113006</v>
      </c>
      <c r="F307" s="699" t="s">
        <v>1022</v>
      </c>
      <c r="G307" s="698" t="s">
        <v>522</v>
      </c>
      <c r="H307" s="698">
        <v>217054</v>
      </c>
      <c r="I307" s="698">
        <v>217054</v>
      </c>
      <c r="J307" s="698" t="s">
        <v>1043</v>
      </c>
      <c r="K307" s="698" t="s">
        <v>1044</v>
      </c>
      <c r="L307" s="701">
        <v>1109.0399999999997</v>
      </c>
      <c r="M307" s="701">
        <v>14</v>
      </c>
      <c r="N307" s="702">
        <v>15526.559999999998</v>
      </c>
    </row>
    <row r="308" spans="1:14" ht="14.4" customHeight="1" x14ac:dyDescent="0.3">
      <c r="A308" s="696" t="s">
        <v>503</v>
      </c>
      <c r="B308" s="697" t="s">
        <v>504</v>
      </c>
      <c r="C308" s="698" t="s">
        <v>516</v>
      </c>
      <c r="D308" s="699" t="s">
        <v>517</v>
      </c>
      <c r="E308" s="700">
        <v>50113006</v>
      </c>
      <c r="F308" s="699" t="s">
        <v>1022</v>
      </c>
      <c r="G308" s="698" t="s">
        <v>522</v>
      </c>
      <c r="H308" s="698">
        <v>988740</v>
      </c>
      <c r="I308" s="698">
        <v>0</v>
      </c>
      <c r="J308" s="698" t="s">
        <v>1045</v>
      </c>
      <c r="K308" s="698" t="s">
        <v>505</v>
      </c>
      <c r="L308" s="701">
        <v>253.65499999999997</v>
      </c>
      <c r="M308" s="701">
        <v>112</v>
      </c>
      <c r="N308" s="702">
        <v>28409.359999999997</v>
      </c>
    </row>
    <row r="309" spans="1:14" ht="14.4" customHeight="1" x14ac:dyDescent="0.3">
      <c r="A309" s="696" t="s">
        <v>503</v>
      </c>
      <c r="B309" s="697" t="s">
        <v>504</v>
      </c>
      <c r="C309" s="698" t="s">
        <v>516</v>
      </c>
      <c r="D309" s="699" t="s">
        <v>517</v>
      </c>
      <c r="E309" s="700">
        <v>50113006</v>
      </c>
      <c r="F309" s="699" t="s">
        <v>1022</v>
      </c>
      <c r="G309" s="698" t="s">
        <v>537</v>
      </c>
      <c r="H309" s="698">
        <v>848250</v>
      </c>
      <c r="I309" s="698">
        <v>33423</v>
      </c>
      <c r="J309" s="698" t="s">
        <v>1046</v>
      </c>
      <c r="K309" s="698" t="s">
        <v>1047</v>
      </c>
      <c r="L309" s="701">
        <v>295.20999999999998</v>
      </c>
      <c r="M309" s="701">
        <v>16</v>
      </c>
      <c r="N309" s="702">
        <v>4723.3599999999997</v>
      </c>
    </row>
    <row r="310" spans="1:14" ht="14.4" customHeight="1" x14ac:dyDescent="0.3">
      <c r="A310" s="696" t="s">
        <v>503</v>
      </c>
      <c r="B310" s="697" t="s">
        <v>504</v>
      </c>
      <c r="C310" s="698" t="s">
        <v>516</v>
      </c>
      <c r="D310" s="699" t="s">
        <v>517</v>
      </c>
      <c r="E310" s="700">
        <v>50113006</v>
      </c>
      <c r="F310" s="699" t="s">
        <v>1022</v>
      </c>
      <c r="G310" s="698" t="s">
        <v>522</v>
      </c>
      <c r="H310" s="698">
        <v>846016</v>
      </c>
      <c r="I310" s="698">
        <v>0</v>
      </c>
      <c r="J310" s="698" t="s">
        <v>1048</v>
      </c>
      <c r="K310" s="698" t="s">
        <v>1049</v>
      </c>
      <c r="L310" s="701">
        <v>185.64</v>
      </c>
      <c r="M310" s="701">
        <v>47</v>
      </c>
      <c r="N310" s="702">
        <v>8725.08</v>
      </c>
    </row>
    <row r="311" spans="1:14" ht="14.4" customHeight="1" x14ac:dyDescent="0.3">
      <c r="A311" s="696" t="s">
        <v>503</v>
      </c>
      <c r="B311" s="697" t="s">
        <v>504</v>
      </c>
      <c r="C311" s="698" t="s">
        <v>516</v>
      </c>
      <c r="D311" s="699" t="s">
        <v>517</v>
      </c>
      <c r="E311" s="700">
        <v>50113006</v>
      </c>
      <c r="F311" s="699" t="s">
        <v>1022</v>
      </c>
      <c r="G311" s="698" t="s">
        <v>522</v>
      </c>
      <c r="H311" s="698">
        <v>217058</v>
      </c>
      <c r="I311" s="698">
        <v>217058</v>
      </c>
      <c r="J311" s="698" t="s">
        <v>1050</v>
      </c>
      <c r="K311" s="698" t="s">
        <v>1051</v>
      </c>
      <c r="L311" s="701">
        <v>1735.29</v>
      </c>
      <c r="M311" s="701">
        <v>1</v>
      </c>
      <c r="N311" s="702">
        <v>1735.29</v>
      </c>
    </row>
    <row r="312" spans="1:14" ht="14.4" customHeight="1" x14ac:dyDescent="0.3">
      <c r="A312" s="696" t="s">
        <v>503</v>
      </c>
      <c r="B312" s="697" t="s">
        <v>504</v>
      </c>
      <c r="C312" s="698" t="s">
        <v>516</v>
      </c>
      <c r="D312" s="699" t="s">
        <v>517</v>
      </c>
      <c r="E312" s="700">
        <v>50113006</v>
      </c>
      <c r="F312" s="699" t="s">
        <v>1022</v>
      </c>
      <c r="G312" s="698" t="s">
        <v>522</v>
      </c>
      <c r="H312" s="698">
        <v>217131</v>
      </c>
      <c r="I312" s="698">
        <v>217131</v>
      </c>
      <c r="J312" s="698" t="s">
        <v>1052</v>
      </c>
      <c r="K312" s="698" t="s">
        <v>1053</v>
      </c>
      <c r="L312" s="701">
        <v>91.990000000000009</v>
      </c>
      <c r="M312" s="701">
        <v>1</v>
      </c>
      <c r="N312" s="702">
        <v>91.990000000000009</v>
      </c>
    </row>
    <row r="313" spans="1:14" ht="14.4" customHeight="1" x14ac:dyDescent="0.3">
      <c r="A313" s="696" t="s">
        <v>503</v>
      </c>
      <c r="B313" s="697" t="s">
        <v>504</v>
      </c>
      <c r="C313" s="698" t="s">
        <v>516</v>
      </c>
      <c r="D313" s="699" t="s">
        <v>517</v>
      </c>
      <c r="E313" s="700">
        <v>50113006</v>
      </c>
      <c r="F313" s="699" t="s">
        <v>1022</v>
      </c>
      <c r="G313" s="698" t="s">
        <v>522</v>
      </c>
      <c r="H313" s="698">
        <v>217127</v>
      </c>
      <c r="I313" s="698">
        <v>217127</v>
      </c>
      <c r="J313" s="698" t="s">
        <v>1054</v>
      </c>
      <c r="K313" s="698" t="s">
        <v>1053</v>
      </c>
      <c r="L313" s="701">
        <v>91.999999999999986</v>
      </c>
      <c r="M313" s="701">
        <v>1</v>
      </c>
      <c r="N313" s="702">
        <v>91.999999999999986</v>
      </c>
    </row>
    <row r="314" spans="1:14" ht="14.4" customHeight="1" x14ac:dyDescent="0.3">
      <c r="A314" s="696" t="s">
        <v>503</v>
      </c>
      <c r="B314" s="697" t="s">
        <v>504</v>
      </c>
      <c r="C314" s="698" t="s">
        <v>516</v>
      </c>
      <c r="D314" s="699" t="s">
        <v>517</v>
      </c>
      <c r="E314" s="700">
        <v>50113008</v>
      </c>
      <c r="F314" s="699" t="s">
        <v>1055</v>
      </c>
      <c r="G314" s="698"/>
      <c r="H314" s="698"/>
      <c r="I314" s="698">
        <v>138455</v>
      </c>
      <c r="J314" s="698" t="s">
        <v>1056</v>
      </c>
      <c r="K314" s="698" t="s">
        <v>1057</v>
      </c>
      <c r="L314" s="701">
        <v>1068.2099609375</v>
      </c>
      <c r="M314" s="701">
        <v>20</v>
      </c>
      <c r="N314" s="702">
        <v>21364.19921875</v>
      </c>
    </row>
    <row r="315" spans="1:14" ht="14.4" customHeight="1" x14ac:dyDescent="0.3">
      <c r="A315" s="696" t="s">
        <v>503</v>
      </c>
      <c r="B315" s="697" t="s">
        <v>504</v>
      </c>
      <c r="C315" s="698" t="s">
        <v>516</v>
      </c>
      <c r="D315" s="699" t="s">
        <v>517</v>
      </c>
      <c r="E315" s="700">
        <v>50113008</v>
      </c>
      <c r="F315" s="699" t="s">
        <v>1055</v>
      </c>
      <c r="G315" s="698"/>
      <c r="H315" s="698"/>
      <c r="I315" s="698">
        <v>129056</v>
      </c>
      <c r="J315" s="698" t="s">
        <v>1058</v>
      </c>
      <c r="K315" s="698" t="s">
        <v>1059</v>
      </c>
      <c r="L315" s="701">
        <v>2168.56005859375</v>
      </c>
      <c r="M315" s="701">
        <v>1</v>
      </c>
      <c r="N315" s="702">
        <v>2168.56005859375</v>
      </c>
    </row>
    <row r="316" spans="1:14" ht="14.4" customHeight="1" x14ac:dyDescent="0.3">
      <c r="A316" s="696" t="s">
        <v>503</v>
      </c>
      <c r="B316" s="697" t="s">
        <v>504</v>
      </c>
      <c r="C316" s="698" t="s">
        <v>516</v>
      </c>
      <c r="D316" s="699" t="s">
        <v>517</v>
      </c>
      <c r="E316" s="700">
        <v>50113008</v>
      </c>
      <c r="F316" s="699" t="s">
        <v>1055</v>
      </c>
      <c r="G316" s="698"/>
      <c r="H316" s="698"/>
      <c r="I316" s="698">
        <v>62464</v>
      </c>
      <c r="J316" s="698" t="s">
        <v>1060</v>
      </c>
      <c r="K316" s="698" t="s">
        <v>1061</v>
      </c>
      <c r="L316" s="701">
        <v>9157.759765625</v>
      </c>
      <c r="M316" s="701">
        <v>24</v>
      </c>
      <c r="N316" s="702">
        <v>219786.234375</v>
      </c>
    </row>
    <row r="317" spans="1:14" ht="14.4" customHeight="1" x14ac:dyDescent="0.3">
      <c r="A317" s="696" t="s">
        <v>503</v>
      </c>
      <c r="B317" s="697" t="s">
        <v>504</v>
      </c>
      <c r="C317" s="698" t="s">
        <v>516</v>
      </c>
      <c r="D317" s="699" t="s">
        <v>517</v>
      </c>
      <c r="E317" s="700">
        <v>50113008</v>
      </c>
      <c r="F317" s="699" t="s">
        <v>1055</v>
      </c>
      <c r="G317" s="698"/>
      <c r="H317" s="698"/>
      <c r="I317" s="698">
        <v>205966</v>
      </c>
      <c r="J317" s="698" t="s">
        <v>1062</v>
      </c>
      <c r="K317" s="698" t="s">
        <v>1057</v>
      </c>
      <c r="L317" s="701">
        <v>1287</v>
      </c>
      <c r="M317" s="701">
        <v>10</v>
      </c>
      <c r="N317" s="702">
        <v>12870</v>
      </c>
    </row>
    <row r="318" spans="1:14" ht="14.4" customHeight="1" x14ac:dyDescent="0.3">
      <c r="A318" s="696" t="s">
        <v>503</v>
      </c>
      <c r="B318" s="697" t="s">
        <v>504</v>
      </c>
      <c r="C318" s="698" t="s">
        <v>516</v>
      </c>
      <c r="D318" s="699" t="s">
        <v>517</v>
      </c>
      <c r="E318" s="700">
        <v>50113008</v>
      </c>
      <c r="F318" s="699" t="s">
        <v>1055</v>
      </c>
      <c r="G318" s="698"/>
      <c r="H318" s="698"/>
      <c r="I318" s="698">
        <v>6480</v>
      </c>
      <c r="J318" s="698" t="s">
        <v>1063</v>
      </c>
      <c r="K318" s="698" t="s">
        <v>1064</v>
      </c>
      <c r="L318" s="701">
        <v>4305.39990234375</v>
      </c>
      <c r="M318" s="701">
        <v>4</v>
      </c>
      <c r="N318" s="702">
        <v>17221.599609375</v>
      </c>
    </row>
    <row r="319" spans="1:14" ht="14.4" customHeight="1" x14ac:dyDescent="0.3">
      <c r="A319" s="696" t="s">
        <v>503</v>
      </c>
      <c r="B319" s="697" t="s">
        <v>504</v>
      </c>
      <c r="C319" s="698" t="s">
        <v>516</v>
      </c>
      <c r="D319" s="699" t="s">
        <v>517</v>
      </c>
      <c r="E319" s="700">
        <v>50113008</v>
      </c>
      <c r="F319" s="699" t="s">
        <v>1055</v>
      </c>
      <c r="G319" s="698"/>
      <c r="H319" s="698"/>
      <c r="I319" s="698">
        <v>212531</v>
      </c>
      <c r="J319" s="698" t="s">
        <v>1063</v>
      </c>
      <c r="K319" s="698" t="s">
        <v>1065</v>
      </c>
      <c r="L319" s="701">
        <v>8610.7998046875</v>
      </c>
      <c r="M319" s="701">
        <v>1</v>
      </c>
      <c r="N319" s="702">
        <v>8610.7998046875</v>
      </c>
    </row>
    <row r="320" spans="1:14" ht="14.4" customHeight="1" x14ac:dyDescent="0.3">
      <c r="A320" s="696" t="s">
        <v>503</v>
      </c>
      <c r="B320" s="697" t="s">
        <v>504</v>
      </c>
      <c r="C320" s="698" t="s">
        <v>516</v>
      </c>
      <c r="D320" s="699" t="s">
        <v>517</v>
      </c>
      <c r="E320" s="700">
        <v>50113011</v>
      </c>
      <c r="F320" s="699" t="s">
        <v>1066</v>
      </c>
      <c r="G320" s="698"/>
      <c r="H320" s="698"/>
      <c r="I320" s="698">
        <v>158152</v>
      </c>
      <c r="J320" s="698" t="s">
        <v>1067</v>
      </c>
      <c r="K320" s="698" t="s">
        <v>1057</v>
      </c>
      <c r="L320" s="701">
        <v>914.74003906250005</v>
      </c>
      <c r="M320" s="701">
        <v>40</v>
      </c>
      <c r="N320" s="702">
        <v>36589.6015625</v>
      </c>
    </row>
    <row r="321" spans="1:14" ht="14.4" customHeight="1" x14ac:dyDescent="0.3">
      <c r="A321" s="696" t="s">
        <v>503</v>
      </c>
      <c r="B321" s="697" t="s">
        <v>504</v>
      </c>
      <c r="C321" s="698" t="s">
        <v>516</v>
      </c>
      <c r="D321" s="699" t="s">
        <v>517</v>
      </c>
      <c r="E321" s="700">
        <v>50113013</v>
      </c>
      <c r="F321" s="699" t="s">
        <v>1068</v>
      </c>
      <c r="G321" s="698" t="s">
        <v>537</v>
      </c>
      <c r="H321" s="698">
        <v>194155</v>
      </c>
      <c r="I321" s="698">
        <v>94155</v>
      </c>
      <c r="J321" s="698" t="s">
        <v>1069</v>
      </c>
      <c r="K321" s="698" t="s">
        <v>1070</v>
      </c>
      <c r="L321" s="701">
        <v>320.31999999999994</v>
      </c>
      <c r="M321" s="701">
        <v>1.1000000000000001</v>
      </c>
      <c r="N321" s="702">
        <v>352.35199999999998</v>
      </c>
    </row>
    <row r="322" spans="1:14" ht="14.4" customHeight="1" x14ac:dyDescent="0.3">
      <c r="A322" s="696" t="s">
        <v>503</v>
      </c>
      <c r="B322" s="697" t="s">
        <v>504</v>
      </c>
      <c r="C322" s="698" t="s">
        <v>516</v>
      </c>
      <c r="D322" s="699" t="s">
        <v>517</v>
      </c>
      <c r="E322" s="700">
        <v>50113013</v>
      </c>
      <c r="F322" s="699" t="s">
        <v>1068</v>
      </c>
      <c r="G322" s="698" t="s">
        <v>537</v>
      </c>
      <c r="H322" s="698">
        <v>195147</v>
      </c>
      <c r="I322" s="698">
        <v>195147</v>
      </c>
      <c r="J322" s="698" t="s">
        <v>1071</v>
      </c>
      <c r="K322" s="698" t="s">
        <v>1072</v>
      </c>
      <c r="L322" s="701">
        <v>561.51</v>
      </c>
      <c r="M322" s="701">
        <v>6.5</v>
      </c>
      <c r="N322" s="702">
        <v>3649.8149999999996</v>
      </c>
    </row>
    <row r="323" spans="1:14" ht="14.4" customHeight="1" x14ac:dyDescent="0.3">
      <c r="A323" s="696" t="s">
        <v>503</v>
      </c>
      <c r="B323" s="697" t="s">
        <v>504</v>
      </c>
      <c r="C323" s="698" t="s">
        <v>516</v>
      </c>
      <c r="D323" s="699" t="s">
        <v>517</v>
      </c>
      <c r="E323" s="700">
        <v>50113013</v>
      </c>
      <c r="F323" s="699" t="s">
        <v>1068</v>
      </c>
      <c r="G323" s="698" t="s">
        <v>522</v>
      </c>
      <c r="H323" s="698">
        <v>172972</v>
      </c>
      <c r="I323" s="698">
        <v>72972</v>
      </c>
      <c r="J323" s="698" t="s">
        <v>1073</v>
      </c>
      <c r="K323" s="698" t="s">
        <v>1074</v>
      </c>
      <c r="L323" s="701">
        <v>181.58902266288948</v>
      </c>
      <c r="M323" s="701">
        <v>141.20000000000002</v>
      </c>
      <c r="N323" s="702">
        <v>25640.369999999995</v>
      </c>
    </row>
    <row r="324" spans="1:14" ht="14.4" customHeight="1" x14ac:dyDescent="0.3">
      <c r="A324" s="696" t="s">
        <v>503</v>
      </c>
      <c r="B324" s="697" t="s">
        <v>504</v>
      </c>
      <c r="C324" s="698" t="s">
        <v>516</v>
      </c>
      <c r="D324" s="699" t="s">
        <v>517</v>
      </c>
      <c r="E324" s="700">
        <v>50113013</v>
      </c>
      <c r="F324" s="699" t="s">
        <v>1068</v>
      </c>
      <c r="G324" s="698" t="s">
        <v>522</v>
      </c>
      <c r="H324" s="698">
        <v>201961</v>
      </c>
      <c r="I324" s="698">
        <v>201961</v>
      </c>
      <c r="J324" s="698" t="s">
        <v>1075</v>
      </c>
      <c r="K324" s="698" t="s">
        <v>1076</v>
      </c>
      <c r="L324" s="701">
        <v>319.92</v>
      </c>
      <c r="M324" s="701">
        <v>7</v>
      </c>
      <c r="N324" s="702">
        <v>2239.44</v>
      </c>
    </row>
    <row r="325" spans="1:14" ht="14.4" customHeight="1" x14ac:dyDescent="0.3">
      <c r="A325" s="696" t="s">
        <v>503</v>
      </c>
      <c r="B325" s="697" t="s">
        <v>504</v>
      </c>
      <c r="C325" s="698" t="s">
        <v>516</v>
      </c>
      <c r="D325" s="699" t="s">
        <v>517</v>
      </c>
      <c r="E325" s="700">
        <v>50113013</v>
      </c>
      <c r="F325" s="699" t="s">
        <v>1068</v>
      </c>
      <c r="G325" s="698" t="s">
        <v>537</v>
      </c>
      <c r="H325" s="698">
        <v>183817</v>
      </c>
      <c r="I325" s="698">
        <v>183817</v>
      </c>
      <c r="J325" s="698" t="s">
        <v>1077</v>
      </c>
      <c r="K325" s="698" t="s">
        <v>1078</v>
      </c>
      <c r="L325" s="701">
        <v>1290.1164052287581</v>
      </c>
      <c r="M325" s="701">
        <v>30.6</v>
      </c>
      <c r="N325" s="702">
        <v>39477.561999999998</v>
      </c>
    </row>
    <row r="326" spans="1:14" ht="14.4" customHeight="1" x14ac:dyDescent="0.3">
      <c r="A326" s="696" t="s">
        <v>503</v>
      </c>
      <c r="B326" s="697" t="s">
        <v>504</v>
      </c>
      <c r="C326" s="698" t="s">
        <v>516</v>
      </c>
      <c r="D326" s="699" t="s">
        <v>517</v>
      </c>
      <c r="E326" s="700">
        <v>50113013</v>
      </c>
      <c r="F326" s="699" t="s">
        <v>1068</v>
      </c>
      <c r="G326" s="698" t="s">
        <v>522</v>
      </c>
      <c r="H326" s="698">
        <v>164831</v>
      </c>
      <c r="I326" s="698">
        <v>64831</v>
      </c>
      <c r="J326" s="698" t="s">
        <v>1079</v>
      </c>
      <c r="K326" s="698" t="s">
        <v>1080</v>
      </c>
      <c r="L326" s="701">
        <v>364.63499999999999</v>
      </c>
      <c r="M326" s="701">
        <v>4.5999999999999996</v>
      </c>
      <c r="N326" s="702">
        <v>1677.3209999999999</v>
      </c>
    </row>
    <row r="327" spans="1:14" ht="14.4" customHeight="1" x14ac:dyDescent="0.3">
      <c r="A327" s="696" t="s">
        <v>503</v>
      </c>
      <c r="B327" s="697" t="s">
        <v>504</v>
      </c>
      <c r="C327" s="698" t="s">
        <v>516</v>
      </c>
      <c r="D327" s="699" t="s">
        <v>517</v>
      </c>
      <c r="E327" s="700">
        <v>50113013</v>
      </c>
      <c r="F327" s="699" t="s">
        <v>1068</v>
      </c>
      <c r="G327" s="698" t="s">
        <v>522</v>
      </c>
      <c r="H327" s="698">
        <v>164835</v>
      </c>
      <c r="I327" s="698">
        <v>64835</v>
      </c>
      <c r="J327" s="698" t="s">
        <v>1081</v>
      </c>
      <c r="K327" s="698" t="s">
        <v>1082</v>
      </c>
      <c r="L327" s="701">
        <v>143.65999999999997</v>
      </c>
      <c r="M327" s="701">
        <v>4.0999999999999996</v>
      </c>
      <c r="N327" s="702">
        <v>589.00599999999986</v>
      </c>
    </row>
    <row r="328" spans="1:14" ht="14.4" customHeight="1" x14ac:dyDescent="0.3">
      <c r="A328" s="696" t="s">
        <v>503</v>
      </c>
      <c r="B328" s="697" t="s">
        <v>504</v>
      </c>
      <c r="C328" s="698" t="s">
        <v>516</v>
      </c>
      <c r="D328" s="699" t="s">
        <v>517</v>
      </c>
      <c r="E328" s="700">
        <v>50113013</v>
      </c>
      <c r="F328" s="699" t="s">
        <v>1068</v>
      </c>
      <c r="G328" s="698" t="s">
        <v>522</v>
      </c>
      <c r="H328" s="698">
        <v>183926</v>
      </c>
      <c r="I328" s="698">
        <v>183926</v>
      </c>
      <c r="J328" s="698" t="s">
        <v>1083</v>
      </c>
      <c r="K328" s="698" t="s">
        <v>1078</v>
      </c>
      <c r="L328" s="701">
        <v>132.66000000000003</v>
      </c>
      <c r="M328" s="701">
        <v>11.2</v>
      </c>
      <c r="N328" s="702">
        <v>1485.7920000000001</v>
      </c>
    </row>
    <row r="329" spans="1:14" ht="14.4" customHeight="1" x14ac:dyDescent="0.3">
      <c r="A329" s="696" t="s">
        <v>503</v>
      </c>
      <c r="B329" s="697" t="s">
        <v>504</v>
      </c>
      <c r="C329" s="698" t="s">
        <v>516</v>
      </c>
      <c r="D329" s="699" t="s">
        <v>517</v>
      </c>
      <c r="E329" s="700">
        <v>50113013</v>
      </c>
      <c r="F329" s="699" t="s">
        <v>1068</v>
      </c>
      <c r="G329" s="698" t="s">
        <v>522</v>
      </c>
      <c r="H329" s="698">
        <v>111706</v>
      </c>
      <c r="I329" s="698">
        <v>11706</v>
      </c>
      <c r="J329" s="698" t="s">
        <v>1084</v>
      </c>
      <c r="K329" s="698" t="s">
        <v>1085</v>
      </c>
      <c r="L329" s="701">
        <v>527.36099999999999</v>
      </c>
      <c r="M329" s="701">
        <v>10</v>
      </c>
      <c r="N329" s="702">
        <v>5273.61</v>
      </c>
    </row>
    <row r="330" spans="1:14" ht="14.4" customHeight="1" x14ac:dyDescent="0.3">
      <c r="A330" s="696" t="s">
        <v>503</v>
      </c>
      <c r="B330" s="697" t="s">
        <v>504</v>
      </c>
      <c r="C330" s="698" t="s">
        <v>516</v>
      </c>
      <c r="D330" s="699" t="s">
        <v>517</v>
      </c>
      <c r="E330" s="700">
        <v>50113013</v>
      </c>
      <c r="F330" s="699" t="s">
        <v>1068</v>
      </c>
      <c r="G330" s="698" t="s">
        <v>522</v>
      </c>
      <c r="H330" s="698">
        <v>131656</v>
      </c>
      <c r="I330" s="698">
        <v>131656</v>
      </c>
      <c r="J330" s="698" t="s">
        <v>1086</v>
      </c>
      <c r="K330" s="698" t="s">
        <v>1087</v>
      </c>
      <c r="L330" s="701">
        <v>517</v>
      </c>
      <c r="M330" s="701">
        <v>9</v>
      </c>
      <c r="N330" s="702">
        <v>4653</v>
      </c>
    </row>
    <row r="331" spans="1:14" ht="14.4" customHeight="1" x14ac:dyDescent="0.3">
      <c r="A331" s="696" t="s">
        <v>503</v>
      </c>
      <c r="B331" s="697" t="s">
        <v>504</v>
      </c>
      <c r="C331" s="698" t="s">
        <v>516</v>
      </c>
      <c r="D331" s="699" t="s">
        <v>517</v>
      </c>
      <c r="E331" s="700">
        <v>50113013</v>
      </c>
      <c r="F331" s="699" t="s">
        <v>1068</v>
      </c>
      <c r="G331" s="698" t="s">
        <v>522</v>
      </c>
      <c r="H331" s="698">
        <v>108606</v>
      </c>
      <c r="I331" s="698">
        <v>108606</v>
      </c>
      <c r="J331" s="698" t="s">
        <v>1088</v>
      </c>
      <c r="K331" s="698" t="s">
        <v>1089</v>
      </c>
      <c r="L331" s="701">
        <v>73.22</v>
      </c>
      <c r="M331" s="701">
        <v>1</v>
      </c>
      <c r="N331" s="702">
        <v>73.22</v>
      </c>
    </row>
    <row r="332" spans="1:14" ht="14.4" customHeight="1" x14ac:dyDescent="0.3">
      <c r="A332" s="696" t="s">
        <v>503</v>
      </c>
      <c r="B332" s="697" t="s">
        <v>504</v>
      </c>
      <c r="C332" s="698" t="s">
        <v>516</v>
      </c>
      <c r="D332" s="699" t="s">
        <v>517</v>
      </c>
      <c r="E332" s="700">
        <v>50113013</v>
      </c>
      <c r="F332" s="699" t="s">
        <v>1068</v>
      </c>
      <c r="G332" s="698" t="s">
        <v>522</v>
      </c>
      <c r="H332" s="698">
        <v>162180</v>
      </c>
      <c r="I332" s="698">
        <v>162180</v>
      </c>
      <c r="J332" s="698" t="s">
        <v>1090</v>
      </c>
      <c r="K332" s="698" t="s">
        <v>1091</v>
      </c>
      <c r="L332" s="701">
        <v>152.9</v>
      </c>
      <c r="M332" s="701">
        <v>0.6</v>
      </c>
      <c r="N332" s="702">
        <v>91.74</v>
      </c>
    </row>
    <row r="333" spans="1:14" ht="14.4" customHeight="1" x14ac:dyDescent="0.3">
      <c r="A333" s="696" t="s">
        <v>503</v>
      </c>
      <c r="B333" s="697" t="s">
        <v>504</v>
      </c>
      <c r="C333" s="698" t="s">
        <v>516</v>
      </c>
      <c r="D333" s="699" t="s">
        <v>517</v>
      </c>
      <c r="E333" s="700">
        <v>50113013</v>
      </c>
      <c r="F333" s="699" t="s">
        <v>1068</v>
      </c>
      <c r="G333" s="698" t="s">
        <v>522</v>
      </c>
      <c r="H333" s="698">
        <v>162187</v>
      </c>
      <c r="I333" s="698">
        <v>162187</v>
      </c>
      <c r="J333" s="698" t="s">
        <v>1092</v>
      </c>
      <c r="K333" s="698" t="s">
        <v>1093</v>
      </c>
      <c r="L333" s="701">
        <v>286</v>
      </c>
      <c r="M333" s="701">
        <v>8.9</v>
      </c>
      <c r="N333" s="702">
        <v>2545.4</v>
      </c>
    </row>
    <row r="334" spans="1:14" ht="14.4" customHeight="1" x14ac:dyDescent="0.3">
      <c r="A334" s="696" t="s">
        <v>503</v>
      </c>
      <c r="B334" s="697" t="s">
        <v>504</v>
      </c>
      <c r="C334" s="698" t="s">
        <v>516</v>
      </c>
      <c r="D334" s="699" t="s">
        <v>517</v>
      </c>
      <c r="E334" s="700">
        <v>50113013</v>
      </c>
      <c r="F334" s="699" t="s">
        <v>1068</v>
      </c>
      <c r="G334" s="698" t="s">
        <v>537</v>
      </c>
      <c r="H334" s="698">
        <v>849655</v>
      </c>
      <c r="I334" s="698">
        <v>129836</v>
      </c>
      <c r="J334" s="698" t="s">
        <v>1094</v>
      </c>
      <c r="K334" s="698" t="s">
        <v>1095</v>
      </c>
      <c r="L334" s="701">
        <v>262.90000000000003</v>
      </c>
      <c r="M334" s="701">
        <v>14.5</v>
      </c>
      <c r="N334" s="702">
        <v>3812.0500000000006</v>
      </c>
    </row>
    <row r="335" spans="1:14" ht="14.4" customHeight="1" x14ac:dyDescent="0.3">
      <c r="A335" s="696" t="s">
        <v>503</v>
      </c>
      <c r="B335" s="697" t="s">
        <v>504</v>
      </c>
      <c r="C335" s="698" t="s">
        <v>516</v>
      </c>
      <c r="D335" s="699" t="s">
        <v>517</v>
      </c>
      <c r="E335" s="700">
        <v>50113013</v>
      </c>
      <c r="F335" s="699" t="s">
        <v>1068</v>
      </c>
      <c r="G335" s="698" t="s">
        <v>537</v>
      </c>
      <c r="H335" s="698">
        <v>849887</v>
      </c>
      <c r="I335" s="698">
        <v>129834</v>
      </c>
      <c r="J335" s="698" t="s">
        <v>1096</v>
      </c>
      <c r="K335" s="698" t="s">
        <v>505</v>
      </c>
      <c r="L335" s="701">
        <v>154</v>
      </c>
      <c r="M335" s="701">
        <v>9</v>
      </c>
      <c r="N335" s="702">
        <v>1386</v>
      </c>
    </row>
    <row r="336" spans="1:14" ht="14.4" customHeight="1" x14ac:dyDescent="0.3">
      <c r="A336" s="696" t="s">
        <v>503</v>
      </c>
      <c r="B336" s="697" t="s">
        <v>504</v>
      </c>
      <c r="C336" s="698" t="s">
        <v>516</v>
      </c>
      <c r="D336" s="699" t="s">
        <v>517</v>
      </c>
      <c r="E336" s="700">
        <v>50113013</v>
      </c>
      <c r="F336" s="699" t="s">
        <v>1068</v>
      </c>
      <c r="G336" s="698" t="s">
        <v>522</v>
      </c>
      <c r="H336" s="698">
        <v>218400</v>
      </c>
      <c r="I336" s="698">
        <v>218400</v>
      </c>
      <c r="J336" s="698" t="s">
        <v>1097</v>
      </c>
      <c r="K336" s="698" t="s">
        <v>1098</v>
      </c>
      <c r="L336" s="701">
        <v>597.7399999999999</v>
      </c>
      <c r="M336" s="701">
        <v>16</v>
      </c>
      <c r="N336" s="702">
        <v>9563.8399999999983</v>
      </c>
    </row>
    <row r="337" spans="1:14" ht="14.4" customHeight="1" x14ac:dyDescent="0.3">
      <c r="A337" s="696" t="s">
        <v>503</v>
      </c>
      <c r="B337" s="697" t="s">
        <v>504</v>
      </c>
      <c r="C337" s="698" t="s">
        <v>516</v>
      </c>
      <c r="D337" s="699" t="s">
        <v>517</v>
      </c>
      <c r="E337" s="700">
        <v>50113013</v>
      </c>
      <c r="F337" s="699" t="s">
        <v>1068</v>
      </c>
      <c r="G337" s="698" t="s">
        <v>522</v>
      </c>
      <c r="H337" s="698">
        <v>168860</v>
      </c>
      <c r="I337" s="698">
        <v>168860</v>
      </c>
      <c r="J337" s="698" t="s">
        <v>1099</v>
      </c>
      <c r="K337" s="698" t="s">
        <v>1100</v>
      </c>
      <c r="L337" s="701">
        <v>28965.489999999998</v>
      </c>
      <c r="M337" s="701">
        <v>2</v>
      </c>
      <c r="N337" s="702">
        <v>57930.979999999996</v>
      </c>
    </row>
    <row r="338" spans="1:14" ht="14.4" customHeight="1" x14ac:dyDescent="0.3">
      <c r="A338" s="696" t="s">
        <v>503</v>
      </c>
      <c r="B338" s="697" t="s">
        <v>504</v>
      </c>
      <c r="C338" s="698" t="s">
        <v>516</v>
      </c>
      <c r="D338" s="699" t="s">
        <v>517</v>
      </c>
      <c r="E338" s="700">
        <v>50113013</v>
      </c>
      <c r="F338" s="699" t="s">
        <v>1068</v>
      </c>
      <c r="G338" s="698" t="s">
        <v>522</v>
      </c>
      <c r="H338" s="698">
        <v>102427</v>
      </c>
      <c r="I338" s="698">
        <v>2427</v>
      </c>
      <c r="J338" s="698" t="s">
        <v>1101</v>
      </c>
      <c r="K338" s="698" t="s">
        <v>642</v>
      </c>
      <c r="L338" s="701">
        <v>88.45999999999998</v>
      </c>
      <c r="M338" s="701">
        <v>1</v>
      </c>
      <c r="N338" s="702">
        <v>88.45999999999998</v>
      </c>
    </row>
    <row r="339" spans="1:14" ht="14.4" customHeight="1" x14ac:dyDescent="0.3">
      <c r="A339" s="696" t="s">
        <v>503</v>
      </c>
      <c r="B339" s="697" t="s">
        <v>504</v>
      </c>
      <c r="C339" s="698" t="s">
        <v>516</v>
      </c>
      <c r="D339" s="699" t="s">
        <v>517</v>
      </c>
      <c r="E339" s="700">
        <v>50113013</v>
      </c>
      <c r="F339" s="699" t="s">
        <v>1068</v>
      </c>
      <c r="G339" s="698" t="s">
        <v>522</v>
      </c>
      <c r="H339" s="698">
        <v>101066</v>
      </c>
      <c r="I339" s="698">
        <v>1066</v>
      </c>
      <c r="J339" s="698" t="s">
        <v>1102</v>
      </c>
      <c r="K339" s="698" t="s">
        <v>1103</v>
      </c>
      <c r="L339" s="701">
        <v>57.42</v>
      </c>
      <c r="M339" s="701">
        <v>10</v>
      </c>
      <c r="N339" s="702">
        <v>574.20000000000005</v>
      </c>
    </row>
    <row r="340" spans="1:14" ht="14.4" customHeight="1" x14ac:dyDescent="0.3">
      <c r="A340" s="696" t="s">
        <v>503</v>
      </c>
      <c r="B340" s="697" t="s">
        <v>504</v>
      </c>
      <c r="C340" s="698" t="s">
        <v>516</v>
      </c>
      <c r="D340" s="699" t="s">
        <v>517</v>
      </c>
      <c r="E340" s="700">
        <v>50113013</v>
      </c>
      <c r="F340" s="699" t="s">
        <v>1068</v>
      </c>
      <c r="G340" s="698" t="s">
        <v>522</v>
      </c>
      <c r="H340" s="698">
        <v>847476</v>
      </c>
      <c r="I340" s="698">
        <v>112782</v>
      </c>
      <c r="J340" s="698" t="s">
        <v>1104</v>
      </c>
      <c r="K340" s="698" t="s">
        <v>1105</v>
      </c>
      <c r="L340" s="701">
        <v>682.63262403100782</v>
      </c>
      <c r="M340" s="701">
        <v>6.45</v>
      </c>
      <c r="N340" s="702">
        <v>4402.9804250000007</v>
      </c>
    </row>
    <row r="341" spans="1:14" ht="14.4" customHeight="1" x14ac:dyDescent="0.3">
      <c r="A341" s="696" t="s">
        <v>503</v>
      </c>
      <c r="B341" s="697" t="s">
        <v>504</v>
      </c>
      <c r="C341" s="698" t="s">
        <v>516</v>
      </c>
      <c r="D341" s="699" t="s">
        <v>517</v>
      </c>
      <c r="E341" s="700">
        <v>50113013</v>
      </c>
      <c r="F341" s="699" t="s">
        <v>1068</v>
      </c>
      <c r="G341" s="698" t="s">
        <v>522</v>
      </c>
      <c r="H341" s="698">
        <v>96414</v>
      </c>
      <c r="I341" s="698">
        <v>96414</v>
      </c>
      <c r="J341" s="698" t="s">
        <v>1106</v>
      </c>
      <c r="K341" s="698" t="s">
        <v>1107</v>
      </c>
      <c r="L341" s="701">
        <v>58.728571428571435</v>
      </c>
      <c r="M341" s="701">
        <v>7</v>
      </c>
      <c r="N341" s="702">
        <v>411.1</v>
      </c>
    </row>
    <row r="342" spans="1:14" ht="14.4" customHeight="1" x14ac:dyDescent="0.3">
      <c r="A342" s="696" t="s">
        <v>503</v>
      </c>
      <c r="B342" s="697" t="s">
        <v>504</v>
      </c>
      <c r="C342" s="698" t="s">
        <v>516</v>
      </c>
      <c r="D342" s="699" t="s">
        <v>517</v>
      </c>
      <c r="E342" s="700">
        <v>50113013</v>
      </c>
      <c r="F342" s="699" t="s">
        <v>1068</v>
      </c>
      <c r="G342" s="698" t="s">
        <v>522</v>
      </c>
      <c r="H342" s="698">
        <v>216199</v>
      </c>
      <c r="I342" s="698">
        <v>216199</v>
      </c>
      <c r="J342" s="698" t="s">
        <v>1108</v>
      </c>
      <c r="K342" s="698" t="s">
        <v>1109</v>
      </c>
      <c r="L342" s="701">
        <v>99.90000000000002</v>
      </c>
      <c r="M342" s="701">
        <v>3</v>
      </c>
      <c r="N342" s="702">
        <v>299.70000000000005</v>
      </c>
    </row>
    <row r="343" spans="1:14" ht="14.4" customHeight="1" x14ac:dyDescent="0.3">
      <c r="A343" s="696" t="s">
        <v>503</v>
      </c>
      <c r="B343" s="697" t="s">
        <v>504</v>
      </c>
      <c r="C343" s="698" t="s">
        <v>516</v>
      </c>
      <c r="D343" s="699" t="s">
        <v>517</v>
      </c>
      <c r="E343" s="700">
        <v>50113013</v>
      </c>
      <c r="F343" s="699" t="s">
        <v>1068</v>
      </c>
      <c r="G343" s="698" t="s">
        <v>522</v>
      </c>
      <c r="H343" s="698">
        <v>216183</v>
      </c>
      <c r="I343" s="698">
        <v>216183</v>
      </c>
      <c r="J343" s="698" t="s">
        <v>1110</v>
      </c>
      <c r="K343" s="698" t="s">
        <v>1111</v>
      </c>
      <c r="L343" s="701">
        <v>251.66</v>
      </c>
      <c r="M343" s="701">
        <v>10</v>
      </c>
      <c r="N343" s="702">
        <v>2516.6</v>
      </c>
    </row>
    <row r="344" spans="1:14" ht="14.4" customHeight="1" x14ac:dyDescent="0.3">
      <c r="A344" s="696" t="s">
        <v>503</v>
      </c>
      <c r="B344" s="697" t="s">
        <v>504</v>
      </c>
      <c r="C344" s="698" t="s">
        <v>516</v>
      </c>
      <c r="D344" s="699" t="s">
        <v>517</v>
      </c>
      <c r="E344" s="700">
        <v>50113013</v>
      </c>
      <c r="F344" s="699" t="s">
        <v>1068</v>
      </c>
      <c r="G344" s="698" t="s">
        <v>505</v>
      </c>
      <c r="H344" s="698">
        <v>156835</v>
      </c>
      <c r="I344" s="698">
        <v>156835</v>
      </c>
      <c r="J344" s="698" t="s">
        <v>1112</v>
      </c>
      <c r="K344" s="698" t="s">
        <v>1113</v>
      </c>
      <c r="L344" s="701">
        <v>1116.4999999999998</v>
      </c>
      <c r="M344" s="701">
        <v>7.8000000000000007</v>
      </c>
      <c r="N344" s="702">
        <v>8708.6999999999989</v>
      </c>
    </row>
    <row r="345" spans="1:14" ht="14.4" customHeight="1" x14ac:dyDescent="0.3">
      <c r="A345" s="696" t="s">
        <v>503</v>
      </c>
      <c r="B345" s="697" t="s">
        <v>504</v>
      </c>
      <c r="C345" s="698" t="s">
        <v>516</v>
      </c>
      <c r="D345" s="699" t="s">
        <v>517</v>
      </c>
      <c r="E345" s="700">
        <v>50113013</v>
      </c>
      <c r="F345" s="699" t="s">
        <v>1068</v>
      </c>
      <c r="G345" s="698" t="s">
        <v>537</v>
      </c>
      <c r="H345" s="698">
        <v>111592</v>
      </c>
      <c r="I345" s="698">
        <v>11592</v>
      </c>
      <c r="J345" s="698" t="s">
        <v>1114</v>
      </c>
      <c r="K345" s="698" t="s">
        <v>1115</v>
      </c>
      <c r="L345" s="701">
        <v>370.90314056224923</v>
      </c>
      <c r="M345" s="701">
        <v>83</v>
      </c>
      <c r="N345" s="702">
        <v>30784.960666666688</v>
      </c>
    </row>
    <row r="346" spans="1:14" ht="14.4" customHeight="1" x14ac:dyDescent="0.3">
      <c r="A346" s="696" t="s">
        <v>503</v>
      </c>
      <c r="B346" s="697" t="s">
        <v>504</v>
      </c>
      <c r="C346" s="698" t="s">
        <v>516</v>
      </c>
      <c r="D346" s="699" t="s">
        <v>517</v>
      </c>
      <c r="E346" s="700">
        <v>50113013</v>
      </c>
      <c r="F346" s="699" t="s">
        <v>1068</v>
      </c>
      <c r="G346" s="698" t="s">
        <v>522</v>
      </c>
      <c r="H346" s="698">
        <v>225543</v>
      </c>
      <c r="I346" s="698">
        <v>225543</v>
      </c>
      <c r="J346" s="698" t="s">
        <v>1116</v>
      </c>
      <c r="K346" s="698" t="s">
        <v>1117</v>
      </c>
      <c r="L346" s="701">
        <v>391.11</v>
      </c>
      <c r="M346" s="701">
        <v>2</v>
      </c>
      <c r="N346" s="702">
        <v>782.22</v>
      </c>
    </row>
    <row r="347" spans="1:14" ht="14.4" customHeight="1" x14ac:dyDescent="0.3">
      <c r="A347" s="696" t="s">
        <v>503</v>
      </c>
      <c r="B347" s="697" t="s">
        <v>504</v>
      </c>
      <c r="C347" s="698" t="s">
        <v>516</v>
      </c>
      <c r="D347" s="699" t="s">
        <v>517</v>
      </c>
      <c r="E347" s="700">
        <v>50113013</v>
      </c>
      <c r="F347" s="699" t="s">
        <v>1068</v>
      </c>
      <c r="G347" s="698" t="s">
        <v>522</v>
      </c>
      <c r="H347" s="698">
        <v>207116</v>
      </c>
      <c r="I347" s="698">
        <v>207116</v>
      </c>
      <c r="J347" s="698" t="s">
        <v>1118</v>
      </c>
      <c r="K347" s="698" t="s">
        <v>1119</v>
      </c>
      <c r="L347" s="701">
        <v>419.52</v>
      </c>
      <c r="M347" s="701">
        <v>0.3</v>
      </c>
      <c r="N347" s="702">
        <v>125.85599999999999</v>
      </c>
    </row>
    <row r="348" spans="1:14" ht="14.4" customHeight="1" x14ac:dyDescent="0.3">
      <c r="A348" s="696" t="s">
        <v>503</v>
      </c>
      <c r="B348" s="697" t="s">
        <v>504</v>
      </c>
      <c r="C348" s="698" t="s">
        <v>516</v>
      </c>
      <c r="D348" s="699" t="s">
        <v>517</v>
      </c>
      <c r="E348" s="700">
        <v>50113013</v>
      </c>
      <c r="F348" s="699" t="s">
        <v>1068</v>
      </c>
      <c r="G348" s="698" t="s">
        <v>522</v>
      </c>
      <c r="H348" s="698">
        <v>101076</v>
      </c>
      <c r="I348" s="698">
        <v>1076</v>
      </c>
      <c r="J348" s="698" t="s">
        <v>1120</v>
      </c>
      <c r="K348" s="698" t="s">
        <v>869</v>
      </c>
      <c r="L348" s="701">
        <v>78.602500000000006</v>
      </c>
      <c r="M348" s="701">
        <v>20</v>
      </c>
      <c r="N348" s="702">
        <v>1572.0500000000002</v>
      </c>
    </row>
    <row r="349" spans="1:14" ht="14.4" customHeight="1" x14ac:dyDescent="0.3">
      <c r="A349" s="696" t="s">
        <v>503</v>
      </c>
      <c r="B349" s="697" t="s">
        <v>504</v>
      </c>
      <c r="C349" s="698" t="s">
        <v>516</v>
      </c>
      <c r="D349" s="699" t="s">
        <v>517</v>
      </c>
      <c r="E349" s="700">
        <v>50113013</v>
      </c>
      <c r="F349" s="699" t="s">
        <v>1068</v>
      </c>
      <c r="G349" s="698" t="s">
        <v>537</v>
      </c>
      <c r="H349" s="698">
        <v>113453</v>
      </c>
      <c r="I349" s="698">
        <v>113453</v>
      </c>
      <c r="J349" s="698" t="s">
        <v>1121</v>
      </c>
      <c r="K349" s="698" t="s">
        <v>1122</v>
      </c>
      <c r="L349" s="701">
        <v>458.70000000000056</v>
      </c>
      <c r="M349" s="701">
        <v>67.199999999999989</v>
      </c>
      <c r="N349" s="702">
        <v>30824.640000000032</v>
      </c>
    </row>
    <row r="350" spans="1:14" ht="14.4" customHeight="1" x14ac:dyDescent="0.3">
      <c r="A350" s="696" t="s">
        <v>503</v>
      </c>
      <c r="B350" s="697" t="s">
        <v>504</v>
      </c>
      <c r="C350" s="698" t="s">
        <v>516</v>
      </c>
      <c r="D350" s="699" t="s">
        <v>517</v>
      </c>
      <c r="E350" s="700">
        <v>50113013</v>
      </c>
      <c r="F350" s="699" t="s">
        <v>1068</v>
      </c>
      <c r="G350" s="698" t="s">
        <v>522</v>
      </c>
      <c r="H350" s="698">
        <v>106264</v>
      </c>
      <c r="I350" s="698">
        <v>6264</v>
      </c>
      <c r="J350" s="698" t="s">
        <v>1123</v>
      </c>
      <c r="K350" s="698" t="s">
        <v>1124</v>
      </c>
      <c r="L350" s="701">
        <v>31.669999999999998</v>
      </c>
      <c r="M350" s="701">
        <v>9</v>
      </c>
      <c r="N350" s="702">
        <v>285.02999999999997</v>
      </c>
    </row>
    <row r="351" spans="1:14" ht="14.4" customHeight="1" x14ac:dyDescent="0.3">
      <c r="A351" s="696" t="s">
        <v>503</v>
      </c>
      <c r="B351" s="697" t="s">
        <v>504</v>
      </c>
      <c r="C351" s="698" t="s">
        <v>516</v>
      </c>
      <c r="D351" s="699" t="s">
        <v>517</v>
      </c>
      <c r="E351" s="700">
        <v>50113013</v>
      </c>
      <c r="F351" s="699" t="s">
        <v>1068</v>
      </c>
      <c r="G351" s="698" t="s">
        <v>522</v>
      </c>
      <c r="H351" s="698">
        <v>105113</v>
      </c>
      <c r="I351" s="698">
        <v>5113</v>
      </c>
      <c r="J351" s="698" t="s">
        <v>1125</v>
      </c>
      <c r="K351" s="698" t="s">
        <v>1126</v>
      </c>
      <c r="L351" s="701">
        <v>127.56000000000003</v>
      </c>
      <c r="M351" s="701">
        <v>11</v>
      </c>
      <c r="N351" s="702">
        <v>1403.1600000000003</v>
      </c>
    </row>
    <row r="352" spans="1:14" ht="14.4" customHeight="1" x14ac:dyDescent="0.3">
      <c r="A352" s="696" t="s">
        <v>503</v>
      </c>
      <c r="B352" s="697" t="s">
        <v>504</v>
      </c>
      <c r="C352" s="698" t="s">
        <v>516</v>
      </c>
      <c r="D352" s="699" t="s">
        <v>517</v>
      </c>
      <c r="E352" s="700">
        <v>50113013</v>
      </c>
      <c r="F352" s="699" t="s">
        <v>1068</v>
      </c>
      <c r="G352" s="698" t="s">
        <v>522</v>
      </c>
      <c r="H352" s="698">
        <v>847759</v>
      </c>
      <c r="I352" s="698">
        <v>142077</v>
      </c>
      <c r="J352" s="698" t="s">
        <v>1127</v>
      </c>
      <c r="K352" s="698" t="s">
        <v>1128</v>
      </c>
      <c r="L352" s="701">
        <v>2256.35</v>
      </c>
      <c r="M352" s="701">
        <v>1</v>
      </c>
      <c r="N352" s="702">
        <v>2256.35</v>
      </c>
    </row>
    <row r="353" spans="1:14" ht="14.4" customHeight="1" x14ac:dyDescent="0.3">
      <c r="A353" s="696" t="s">
        <v>503</v>
      </c>
      <c r="B353" s="697" t="s">
        <v>504</v>
      </c>
      <c r="C353" s="698" t="s">
        <v>516</v>
      </c>
      <c r="D353" s="699" t="s">
        <v>517</v>
      </c>
      <c r="E353" s="700">
        <v>50113013</v>
      </c>
      <c r="F353" s="699" t="s">
        <v>1068</v>
      </c>
      <c r="G353" s="698" t="s">
        <v>537</v>
      </c>
      <c r="H353" s="698">
        <v>126127</v>
      </c>
      <c r="I353" s="698">
        <v>26127</v>
      </c>
      <c r="J353" s="698" t="s">
        <v>1129</v>
      </c>
      <c r="K353" s="698" t="s">
        <v>1130</v>
      </c>
      <c r="L353" s="701">
        <v>3071.1499999999996</v>
      </c>
      <c r="M353" s="701">
        <v>29</v>
      </c>
      <c r="N353" s="702">
        <v>89063.349999999991</v>
      </c>
    </row>
    <row r="354" spans="1:14" ht="14.4" customHeight="1" x14ac:dyDescent="0.3">
      <c r="A354" s="696" t="s">
        <v>503</v>
      </c>
      <c r="B354" s="697" t="s">
        <v>504</v>
      </c>
      <c r="C354" s="698" t="s">
        <v>516</v>
      </c>
      <c r="D354" s="699" t="s">
        <v>517</v>
      </c>
      <c r="E354" s="700">
        <v>50113013</v>
      </c>
      <c r="F354" s="699" t="s">
        <v>1068</v>
      </c>
      <c r="G354" s="698" t="s">
        <v>522</v>
      </c>
      <c r="H354" s="698">
        <v>116600</v>
      </c>
      <c r="I354" s="698">
        <v>16600</v>
      </c>
      <c r="J354" s="698" t="s">
        <v>1131</v>
      </c>
      <c r="K354" s="698" t="s">
        <v>1132</v>
      </c>
      <c r="L354" s="701">
        <v>43.86</v>
      </c>
      <c r="M354" s="701">
        <v>285</v>
      </c>
      <c r="N354" s="702">
        <v>12500.1</v>
      </c>
    </row>
    <row r="355" spans="1:14" ht="14.4" customHeight="1" x14ac:dyDescent="0.3">
      <c r="A355" s="696" t="s">
        <v>503</v>
      </c>
      <c r="B355" s="697" t="s">
        <v>504</v>
      </c>
      <c r="C355" s="698" t="s">
        <v>516</v>
      </c>
      <c r="D355" s="699" t="s">
        <v>517</v>
      </c>
      <c r="E355" s="700">
        <v>50113013</v>
      </c>
      <c r="F355" s="699" t="s">
        <v>1068</v>
      </c>
      <c r="G355" s="698" t="s">
        <v>537</v>
      </c>
      <c r="H355" s="698">
        <v>166269</v>
      </c>
      <c r="I355" s="698">
        <v>166269</v>
      </c>
      <c r="J355" s="698" t="s">
        <v>1133</v>
      </c>
      <c r="K355" s="698" t="s">
        <v>1134</v>
      </c>
      <c r="L355" s="701">
        <v>52.880000000000017</v>
      </c>
      <c r="M355" s="701">
        <v>43</v>
      </c>
      <c r="N355" s="702">
        <v>2273.8400000000006</v>
      </c>
    </row>
    <row r="356" spans="1:14" ht="14.4" customHeight="1" x14ac:dyDescent="0.3">
      <c r="A356" s="696" t="s">
        <v>503</v>
      </c>
      <c r="B356" s="697" t="s">
        <v>504</v>
      </c>
      <c r="C356" s="698" t="s">
        <v>516</v>
      </c>
      <c r="D356" s="699" t="s">
        <v>517</v>
      </c>
      <c r="E356" s="700">
        <v>50113013</v>
      </c>
      <c r="F356" s="699" t="s">
        <v>1068</v>
      </c>
      <c r="G356" s="698" t="s">
        <v>537</v>
      </c>
      <c r="H356" s="698">
        <v>166265</v>
      </c>
      <c r="I356" s="698">
        <v>166265</v>
      </c>
      <c r="J356" s="698" t="s">
        <v>1135</v>
      </c>
      <c r="K356" s="698" t="s">
        <v>1111</v>
      </c>
      <c r="L356" s="701">
        <v>33.39</v>
      </c>
      <c r="M356" s="701">
        <v>30</v>
      </c>
      <c r="N356" s="702">
        <v>1001.6999999999999</v>
      </c>
    </row>
    <row r="357" spans="1:14" ht="14.4" customHeight="1" x14ac:dyDescent="0.3">
      <c r="A357" s="696" t="s">
        <v>503</v>
      </c>
      <c r="B357" s="697" t="s">
        <v>504</v>
      </c>
      <c r="C357" s="698" t="s">
        <v>516</v>
      </c>
      <c r="D357" s="699" t="s">
        <v>517</v>
      </c>
      <c r="E357" s="700">
        <v>50113013</v>
      </c>
      <c r="F357" s="699" t="s">
        <v>1068</v>
      </c>
      <c r="G357" s="698" t="s">
        <v>522</v>
      </c>
      <c r="H357" s="698">
        <v>193477</v>
      </c>
      <c r="I357" s="698">
        <v>193477</v>
      </c>
      <c r="J357" s="698" t="s">
        <v>1136</v>
      </c>
      <c r="K357" s="698" t="s">
        <v>1137</v>
      </c>
      <c r="L357" s="701">
        <v>9982.7999999999993</v>
      </c>
      <c r="M357" s="701">
        <v>1</v>
      </c>
      <c r="N357" s="702">
        <v>9982.7999999999993</v>
      </c>
    </row>
    <row r="358" spans="1:14" ht="14.4" customHeight="1" x14ac:dyDescent="0.3">
      <c r="A358" s="696" t="s">
        <v>503</v>
      </c>
      <c r="B358" s="697" t="s">
        <v>504</v>
      </c>
      <c r="C358" s="698" t="s">
        <v>516</v>
      </c>
      <c r="D358" s="699" t="s">
        <v>517</v>
      </c>
      <c r="E358" s="700">
        <v>50113014</v>
      </c>
      <c r="F358" s="699" t="s">
        <v>1138</v>
      </c>
      <c r="G358" s="698" t="s">
        <v>537</v>
      </c>
      <c r="H358" s="698">
        <v>164401</v>
      </c>
      <c r="I358" s="698">
        <v>164401</v>
      </c>
      <c r="J358" s="698" t="s">
        <v>1139</v>
      </c>
      <c r="K358" s="698" t="s">
        <v>1140</v>
      </c>
      <c r="L358" s="701">
        <v>148.5</v>
      </c>
      <c r="M358" s="701">
        <v>26.6</v>
      </c>
      <c r="N358" s="702">
        <v>3950.1000000000004</v>
      </c>
    </row>
    <row r="359" spans="1:14" ht="14.4" customHeight="1" x14ac:dyDescent="0.3">
      <c r="A359" s="696" t="s">
        <v>503</v>
      </c>
      <c r="B359" s="697" t="s">
        <v>504</v>
      </c>
      <c r="C359" s="698" t="s">
        <v>516</v>
      </c>
      <c r="D359" s="699" t="s">
        <v>517</v>
      </c>
      <c r="E359" s="700">
        <v>50113014</v>
      </c>
      <c r="F359" s="699" t="s">
        <v>1138</v>
      </c>
      <c r="G359" s="698" t="s">
        <v>537</v>
      </c>
      <c r="H359" s="698">
        <v>164407</v>
      </c>
      <c r="I359" s="698">
        <v>164407</v>
      </c>
      <c r="J359" s="698" t="s">
        <v>1139</v>
      </c>
      <c r="K359" s="698" t="s">
        <v>1141</v>
      </c>
      <c r="L359" s="701">
        <v>294.8</v>
      </c>
      <c r="M359" s="701">
        <v>5</v>
      </c>
      <c r="N359" s="702">
        <v>1474</v>
      </c>
    </row>
    <row r="360" spans="1:14" ht="14.4" customHeight="1" x14ac:dyDescent="0.3">
      <c r="A360" s="696" t="s">
        <v>503</v>
      </c>
      <c r="B360" s="697" t="s">
        <v>504</v>
      </c>
      <c r="C360" s="698" t="s">
        <v>516</v>
      </c>
      <c r="D360" s="699" t="s">
        <v>517</v>
      </c>
      <c r="E360" s="700">
        <v>50113014</v>
      </c>
      <c r="F360" s="699" t="s">
        <v>1138</v>
      </c>
      <c r="G360" s="698" t="s">
        <v>522</v>
      </c>
      <c r="H360" s="698">
        <v>116896</v>
      </c>
      <c r="I360" s="698">
        <v>16896</v>
      </c>
      <c r="J360" s="698" t="s">
        <v>1142</v>
      </c>
      <c r="K360" s="698" t="s">
        <v>1143</v>
      </c>
      <c r="L360" s="701">
        <v>110.21</v>
      </c>
      <c r="M360" s="701">
        <v>5</v>
      </c>
      <c r="N360" s="702">
        <v>551.04999999999995</v>
      </c>
    </row>
    <row r="361" spans="1:14" ht="14.4" customHeight="1" x14ac:dyDescent="0.3">
      <c r="A361" s="696" t="s">
        <v>503</v>
      </c>
      <c r="B361" s="697" t="s">
        <v>504</v>
      </c>
      <c r="C361" s="698" t="s">
        <v>516</v>
      </c>
      <c r="D361" s="699" t="s">
        <v>517</v>
      </c>
      <c r="E361" s="700">
        <v>50113014</v>
      </c>
      <c r="F361" s="699" t="s">
        <v>1138</v>
      </c>
      <c r="G361" s="698" t="s">
        <v>522</v>
      </c>
      <c r="H361" s="698">
        <v>129428</v>
      </c>
      <c r="I361" s="698">
        <v>500720</v>
      </c>
      <c r="J361" s="698" t="s">
        <v>1144</v>
      </c>
      <c r="K361" s="698" t="s">
        <v>1145</v>
      </c>
      <c r="L361" s="701">
        <v>3630</v>
      </c>
      <c r="M361" s="701">
        <v>27</v>
      </c>
      <c r="N361" s="702">
        <v>98010</v>
      </c>
    </row>
    <row r="362" spans="1:14" ht="14.4" customHeight="1" thickBot="1" x14ac:dyDescent="0.35">
      <c r="A362" s="703" t="s">
        <v>503</v>
      </c>
      <c r="B362" s="704" t="s">
        <v>504</v>
      </c>
      <c r="C362" s="705" t="s">
        <v>516</v>
      </c>
      <c r="D362" s="706" t="s">
        <v>517</v>
      </c>
      <c r="E362" s="707">
        <v>50113014</v>
      </c>
      <c r="F362" s="706" t="s">
        <v>1138</v>
      </c>
      <c r="G362" s="705" t="s">
        <v>505</v>
      </c>
      <c r="H362" s="705">
        <v>205772</v>
      </c>
      <c r="I362" s="705">
        <v>205772</v>
      </c>
      <c r="J362" s="705" t="s">
        <v>1146</v>
      </c>
      <c r="K362" s="705" t="s">
        <v>1147</v>
      </c>
      <c r="L362" s="708">
        <v>190.74</v>
      </c>
      <c r="M362" s="708">
        <v>48</v>
      </c>
      <c r="N362" s="709">
        <v>9155.52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1148</v>
      </c>
      <c r="B5" s="687">
        <v>36510.82</v>
      </c>
      <c r="C5" s="714">
        <v>6.8822245637987681E-2</v>
      </c>
      <c r="D5" s="687">
        <v>493998.16966666665</v>
      </c>
      <c r="E5" s="714">
        <v>0.93117775436201244</v>
      </c>
      <c r="F5" s="688">
        <v>530508.9896666666</v>
      </c>
    </row>
    <row r="6" spans="1:6" ht="14.4" customHeight="1" thickBot="1" x14ac:dyDescent="0.35">
      <c r="A6" s="717" t="s">
        <v>3</v>
      </c>
      <c r="B6" s="718">
        <v>36510.82</v>
      </c>
      <c r="C6" s="719">
        <v>6.8822245637987681E-2</v>
      </c>
      <c r="D6" s="718">
        <v>493998.16966666665</v>
      </c>
      <c r="E6" s="719">
        <v>0.93117775436201244</v>
      </c>
      <c r="F6" s="720">
        <v>530508.9896666666</v>
      </c>
    </row>
    <row r="7" spans="1:6" ht="14.4" customHeight="1" thickBot="1" x14ac:dyDescent="0.35"/>
    <row r="8" spans="1:6" ht="14.4" customHeight="1" x14ac:dyDescent="0.3">
      <c r="A8" s="727" t="s">
        <v>1149</v>
      </c>
      <c r="B8" s="694"/>
      <c r="C8" s="715">
        <v>0</v>
      </c>
      <c r="D8" s="694">
        <v>13350.35</v>
      </c>
      <c r="E8" s="715">
        <v>1</v>
      </c>
      <c r="F8" s="695">
        <v>13350.35</v>
      </c>
    </row>
    <row r="9" spans="1:6" ht="14.4" customHeight="1" x14ac:dyDescent="0.3">
      <c r="A9" s="728" t="s">
        <v>1150</v>
      </c>
      <c r="B9" s="701"/>
      <c r="C9" s="723">
        <v>0</v>
      </c>
      <c r="D9" s="701">
        <v>2191.2000000000003</v>
      </c>
      <c r="E9" s="723">
        <v>1</v>
      </c>
      <c r="F9" s="702">
        <v>2191.2000000000003</v>
      </c>
    </row>
    <row r="10" spans="1:6" ht="14.4" customHeight="1" x14ac:dyDescent="0.3">
      <c r="A10" s="728" t="s">
        <v>1151</v>
      </c>
      <c r="B10" s="701">
        <v>63.350000000000016</v>
      </c>
      <c r="C10" s="723">
        <v>1</v>
      </c>
      <c r="D10" s="701"/>
      <c r="E10" s="723">
        <v>0</v>
      </c>
      <c r="F10" s="702">
        <v>63.350000000000016</v>
      </c>
    </row>
    <row r="11" spans="1:6" ht="14.4" customHeight="1" x14ac:dyDescent="0.3">
      <c r="A11" s="728" t="s">
        <v>1152</v>
      </c>
      <c r="B11" s="701">
        <v>137.53</v>
      </c>
      <c r="C11" s="723">
        <v>1</v>
      </c>
      <c r="D11" s="701"/>
      <c r="E11" s="723">
        <v>0</v>
      </c>
      <c r="F11" s="702">
        <v>137.53</v>
      </c>
    </row>
    <row r="12" spans="1:6" ht="14.4" customHeight="1" x14ac:dyDescent="0.3">
      <c r="A12" s="728" t="s">
        <v>1153</v>
      </c>
      <c r="B12" s="701"/>
      <c r="C12" s="723">
        <v>0</v>
      </c>
      <c r="D12" s="701">
        <v>38191.980000000003</v>
      </c>
      <c r="E12" s="723">
        <v>1</v>
      </c>
      <c r="F12" s="702">
        <v>38191.980000000003</v>
      </c>
    </row>
    <row r="13" spans="1:6" ht="14.4" customHeight="1" x14ac:dyDescent="0.3">
      <c r="A13" s="728" t="s">
        <v>1154</v>
      </c>
      <c r="B13" s="701"/>
      <c r="C13" s="723">
        <v>0</v>
      </c>
      <c r="D13" s="701">
        <v>252.70999999999995</v>
      </c>
      <c r="E13" s="723">
        <v>1</v>
      </c>
      <c r="F13" s="702">
        <v>252.70999999999995</v>
      </c>
    </row>
    <row r="14" spans="1:6" ht="14.4" customHeight="1" x14ac:dyDescent="0.3">
      <c r="A14" s="728" t="s">
        <v>1155</v>
      </c>
      <c r="B14" s="701"/>
      <c r="C14" s="723">
        <v>0</v>
      </c>
      <c r="D14" s="701">
        <v>6126.14</v>
      </c>
      <c r="E14" s="723">
        <v>1</v>
      </c>
      <c r="F14" s="702">
        <v>6126.14</v>
      </c>
    </row>
    <row r="15" spans="1:6" ht="14.4" customHeight="1" x14ac:dyDescent="0.3">
      <c r="A15" s="728" t="s">
        <v>1156</v>
      </c>
      <c r="B15" s="701"/>
      <c r="C15" s="723">
        <v>0</v>
      </c>
      <c r="D15" s="701">
        <v>311.95</v>
      </c>
      <c r="E15" s="723">
        <v>1</v>
      </c>
      <c r="F15" s="702">
        <v>311.95</v>
      </c>
    </row>
    <row r="16" spans="1:6" ht="14.4" customHeight="1" x14ac:dyDescent="0.3">
      <c r="A16" s="728" t="s">
        <v>1157</v>
      </c>
      <c r="B16" s="701">
        <v>50.19</v>
      </c>
      <c r="C16" s="723">
        <v>6.1305255957688496E-3</v>
      </c>
      <c r="D16" s="701">
        <v>8136.7100000000009</v>
      </c>
      <c r="E16" s="723">
        <v>0.99386947440423123</v>
      </c>
      <c r="F16" s="702">
        <v>8186.9000000000005</v>
      </c>
    </row>
    <row r="17" spans="1:6" ht="14.4" customHeight="1" x14ac:dyDescent="0.3">
      <c r="A17" s="728" t="s">
        <v>1158</v>
      </c>
      <c r="B17" s="701">
        <v>353.55000000000013</v>
      </c>
      <c r="C17" s="723">
        <v>1</v>
      </c>
      <c r="D17" s="701"/>
      <c r="E17" s="723">
        <v>0</v>
      </c>
      <c r="F17" s="702">
        <v>353.55000000000013</v>
      </c>
    </row>
    <row r="18" spans="1:6" ht="14.4" customHeight="1" x14ac:dyDescent="0.3">
      <c r="A18" s="728" t="s">
        <v>1159</v>
      </c>
      <c r="B18" s="701"/>
      <c r="C18" s="723">
        <v>0</v>
      </c>
      <c r="D18" s="701">
        <v>704.24</v>
      </c>
      <c r="E18" s="723">
        <v>1</v>
      </c>
      <c r="F18" s="702">
        <v>704.24</v>
      </c>
    </row>
    <row r="19" spans="1:6" ht="14.4" customHeight="1" x14ac:dyDescent="0.3">
      <c r="A19" s="728" t="s">
        <v>1160</v>
      </c>
      <c r="B19" s="701"/>
      <c r="C19" s="723">
        <v>0</v>
      </c>
      <c r="D19" s="701">
        <v>251.86</v>
      </c>
      <c r="E19" s="723">
        <v>1</v>
      </c>
      <c r="F19" s="702">
        <v>251.86</v>
      </c>
    </row>
    <row r="20" spans="1:6" ht="14.4" customHeight="1" x14ac:dyDescent="0.3">
      <c r="A20" s="728" t="s">
        <v>1161</v>
      </c>
      <c r="B20" s="701"/>
      <c r="C20" s="723">
        <v>0</v>
      </c>
      <c r="D20" s="701">
        <v>51.08</v>
      </c>
      <c r="E20" s="723">
        <v>1</v>
      </c>
      <c r="F20" s="702">
        <v>51.08</v>
      </c>
    </row>
    <row r="21" spans="1:6" ht="14.4" customHeight="1" x14ac:dyDescent="0.3">
      <c r="A21" s="728" t="s">
        <v>1162</v>
      </c>
      <c r="B21" s="701"/>
      <c r="C21" s="723">
        <v>0</v>
      </c>
      <c r="D21" s="701">
        <v>368.25</v>
      </c>
      <c r="E21" s="723">
        <v>1</v>
      </c>
      <c r="F21" s="702">
        <v>368.25</v>
      </c>
    </row>
    <row r="22" spans="1:6" ht="14.4" customHeight="1" x14ac:dyDescent="0.3">
      <c r="A22" s="728" t="s">
        <v>1163</v>
      </c>
      <c r="B22" s="701"/>
      <c r="C22" s="723">
        <v>0</v>
      </c>
      <c r="D22" s="701">
        <v>14.770000000000003</v>
      </c>
      <c r="E22" s="723">
        <v>1</v>
      </c>
      <c r="F22" s="702">
        <v>14.770000000000003</v>
      </c>
    </row>
    <row r="23" spans="1:6" ht="14.4" customHeight="1" x14ac:dyDescent="0.3">
      <c r="A23" s="728" t="s">
        <v>1164</v>
      </c>
      <c r="B23" s="701"/>
      <c r="C23" s="723">
        <v>0</v>
      </c>
      <c r="D23" s="701">
        <v>106.72</v>
      </c>
      <c r="E23" s="723">
        <v>1</v>
      </c>
      <c r="F23" s="702">
        <v>106.72</v>
      </c>
    </row>
    <row r="24" spans="1:6" ht="14.4" customHeight="1" x14ac:dyDescent="0.3">
      <c r="A24" s="728" t="s">
        <v>1165</v>
      </c>
      <c r="B24" s="701"/>
      <c r="C24" s="723">
        <v>0</v>
      </c>
      <c r="D24" s="701">
        <v>80096.5</v>
      </c>
      <c r="E24" s="723">
        <v>1</v>
      </c>
      <c r="F24" s="702">
        <v>80096.5</v>
      </c>
    </row>
    <row r="25" spans="1:6" ht="14.4" customHeight="1" x14ac:dyDescent="0.3">
      <c r="A25" s="728" t="s">
        <v>1166</v>
      </c>
      <c r="B25" s="701"/>
      <c r="C25" s="723">
        <v>0</v>
      </c>
      <c r="D25" s="701">
        <v>1416.5200000000002</v>
      </c>
      <c r="E25" s="723">
        <v>1</v>
      </c>
      <c r="F25" s="702">
        <v>1416.5200000000002</v>
      </c>
    </row>
    <row r="26" spans="1:6" ht="14.4" customHeight="1" x14ac:dyDescent="0.3">
      <c r="A26" s="728" t="s">
        <v>1167</v>
      </c>
      <c r="B26" s="701">
        <v>5079.6000000000004</v>
      </c>
      <c r="C26" s="723">
        <v>0.61778334529267975</v>
      </c>
      <c r="D26" s="701">
        <v>3142.7</v>
      </c>
      <c r="E26" s="723">
        <v>0.38221665470732036</v>
      </c>
      <c r="F26" s="702">
        <v>8222.2999999999993</v>
      </c>
    </row>
    <row r="27" spans="1:6" ht="14.4" customHeight="1" x14ac:dyDescent="0.3">
      <c r="A27" s="728" t="s">
        <v>1168</v>
      </c>
      <c r="B27" s="701"/>
      <c r="C27" s="723">
        <v>0</v>
      </c>
      <c r="D27" s="701">
        <v>89063.35000000002</v>
      </c>
      <c r="E27" s="723">
        <v>1</v>
      </c>
      <c r="F27" s="702">
        <v>89063.35000000002</v>
      </c>
    </row>
    <row r="28" spans="1:6" ht="14.4" customHeight="1" x14ac:dyDescent="0.3">
      <c r="A28" s="728" t="s">
        <v>1169</v>
      </c>
      <c r="B28" s="701">
        <v>8708.6999999999989</v>
      </c>
      <c r="C28" s="723">
        <v>0.18072993501757822</v>
      </c>
      <c r="D28" s="701">
        <v>39477.562000000005</v>
      </c>
      <c r="E28" s="723">
        <v>0.81927006498242183</v>
      </c>
      <c r="F28" s="702">
        <v>48186.262000000002</v>
      </c>
    </row>
    <row r="29" spans="1:6" ht="14.4" customHeight="1" x14ac:dyDescent="0.3">
      <c r="A29" s="728" t="s">
        <v>1170</v>
      </c>
      <c r="B29" s="701"/>
      <c r="C29" s="723">
        <v>0</v>
      </c>
      <c r="D29" s="701">
        <v>5198.05</v>
      </c>
      <c r="E29" s="723">
        <v>1</v>
      </c>
      <c r="F29" s="702">
        <v>5198.05</v>
      </c>
    </row>
    <row r="30" spans="1:6" ht="14.4" customHeight="1" x14ac:dyDescent="0.3">
      <c r="A30" s="728" t="s">
        <v>1171</v>
      </c>
      <c r="B30" s="701"/>
      <c r="C30" s="723">
        <v>0</v>
      </c>
      <c r="D30" s="701">
        <v>3649.8150000000005</v>
      </c>
      <c r="E30" s="723">
        <v>1</v>
      </c>
      <c r="F30" s="702">
        <v>3649.8150000000005</v>
      </c>
    </row>
    <row r="31" spans="1:6" ht="14.4" customHeight="1" x14ac:dyDescent="0.3">
      <c r="A31" s="728" t="s">
        <v>1172</v>
      </c>
      <c r="B31" s="701"/>
      <c r="C31" s="723">
        <v>0</v>
      </c>
      <c r="D31" s="701">
        <v>352.35199999999998</v>
      </c>
      <c r="E31" s="723">
        <v>1</v>
      </c>
      <c r="F31" s="702">
        <v>352.35199999999998</v>
      </c>
    </row>
    <row r="32" spans="1:6" ht="14.4" customHeight="1" x14ac:dyDescent="0.3">
      <c r="A32" s="728" t="s">
        <v>1173</v>
      </c>
      <c r="B32" s="701"/>
      <c r="C32" s="723">
        <v>0</v>
      </c>
      <c r="D32" s="701">
        <v>3275.5400000000004</v>
      </c>
      <c r="E32" s="723">
        <v>1</v>
      </c>
      <c r="F32" s="702">
        <v>3275.5400000000004</v>
      </c>
    </row>
    <row r="33" spans="1:6" ht="14.4" customHeight="1" x14ac:dyDescent="0.3">
      <c r="A33" s="728" t="s">
        <v>1174</v>
      </c>
      <c r="B33" s="701"/>
      <c r="C33" s="723">
        <v>0</v>
      </c>
      <c r="D33" s="701">
        <v>30784.960666666666</v>
      </c>
      <c r="E33" s="723">
        <v>1</v>
      </c>
      <c r="F33" s="702">
        <v>30784.960666666666</v>
      </c>
    </row>
    <row r="34" spans="1:6" ht="14.4" customHeight="1" x14ac:dyDescent="0.3">
      <c r="A34" s="728" t="s">
        <v>1175</v>
      </c>
      <c r="B34" s="701"/>
      <c r="C34" s="723">
        <v>0</v>
      </c>
      <c r="D34" s="701">
        <v>5424.1</v>
      </c>
      <c r="E34" s="723">
        <v>1</v>
      </c>
      <c r="F34" s="702">
        <v>5424.1</v>
      </c>
    </row>
    <row r="35" spans="1:6" ht="14.4" customHeight="1" x14ac:dyDescent="0.3">
      <c r="A35" s="728" t="s">
        <v>1176</v>
      </c>
      <c r="B35" s="701">
        <v>9155.52</v>
      </c>
      <c r="C35" s="723">
        <v>1</v>
      </c>
      <c r="D35" s="701"/>
      <c r="E35" s="723">
        <v>0</v>
      </c>
      <c r="F35" s="702">
        <v>9155.52</v>
      </c>
    </row>
    <row r="36" spans="1:6" ht="14.4" customHeight="1" x14ac:dyDescent="0.3">
      <c r="A36" s="728" t="s">
        <v>1177</v>
      </c>
      <c r="B36" s="701"/>
      <c r="C36" s="723">
        <v>0</v>
      </c>
      <c r="D36" s="701">
        <v>8473.119999999999</v>
      </c>
      <c r="E36" s="723">
        <v>1</v>
      </c>
      <c r="F36" s="702">
        <v>8473.119999999999</v>
      </c>
    </row>
    <row r="37" spans="1:6" ht="14.4" customHeight="1" x14ac:dyDescent="0.3">
      <c r="A37" s="728" t="s">
        <v>1178</v>
      </c>
      <c r="B37" s="701"/>
      <c r="C37" s="723">
        <v>0</v>
      </c>
      <c r="D37" s="701">
        <v>1153.4400000000003</v>
      </c>
      <c r="E37" s="723">
        <v>1</v>
      </c>
      <c r="F37" s="702">
        <v>1153.4400000000003</v>
      </c>
    </row>
    <row r="38" spans="1:6" ht="14.4" customHeight="1" x14ac:dyDescent="0.3">
      <c r="A38" s="728" t="s">
        <v>1179</v>
      </c>
      <c r="B38" s="701">
        <v>841.5</v>
      </c>
      <c r="C38" s="723">
        <v>1.7893481159216896E-2</v>
      </c>
      <c r="D38" s="701">
        <v>46186.8</v>
      </c>
      <c r="E38" s="723">
        <v>0.98210651884078315</v>
      </c>
      <c r="F38" s="702">
        <v>47028.3</v>
      </c>
    </row>
    <row r="39" spans="1:6" ht="14.4" customHeight="1" x14ac:dyDescent="0.3">
      <c r="A39" s="728" t="s">
        <v>1180</v>
      </c>
      <c r="B39" s="701"/>
      <c r="C39" s="723">
        <v>0</v>
      </c>
      <c r="D39" s="701">
        <v>9638.25</v>
      </c>
      <c r="E39" s="723">
        <v>1</v>
      </c>
      <c r="F39" s="702">
        <v>9638.25</v>
      </c>
    </row>
    <row r="40" spans="1:6" ht="14.4" customHeight="1" x14ac:dyDescent="0.3">
      <c r="A40" s="728" t="s">
        <v>1181</v>
      </c>
      <c r="B40" s="701"/>
      <c r="C40" s="723">
        <v>0</v>
      </c>
      <c r="D40" s="701">
        <v>8118</v>
      </c>
      <c r="E40" s="723">
        <v>1</v>
      </c>
      <c r="F40" s="702">
        <v>8118</v>
      </c>
    </row>
    <row r="41" spans="1:6" ht="14.4" customHeight="1" x14ac:dyDescent="0.3">
      <c r="A41" s="728" t="s">
        <v>1182</v>
      </c>
      <c r="B41" s="701"/>
      <c r="C41" s="723">
        <v>0</v>
      </c>
      <c r="D41" s="701">
        <v>237.26000000000005</v>
      </c>
      <c r="E41" s="723">
        <v>1</v>
      </c>
      <c r="F41" s="702">
        <v>237.26000000000005</v>
      </c>
    </row>
    <row r="42" spans="1:6" ht="14.4" customHeight="1" x14ac:dyDescent="0.3">
      <c r="A42" s="728" t="s">
        <v>1183</v>
      </c>
      <c r="B42" s="701"/>
      <c r="C42" s="723">
        <v>0</v>
      </c>
      <c r="D42" s="701">
        <v>18.240000000000002</v>
      </c>
      <c r="E42" s="723">
        <v>1</v>
      </c>
      <c r="F42" s="702">
        <v>18.240000000000002</v>
      </c>
    </row>
    <row r="43" spans="1:6" ht="14.4" customHeight="1" x14ac:dyDescent="0.3">
      <c r="A43" s="728" t="s">
        <v>1184</v>
      </c>
      <c r="B43" s="701"/>
      <c r="C43" s="723">
        <v>0</v>
      </c>
      <c r="D43" s="701">
        <v>3356.2300000000005</v>
      </c>
      <c r="E43" s="723">
        <v>1</v>
      </c>
      <c r="F43" s="702">
        <v>3356.2300000000005</v>
      </c>
    </row>
    <row r="44" spans="1:6" ht="14.4" customHeight="1" x14ac:dyDescent="0.3">
      <c r="A44" s="728" t="s">
        <v>1185</v>
      </c>
      <c r="B44" s="701"/>
      <c r="C44" s="723">
        <v>0</v>
      </c>
      <c r="D44" s="701">
        <v>45.489999999999995</v>
      </c>
      <c r="E44" s="723">
        <v>1</v>
      </c>
      <c r="F44" s="702">
        <v>45.489999999999995</v>
      </c>
    </row>
    <row r="45" spans="1:6" ht="14.4" customHeight="1" x14ac:dyDescent="0.3">
      <c r="A45" s="728" t="s">
        <v>1186</v>
      </c>
      <c r="B45" s="701"/>
      <c r="C45" s="723">
        <v>0</v>
      </c>
      <c r="D45" s="701">
        <v>329.11</v>
      </c>
      <c r="E45" s="723">
        <v>1</v>
      </c>
      <c r="F45" s="702">
        <v>329.11</v>
      </c>
    </row>
    <row r="46" spans="1:6" ht="14.4" customHeight="1" x14ac:dyDescent="0.3">
      <c r="A46" s="728" t="s">
        <v>1187</v>
      </c>
      <c r="B46" s="701"/>
      <c r="C46" s="723">
        <v>0</v>
      </c>
      <c r="D46" s="701">
        <v>138.51</v>
      </c>
      <c r="E46" s="723">
        <v>1</v>
      </c>
      <c r="F46" s="702">
        <v>138.51</v>
      </c>
    </row>
    <row r="47" spans="1:6" ht="14.4" customHeight="1" x14ac:dyDescent="0.3">
      <c r="A47" s="728" t="s">
        <v>1188</v>
      </c>
      <c r="B47" s="701"/>
      <c r="C47" s="723">
        <v>0</v>
      </c>
      <c r="D47" s="701">
        <v>1624.0200000000007</v>
      </c>
      <c r="E47" s="723">
        <v>1</v>
      </c>
      <c r="F47" s="702">
        <v>1624.0200000000007</v>
      </c>
    </row>
    <row r="48" spans="1:6" ht="14.4" customHeight="1" x14ac:dyDescent="0.3">
      <c r="A48" s="728" t="s">
        <v>1189</v>
      </c>
      <c r="B48" s="701">
        <v>499.19999999999987</v>
      </c>
      <c r="C48" s="723">
        <v>1</v>
      </c>
      <c r="D48" s="701"/>
      <c r="E48" s="723">
        <v>0</v>
      </c>
      <c r="F48" s="702">
        <v>499.19999999999987</v>
      </c>
    </row>
    <row r="49" spans="1:6" ht="14.4" customHeight="1" x14ac:dyDescent="0.3">
      <c r="A49" s="728" t="s">
        <v>1190</v>
      </c>
      <c r="B49" s="701"/>
      <c r="C49" s="723">
        <v>0</v>
      </c>
      <c r="D49" s="701">
        <v>359.85</v>
      </c>
      <c r="E49" s="723">
        <v>1</v>
      </c>
      <c r="F49" s="702">
        <v>359.85</v>
      </c>
    </row>
    <row r="50" spans="1:6" ht="14.4" customHeight="1" x14ac:dyDescent="0.3">
      <c r="A50" s="728" t="s">
        <v>1191</v>
      </c>
      <c r="B50" s="701">
        <v>246.04</v>
      </c>
      <c r="C50" s="723">
        <v>0.46644422537347385</v>
      </c>
      <c r="D50" s="701">
        <v>281.44</v>
      </c>
      <c r="E50" s="723">
        <v>0.53355577462652615</v>
      </c>
      <c r="F50" s="702">
        <v>527.48</v>
      </c>
    </row>
    <row r="51" spans="1:6" ht="14.4" customHeight="1" x14ac:dyDescent="0.3">
      <c r="A51" s="728" t="s">
        <v>1192</v>
      </c>
      <c r="B51" s="701"/>
      <c r="C51" s="723">
        <v>0</v>
      </c>
      <c r="D51" s="701">
        <v>312.47000000000003</v>
      </c>
      <c r="E51" s="723">
        <v>1</v>
      </c>
      <c r="F51" s="702">
        <v>312.47000000000003</v>
      </c>
    </row>
    <row r="52" spans="1:6" ht="14.4" customHeight="1" x14ac:dyDescent="0.3">
      <c r="A52" s="728" t="s">
        <v>1193</v>
      </c>
      <c r="B52" s="701">
        <v>11375.64</v>
      </c>
      <c r="C52" s="723">
        <v>0.32166706631256531</v>
      </c>
      <c r="D52" s="701">
        <v>23989</v>
      </c>
      <c r="E52" s="723">
        <v>0.67833293368743475</v>
      </c>
      <c r="F52" s="702">
        <v>35364.639999999999</v>
      </c>
    </row>
    <row r="53" spans="1:6" ht="14.4" customHeight="1" x14ac:dyDescent="0.3">
      <c r="A53" s="728" t="s">
        <v>1194</v>
      </c>
      <c r="B53" s="701"/>
      <c r="C53" s="723">
        <v>0</v>
      </c>
      <c r="D53" s="701">
        <v>10556.26</v>
      </c>
      <c r="E53" s="723">
        <v>1</v>
      </c>
      <c r="F53" s="702">
        <v>10556.26</v>
      </c>
    </row>
    <row r="54" spans="1:6" ht="14.4" customHeight="1" x14ac:dyDescent="0.3">
      <c r="A54" s="728" t="s">
        <v>1195</v>
      </c>
      <c r="B54" s="701"/>
      <c r="C54" s="723">
        <v>0</v>
      </c>
      <c r="D54" s="701">
        <v>30824.639999999992</v>
      </c>
      <c r="E54" s="723">
        <v>1</v>
      </c>
      <c r="F54" s="702">
        <v>30824.639999999992</v>
      </c>
    </row>
    <row r="55" spans="1:6" ht="14.4" customHeight="1" x14ac:dyDescent="0.3">
      <c r="A55" s="728" t="s">
        <v>1196</v>
      </c>
      <c r="B55" s="701"/>
      <c r="C55" s="723">
        <v>0</v>
      </c>
      <c r="D55" s="701">
        <v>396.62</v>
      </c>
      <c r="E55" s="723">
        <v>1</v>
      </c>
      <c r="F55" s="702">
        <v>396.62</v>
      </c>
    </row>
    <row r="56" spans="1:6" ht="14.4" customHeight="1" thickBot="1" x14ac:dyDescent="0.35">
      <c r="A56" s="729" t="s">
        <v>1197</v>
      </c>
      <c r="B56" s="724"/>
      <c r="C56" s="725">
        <v>0</v>
      </c>
      <c r="D56" s="724">
        <v>16020.009999999997</v>
      </c>
      <c r="E56" s="725">
        <v>1</v>
      </c>
      <c r="F56" s="726">
        <v>16020.009999999997</v>
      </c>
    </row>
    <row r="57" spans="1:6" ht="14.4" customHeight="1" thickBot="1" x14ac:dyDescent="0.35">
      <c r="A57" s="717" t="s">
        <v>3</v>
      </c>
      <c r="B57" s="718">
        <v>36510.82</v>
      </c>
      <c r="C57" s="719">
        <v>6.8822245637987681E-2</v>
      </c>
      <c r="D57" s="718">
        <v>493998.16966666665</v>
      </c>
      <c r="E57" s="719">
        <v>0.93117775436201244</v>
      </c>
      <c r="F57" s="720">
        <v>530508.9896666666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2019-05-29T07:17:15Z</dcterms:modified>
</cp:coreProperties>
</file>