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4FF61A6-F4C2-4361-A2BC-FCC2846FB3D2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0" i="371" l="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L11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M14" i="431"/>
  <c r="N12" i="431"/>
  <c r="O10" i="431"/>
  <c r="O18" i="431"/>
  <c r="P16" i="431"/>
  <c r="Q14" i="431"/>
  <c r="M9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Q16" i="431"/>
  <c r="O13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N15" i="431"/>
  <c r="C13" i="431"/>
  <c r="D11" i="431"/>
  <c r="E9" i="431"/>
  <c r="E17" i="431"/>
  <c r="F15" i="431"/>
  <c r="G13" i="431"/>
  <c r="H11" i="431"/>
  <c r="I9" i="431"/>
  <c r="I17" i="431"/>
  <c r="J15" i="431"/>
  <c r="K13" i="431"/>
  <c r="M17" i="431"/>
  <c r="P11" i="431"/>
  <c r="Q9" i="431"/>
  <c r="Q17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D14" i="431"/>
  <c r="F10" i="431"/>
  <c r="G16" i="431"/>
  <c r="I12" i="431"/>
  <c r="J10" i="431"/>
  <c r="K16" i="431"/>
  <c r="M12" i="431"/>
  <c r="N18" i="431"/>
  <c r="P14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C16" i="431"/>
  <c r="E12" i="431"/>
  <c r="F18" i="431"/>
  <c r="H14" i="431"/>
  <c r="J18" i="431"/>
  <c r="L14" i="431"/>
  <c r="N10" i="431"/>
  <c r="O16" i="431"/>
  <c r="Q12" i="431"/>
  <c r="S12" i="431" l="1"/>
  <c r="R12" i="431"/>
  <c r="R11" i="431"/>
  <c r="S11" i="431"/>
  <c r="S18" i="431"/>
  <c r="R18" i="431"/>
  <c r="S10" i="431"/>
  <c r="R10" i="431"/>
  <c r="S17" i="431"/>
  <c r="R17" i="431"/>
  <c r="S9" i="431"/>
  <c r="R9" i="431"/>
  <c r="R16" i="431"/>
  <c r="S16" i="431"/>
  <c r="R15" i="431"/>
  <c r="S15" i="431"/>
  <c r="R14" i="431"/>
  <c r="S14" i="431"/>
  <c r="S13" i="431"/>
  <c r="R13" i="431"/>
  <c r="H8" i="431"/>
  <c r="E8" i="431"/>
  <c r="F8" i="431"/>
  <c r="D8" i="431"/>
  <c r="J8" i="431"/>
  <c r="M8" i="431"/>
  <c r="Q8" i="431"/>
  <c r="L8" i="431"/>
  <c r="O8" i="431"/>
  <c r="G8" i="431"/>
  <c r="N8" i="431"/>
  <c r="I8" i="431"/>
  <c r="P8" i="431"/>
  <c r="K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7" i="414"/>
  <c r="A22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1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8" i="414"/>
  <c r="A21" i="414"/>
  <c r="A13" i="414"/>
  <c r="A14" i="414"/>
  <c r="A4" i="414"/>
  <c r="A6" i="339" l="1"/>
  <c r="A5" i="339"/>
  <c r="D14" i="414"/>
  <c r="C17" i="414"/>
  <c r="C14" i="414"/>
  <c r="D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D25" i="414" l="1"/>
  <c r="E25" i="414" s="1"/>
  <c r="E12" i="339"/>
  <c r="D24" i="414"/>
  <c r="E24" i="414" s="1"/>
  <c r="C12" i="339"/>
  <c r="F12" i="339" s="1"/>
  <c r="E23" i="414"/>
  <c r="B12" i="339"/>
  <c r="J12" i="339" s="1"/>
  <c r="D27" i="414"/>
  <c r="E27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H3" i="387" l="1"/>
  <c r="N3" i="372"/>
  <c r="F3" i="372"/>
  <c r="I12" i="339"/>
  <c r="I13" i="339" s="1"/>
  <c r="C29" i="414"/>
  <c r="E29" i="414" s="1"/>
  <c r="F13" i="339"/>
  <c r="H13" i="339" s="1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G15" i="339" l="1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<sst xmlns="http://schemas.openxmlformats.org/spreadsheetml/2006/main" count="13307" uniqueCount="4217">
  <si>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</si>
  <si>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</si>
  <si>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</si>
  <si>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</si>
  <si>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</si>
  <si>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</si>
  <si>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</si>
  <si>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</si>
  <si>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</si>
  <si>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</si>
  <si>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</si>
  <si>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</si>
  <si>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</si>
  <si>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</si>
  <si>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</si>
  <si>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</si>
  <si>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</si>
  <si>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</si>
  <si>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</si>
  <si>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</si>
  <si>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</si>
  <si>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</si>
  <si>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</si>
  <si>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</si>
  <si>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</si>
  <si>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</si>
  <si>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</si>
  <si>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</si>
  <si>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</si>
  <si>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</si>
  <si>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</si>
  <si>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</si>
  <si>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</si>
  <si>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</si>
  <si>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</si>
  <si>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</si>
  <si>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</si>
  <si>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</si>
  <si>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</si>
  <si>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</si>
  <si>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</si>
  <si>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</si>
  <si>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</si>
  <si>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</si>
  <si>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</si>
  <si>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</si>
  <si>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</si>
  <si>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</si>
  <si>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</si>
  <si>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</si>
  <si>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</si>
  <si>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</si>
  <si>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</si>
  <si>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</si>
  <si>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</si>
  <si>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</si>
  <si>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</si>
  <si>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</si>
  <si>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</si>
  <si>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</si>
  <si>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</si>
  <si>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</si>
  <si>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</si>
  <si>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</si>
  <si>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</si>
  <si>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</si>
  <si>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</si>
  <si>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</si>
  <si>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</si>
  <si>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</si>
  <si>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</si>
  <si>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</si>
  <si>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</si>
  <si>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</si>
  <si>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</si>
  <si>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</si>
  <si>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</si>
  <si>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</si>
  <si>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</si>
  <si>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</si>
  <si>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</si>
  <si>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</si>
  <si>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</si>
  <si>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</si>
  <si>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</si>
  <si>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</si>
  <si>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</si>
  <si>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</si>
  <si>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</si>
  <si>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</si>
  <si>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</si>
  <si>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</si>
  <si>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</si>
  <si>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</si>
  <si>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</si>
  <si>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</si>
  <si>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</si>
  <si>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</si>
  <si>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</si>
  <si>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</si>
  <si>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</si>
  <si>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</si>
  <si>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</si>
  <si>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</si>
  <si>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</si>
  <si>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</si>
  <si>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</si>
  <si>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</si>
  <si>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</si>
  <si>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</si>
  <si>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</si>
  <si>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</si>
  <si>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</si>
  <si>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</si>
  <si>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</si>
  <si>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</si>
  <si>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</si>
  <si>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</si>
  <si>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</si>
  <si>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</si>
  <si>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</si>
  <si>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</si>
  <si>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</si>
  <si>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</si>
  <si>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</si>
  <si>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</si>
  <si>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</si>
  <si>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</si>
  <si>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</si>
  <si>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</si>
  <si>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</si>
  <si>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</si>
  <si>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</si>
  <si>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</si>
  <si>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</si>
  <si>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</si>
  <si>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</si>
  <si>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</si>
  <si>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</si>
  <si>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</si>
  <si>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</si>
  <si>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</si>
  <si>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</si>
  <si>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</si>
  <si>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</si>
  <si>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</si>
  <si>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</si>
  <si>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</si>
  <si>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</si>
  <si>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</si>
  <si>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</si>
  <si>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</si>
  <si>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</si>
  <si>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</si>
  <si>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</si>
  <si>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</si>
  <si>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</si>
  <si>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</si>
  <si>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</si>
  <si>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</si>
  <si>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</si>
  <si>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</si>
  <si>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</si>
  <si>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</si>
  <si>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</si>
  <si>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</si>
  <si>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</si>
  <si>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</si>
  <si>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</si>
  <si>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</si>
  <si>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</si>
  <si>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</si>
  <si>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</si>
  <si>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</si>
  <si>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</si>
  <si>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</si>
  <si>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</si>
  <si>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</si>
  <si>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</si>
  <si>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</si>
  <si>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</si>
  <si>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</si>
  <si>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</si>
  <si>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</si>
  <si>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</si>
  <si>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</si>
  <si>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</si>
  <si>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</si>
  <si>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</si>
  <si>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</si>
  <si>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</si>
  <si>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</si>
  <si>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</si>
  <si>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</si>
  <si>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</si>
  <si>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</si>
  <si>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</si>
  <si>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</si>
  <si>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</si>
  <si>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</si>
  <si>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</si>
  <si>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</si>
  <si>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</si>
  <si>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</si>
  <si>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</si>
  <si>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</si>
  <si>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</si>
  <si>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</si>
  <si>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</si>
  <si>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</si>
  <si>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</si>
  <si>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</si>
  <si>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</si>
  <si>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</si>
  <si>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</si>
  <si>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</si>
  <si>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</si>
  <si>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</si>
  <si>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</si>
  <si>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</si>
  <si>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</si>
  <si>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</si>
  <si>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</si>
  <si>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</si>
  <si>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</si>
  <si>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</si>
  <si>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</si>
  <si>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</si>
  <si>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</si>
  <si>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</si>
  <si>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</si>
  <si>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</si>
  <si>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</si>
  <si>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</si>
  <si>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</si>
  <si>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</si>
  <si>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</si>
  <si>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</si>
  <si>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</si>
  <si>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</si>
  <si>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</si>
  <si>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</si>
  <si>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</si>
  <si>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</si>
  <si>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</si>
  <si>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</si>
  <si>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</si>
  <si>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</si>
  <si>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</si>
  <si>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</si>
  <si>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</si>
  <si>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</si>
  <si>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</si>
  <si>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</si>
  <si>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</si>
  <si>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</si>
  <si>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</si>
  <si>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</si>
  <si>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</si>
  <si>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</si>
  <si>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</si>
  <si>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</si>
  <si>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</si>
  <si>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</si>
  <si>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</si>
  <si>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</si>
  <si>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</si>
  <si>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</si>
  <si>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</si>
  <si>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</si>
  <si>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</si>
  <si>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</si>
  <si>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</si>
  <si>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</si>
  <si>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</si>
  <si>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</si>
  <si>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</si>
  <si>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</si>
  <si>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</si>
  <si>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</si>
  <si>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</si>
  <si>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</si>
  <si>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</si>
  <si>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</si>
  <si>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</si>
  <si>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</si>
  <si>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</si>
  <si>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</si>
  <si>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</si>
  <si>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</si>
  <si>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</si>
  <si>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</si>
  <si>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</si>
  <si>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</si>
  <si>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</si>
  <si>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</si>
  <si>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</si>
  <si>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</si>
  <si>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</si>
  <si>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</si>
  <si>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</si>
  <si>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</si>
  <si>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</si>
  <si>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</si>
  <si>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</si>
  <si>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</si>
  <si>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</si>
  <si>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</si>
  <si>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</si>
  <si>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</si>
  <si>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</si>
  <si>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</si>
  <si>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</si>
  <si>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</si>
  <si>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</si>
  <si>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</si>
  <si>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</si>
  <si>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</si>
  <si>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</si>
  <si>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</si>
  <si>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</si>
  <si>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</si>
  <si>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</si>
  <si>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</si>
  <si>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</si>
  <si>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</si>
  <si>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</si>
  <si>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</si>
  <si>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</si>
  <si>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</si>
  <si>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</si>
  <si>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</si>
  <si>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</si>
  <si>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</si>
  <si>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</si>
  <si>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</si>
  <si>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</si>
  <si>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</si>
  <si>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</si>
  <si>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</si>
  <si>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</si>
  <si>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</si>
  <si>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</si>
  <si>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</si>
  <si>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</si>
  <si>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</si>
  <si>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</si>
  <si>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</si>
  <si>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</si>
  <si>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</si>
  <si>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</si>
  <si>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</si>
  <si>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</si>
  <si>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</si>
  <si>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</si>
  <si>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</si>
  <si>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</si>
  <si>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</si>
  <si>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</si>
  <si>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</si>
  <si>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</si>
  <si>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</si>
  <si>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</si>
  <si>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</si>
  <si>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</si>
  <si>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</si>
  <si>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</si>
  <si>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</si>
  <si>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</si>
  <si>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</si>
  <si>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</si>
  <si>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</si>
  <si>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</si>
  <si>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</si>
  <si>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</si>
  <si>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</si>
  <si>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</si>
  <si>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</si>
  <si>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</si>
  <si>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</si>
  <si>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</si>
  <si>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</si>
  <si>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</si>
  <si>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</si>
  <si>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</si>
  <si>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</si>
  <si>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</si>
  <si>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</si>
  <si>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</si>
  <si>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</si>
  <si>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</si>
  <si>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</si>
  <si>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</si>
  <si>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</si>
  <si>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</si>
  <si>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</si>
  <si>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</si>
  <si>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</si>
  <si>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</si>
  <si>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</si>
  <si>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</si>
  <si>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</si>
  <si>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</si>
  <si>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</si>
  <si>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</si>
  <si>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</si>
  <si>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</si>
  <si>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</si>
  <si>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</si>
  <si>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</si>
  <si>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</si>
  <si>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</si>
  <si>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</si>
  <si>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</si>
  <si>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</si>
  <si>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</si>
  <si>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</si>
  <si>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</si>
  <si>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</si>
  <si>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</si>
  <si>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</si>
  <si>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</si>
  <si>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</si>
  <si>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</si>
  <si>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</si>
  <si>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</si>
  <si>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</si>
  <si>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</si>
  <si>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</si>
  <si>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</si>
  <si>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</si>
  <si>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</si>
  <si>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</si>
  <si>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</si>
  <si>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</si>
  <si>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</si>
  <si>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</si>
  <si>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</si>
  <si>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</si>
  <si>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</si>
  <si>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</si>
  <si>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</si>
  <si>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</si>
  <si>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</si>
  <si>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</si>
  <si>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</si>
  <si>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</si>
  <si>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</si>
  <si>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</si>
  <si>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</si>
  <si>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</si>
  <si>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</si>
  <si>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</si>
  <si>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</si>
  <si>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</si>
  <si>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</si>
  <si>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</si>
  <si>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</si>
  <si>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55804     DDHM - výpočetní technika</t>
  </si>
  <si>
    <t xml:space="preserve">                    55804002     DDHM - telefony (sk.P_49)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</si>
  <si>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</si>
  <si>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</si>
  <si>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</si>
  <si>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</si>
  <si>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</si>
  <si>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</si>
  <si>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</si>
  <si>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</si>
  <si>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</si>
  <si>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</si>
  <si>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</si>
  <si>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</si>
  <si>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</si>
  <si>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</si>
  <si>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</si>
  <si>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</si>
  <si>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</si>
  <si>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</si>
  <si>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</si>
  <si>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</si>
  <si>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</si>
  <si>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</si>
  <si>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</si>
  <si>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</si>
  <si>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</si>
  <si>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</si>
  <si>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</si>
  <si>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</si>
  <si>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</si>
  <si>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</si>
  <si>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</si>
  <si>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</si>
  <si>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</si>
  <si>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</si>
  <si>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</si>
  <si>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</si>
  <si>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</si>
  <si>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</si>
  <si>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</si>
  <si>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</si>
  <si>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</si>
  <si>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</si>
  <si>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</si>
  <si>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</si>
  <si>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</si>
  <si>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</si>
  <si>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</si>
  <si>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</si>
  <si>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</si>
  <si>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</si>
  <si>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</si>
  <si>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</si>
  <si>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</si>
  <si>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</si>
  <si>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</si>
  <si>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</si>
  <si>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</si>
  <si>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</si>
  <si>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</si>
  <si>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</si>
  <si>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</si>
  <si>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</si>
  <si>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</si>
  <si>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</si>
  <si>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</si>
  <si>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</si>
  <si>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</si>
  <si>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</si>
  <si>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</si>
  <si>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</si>
  <si>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ACICLOVIR OLIKLA</t>
  </si>
  <si>
    <t>250MG INF PLV SOL 10</t>
  </si>
  <si>
    <t>ACIDUM ASCORBICUM</t>
  </si>
  <si>
    <t>INJ 5X5ML</t>
  </si>
  <si>
    <t>INJ 50X5ML</t>
  </si>
  <si>
    <t>ACIDUM ASCORBICUM BBP</t>
  </si>
  <si>
    <t>100MG/ML INJ SOL 5X5ML</t>
  </si>
  <si>
    <t>ACIDUM FOLICUM LECIVA</t>
  </si>
  <si>
    <t>DRG 30X10MG</t>
  </si>
  <si>
    <t>ADRENALIN LECIVA</t>
  </si>
  <si>
    <t>INJ 5X1ML/1MG</t>
  </si>
  <si>
    <t>AERIUS</t>
  </si>
  <si>
    <t>5MG TBL FLM 100</t>
  </si>
  <si>
    <t>AESCIN-TEVA</t>
  </si>
  <si>
    <t>POR TBL ENT 90X20MG</t>
  </si>
  <si>
    <t>POR TBL FLM 30X20MG</t>
  </si>
  <si>
    <t>AFONILUM SR 250 MG</t>
  </si>
  <si>
    <t>CPS 50X250MG</t>
  </si>
  <si>
    <t>AGAPURIN</t>
  </si>
  <si>
    <t>INJ 5X5ML/100MG</t>
  </si>
  <si>
    <t>P</t>
  </si>
  <si>
    <t>AGEN 5</t>
  </si>
  <si>
    <t>POR TBL NOB 90X5MG</t>
  </si>
  <si>
    <t>POR TBL NOB 30X5MG</t>
  </si>
  <si>
    <t>ALGIFEN NEO</t>
  </si>
  <si>
    <t>POR GTT SOL 1X50ML</t>
  </si>
  <si>
    <t>ALLOPURINOL APOTEX</t>
  </si>
  <si>
    <t>100MG TBL NOB 100</t>
  </si>
  <si>
    <t>ALMIRAL</t>
  </si>
  <si>
    <t>INJ 10X3ML/75MG</t>
  </si>
  <si>
    <t>AMBROBENE</t>
  </si>
  <si>
    <t>INJ 5X2ML/15MG</t>
  </si>
  <si>
    <t>AMBROBENE 7.5MG/ML</t>
  </si>
  <si>
    <t>SOL 1X100ML</t>
  </si>
  <si>
    <t>SOL 1X40ML</t>
  </si>
  <si>
    <t>AMESOS 10 MG/5 MG TABLETY</t>
  </si>
  <si>
    <t>POR TBL NOB 30</t>
  </si>
  <si>
    <t>AMIODARON HAMELN</t>
  </si>
  <si>
    <t>50MG/ML INJ/INF CNC SOL 10X3ML</t>
  </si>
  <si>
    <t>AMITRIPTYLIN-SLOVAKOFARMA</t>
  </si>
  <si>
    <t>25MG TBL FLM 50</t>
  </si>
  <si>
    <t>ANALGIN</t>
  </si>
  <si>
    <t>INJ SOL 5X5ML</t>
  </si>
  <si>
    <t>ANOPYRIN 100MG</t>
  </si>
  <si>
    <t>TBL 20X100MG</t>
  </si>
  <si>
    <t>APAURIN</t>
  </si>
  <si>
    <t>INJ 10X2ML/10MG</t>
  </si>
  <si>
    <t>AQUA PRO INJECTIONE ARDEAPHARMA</t>
  </si>
  <si>
    <t>INF 1X250ML</t>
  </si>
  <si>
    <t>AQUA PRO INJECTIONE BRAUN</t>
  </si>
  <si>
    <t>INJ SOL 10X1000ML-PE</t>
  </si>
  <si>
    <t>INJ SOL 20X10ML-PLA</t>
  </si>
  <si>
    <t>ARDEAELYTOSOL CONC. NA.HYDR.CARB. 8,4%</t>
  </si>
  <si>
    <t>84MG/ML INF CNC SOL 20X80ML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</si>
  <si>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</si>
  <si>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</si>
  <si>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</si>
  <si>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</si>
  <si>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</si>
  <si>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</si>
  <si>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ARDEAOSMOSOL MA 20</t>
  </si>
  <si>
    <t>200G/L INF SOL 20X100ML</t>
  </si>
  <si>
    <t>ARDUAN</t>
  </si>
  <si>
    <t>INJ SIC 25X4MG+2ML</t>
  </si>
  <si>
    <t>ASCORUTIN (BLISTR)</t>
  </si>
  <si>
    <t>TBL OBD 50</t>
  </si>
  <si>
    <t>ATENOLOL AL 50</t>
  </si>
  <si>
    <t>POR TBL NOB 50X50MG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</si>
  <si>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</si>
  <si>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</si>
  <si>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</si>
  <si>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</si>
  <si>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</si>
  <si>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</si>
  <si>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BELOSALIC</t>
  </si>
  <si>
    <t>DRM UNG 1X30GM</t>
  </si>
  <si>
    <t>BERODUAL</t>
  </si>
  <si>
    <t>INH LIQ 1X20ML</t>
  </si>
  <si>
    <t>BETADINE - zelená</t>
  </si>
  <si>
    <t>LIQ 1X1000ML</t>
  </si>
  <si>
    <t>BETALOC</t>
  </si>
  <si>
    <t>1MG/ML INJ SOL 5X5ML</t>
  </si>
  <si>
    <t>BETALOC SR</t>
  </si>
  <si>
    <t>200MG TBL PRO 100</t>
  </si>
  <si>
    <t>BETALOC ZOK</t>
  </si>
  <si>
    <t>50MG TBL PRO 100</t>
  </si>
  <si>
    <t>BETOPTIC S</t>
  </si>
  <si>
    <t>2,5MG/ML OPH GTT SUS 1X5ML</t>
  </si>
  <si>
    <t>Biopron9 tob.60+20</t>
  </si>
  <si>
    <t>BIPHOZYL ROZTOK PRO HEMODIALÝZU/HEMOFILTRACI</t>
  </si>
  <si>
    <t>HMD+HFL SOL 2X5000ML</t>
  </si>
  <si>
    <t>BISEPTOL</t>
  </si>
  <si>
    <t>400MG/80MG TBL NOB 28</t>
  </si>
  <si>
    <t>BISOPROLOL MYLAN</t>
  </si>
  <si>
    <t>10MG TBL FLM 30</t>
  </si>
  <si>
    <t>B-komplex Zentiva drg.100 Glass</t>
  </si>
  <si>
    <t>BRUFEN 400</t>
  </si>
  <si>
    <t>400MG TBL FLM 100</t>
  </si>
  <si>
    <t>POR TBL FLM 30X400MG</t>
  </si>
  <si>
    <t>BUPIVACAINE ACCORD</t>
  </si>
  <si>
    <t>5MG/ML INJ SOL 1X20ML</t>
  </si>
  <si>
    <t>BURONIL 25 MG</t>
  </si>
  <si>
    <t>POR TBL OBD 50X25MG</t>
  </si>
  <si>
    <t>BUSPIRON-EGIS 5MG</t>
  </si>
  <si>
    <t>TBL 60X5MG</t>
  </si>
  <si>
    <t>CALCICHEW D3</t>
  </si>
  <si>
    <t>CTB 60</t>
  </si>
  <si>
    <t>CALCICHEW D3 LEMON 400 IU</t>
  </si>
  <si>
    <t>POR TBL MND 60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</si>
  <si>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</si>
  <si>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</si>
  <si>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</si>
  <si>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</si>
  <si>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</si>
  <si>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</si>
  <si>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</si>
  <si>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</si>
  <si>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</si>
  <si>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</si>
  <si>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CATAPRES 0,15MG INJ-MIMOŘÁDNÝ DOVOZ!!</t>
  </si>
  <si>
    <t>INJ 5X1ML/0.15MG</t>
  </si>
  <si>
    <t>CELASKON 500 MG ČERVENÝ POMERANČ</t>
  </si>
  <si>
    <t>500MG TBL EFF 30(3X10)</t>
  </si>
  <si>
    <t>CELLCEPT 500 MG</t>
  </si>
  <si>
    <t>INF PLV SOL 4X500MG</t>
  </si>
  <si>
    <t>CERUCAL</t>
  </si>
  <si>
    <t>10MG TBL NOB 50</t>
  </si>
  <si>
    <t>CINARIZIN LEK 75 MG</t>
  </si>
  <si>
    <t>POR TBL NOB 50X75MG</t>
  </si>
  <si>
    <t>CIPLOX 500</t>
  </si>
  <si>
    <t>500MG TBL FLM 10</t>
  </si>
  <si>
    <t>CITALEC</t>
  </si>
  <si>
    <t>20MG TBL FLM 60</t>
  </si>
  <si>
    <t>CITALEC 20 ZENTIVA</t>
  </si>
  <si>
    <t>20MG TBL FLM 30</t>
  </si>
  <si>
    <t>CLARINASE REPETABS</t>
  </si>
  <si>
    <t>POR TBL PRO 14 II</t>
  </si>
  <si>
    <t>CODEIN SLOVAKOFARMA 30MG</t>
  </si>
  <si>
    <t>TBL 10X30MG-BLISTR</t>
  </si>
  <si>
    <t>COLCHICUM-DISPERT</t>
  </si>
  <si>
    <t>POR TBL OBD 20X500RG</t>
  </si>
  <si>
    <t>CONCOR</t>
  </si>
  <si>
    <t>CONCOR COR</t>
  </si>
  <si>
    <t>2,5MG TBL FLM 28</t>
  </si>
  <si>
    <t>CONTROLOC 20 MG</t>
  </si>
  <si>
    <t>POR TBL ENT 100X20MG</t>
  </si>
  <si>
    <t>CONTROLOC I.V.</t>
  </si>
  <si>
    <t>INJ PLV SOL 1X40MG</t>
  </si>
  <si>
    <t>CORBILTA 150 MG/37,5 MG/200 MG</t>
  </si>
  <si>
    <t>POR TBL FLM 100</t>
  </si>
  <si>
    <t>CORDARONE</t>
  </si>
  <si>
    <t>POR TBL NOB30X200MG</t>
  </si>
  <si>
    <t>INJ SOL 6X3ML/150MG</t>
  </si>
  <si>
    <t>DEGAN</t>
  </si>
  <si>
    <t>INJ 50X2ML/10MG</t>
  </si>
  <si>
    <t>TBL 40X10MG</t>
  </si>
  <si>
    <t>DEPAKINE INJ 1+1X4ML</t>
  </si>
  <si>
    <t>PSO LQF 400MG/4ML</t>
  </si>
  <si>
    <t>DETRALEX</t>
  </si>
  <si>
    <t>POR TBL FLM 120X500MG</t>
  </si>
  <si>
    <t>POR TBL FLM 60</t>
  </si>
  <si>
    <t>TBL OBD 30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</si>
  <si>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</si>
  <si>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</si>
  <si>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</si>
  <si>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</si>
  <si>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</si>
  <si>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</si>
  <si>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5MG TBL NOB 20(1X20)</t>
  </si>
  <si>
    <t>DICLOFENAC AL 50</t>
  </si>
  <si>
    <t>TBL OBD 20X50MG</t>
  </si>
  <si>
    <t>DICLOFENAC DUO PHARMASWISS 75 MG</t>
  </si>
  <si>
    <t>POR CPS RDR 30X75MG</t>
  </si>
  <si>
    <t>DICYNONE 250</t>
  </si>
  <si>
    <t>INJ SOL 4X2ML/250MG</t>
  </si>
  <si>
    <t>DIGOXIN ORION INJ.-MIMOŘÁDNÝ DOVOZ!!</t>
  </si>
  <si>
    <t>INJ SOL 25X1ML/0.25MG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</si>
  <si>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</si>
  <si>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</si>
  <si>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</si>
  <si>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</si>
  <si>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</si>
  <si>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</si>
  <si>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 xml:space="preserve">DIPIDOLOR </t>
  </si>
  <si>
    <t>INJ 5X2ML 7.5MG/ML</t>
  </si>
  <si>
    <t>DIPIDOLOR</t>
  </si>
  <si>
    <t>7,5MG/ML INJ SOL 5X2ML</t>
  </si>
  <si>
    <t>DITHIADEN</t>
  </si>
  <si>
    <t>INJ 10X2ML</t>
  </si>
  <si>
    <t>DITROPAN</t>
  </si>
  <si>
    <t>TBL 30X5MG</t>
  </si>
  <si>
    <t>DOLMINA INJ.</t>
  </si>
  <si>
    <t>INJ 5X3ML/75MG</t>
  </si>
  <si>
    <t>DORSIFLEX</t>
  </si>
  <si>
    <t>TBL 30X200MG</t>
  </si>
  <si>
    <t>DUPHALAC</t>
  </si>
  <si>
    <t>667MG/ML POR SOL 1X200ML IV</t>
  </si>
  <si>
    <t>667MG/ML POR SOL 1X500ML IV</t>
  </si>
  <si>
    <t>DUSPATALIN RETARD</t>
  </si>
  <si>
    <t>POR CPS RDR 30X200MG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</si>
  <si>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</si>
  <si>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</si>
  <si>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</si>
  <si>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</si>
  <si>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</si>
  <si>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</si>
  <si>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</si>
  <si>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 50</t>
  </si>
  <si>
    <t>INJ SOL 5X10ML/50MG</t>
  </si>
  <si>
    <t>ECOLAV Výplach očí 100ml</t>
  </si>
  <si>
    <t>100 ml</t>
  </si>
  <si>
    <t>EGILOK</t>
  </si>
  <si>
    <t>25MG TBL NOB 60</t>
  </si>
  <si>
    <t>EMBESIN</t>
  </si>
  <si>
    <t>40IU/2ML INF CNC SOL 10X2ML</t>
  </si>
  <si>
    <t>ENAP I.V.</t>
  </si>
  <si>
    <t>INJ 5X1ML/1.25MG</t>
  </si>
  <si>
    <t>ENDIARON</t>
  </si>
  <si>
    <t>250MG TBL FLM 40</t>
  </si>
  <si>
    <t>ENELBIN RETARD</t>
  </si>
  <si>
    <t>TBL OBD 50X100MG</t>
  </si>
  <si>
    <t>ENSURE PLUS ADVANCE KÁVOVÁ PŘÍCHUŤ</t>
  </si>
  <si>
    <t>POR SOL 4X220ML</t>
  </si>
  <si>
    <t>EPHEDRIN BIOTIKA</t>
  </si>
  <si>
    <t>INJ SOL 10X1ML/50MG</t>
  </si>
  <si>
    <t>ESMERON</t>
  </si>
  <si>
    <t>10MG/ML INJ/INF SOL 10X5ML</t>
  </si>
  <si>
    <t>Espumisan cps.100x40mg-blistr</t>
  </si>
  <si>
    <t>0057585</t>
  </si>
  <si>
    <t>Espumisan kapky 100mg/ml por. gtt.30ml</t>
  </si>
  <si>
    <t>EUPHYLLIN CR N 400</t>
  </si>
  <si>
    <t>400MG CPS PRO 50</t>
  </si>
  <si>
    <t>EUTHYROX</t>
  </si>
  <si>
    <t>100MCG TBL NOB 100 I</t>
  </si>
  <si>
    <t>137MCG TBL NOB 100 II</t>
  </si>
  <si>
    <t>EUTHYROX 200 MIKROGRAMŮ</t>
  </si>
  <si>
    <t>POR TBL NOB 100X200RG II</t>
  </si>
  <si>
    <t>EUTHYROX 50</t>
  </si>
  <si>
    <t>TBL 100X50RG</t>
  </si>
  <si>
    <t>EXACYL</t>
  </si>
  <si>
    <t>INJ 5X5ML/500MG</t>
  </si>
  <si>
    <t>EXCIPIAL U LIPOLOTIO</t>
  </si>
  <si>
    <t>DRM EML 1X200ML</t>
  </si>
  <si>
    <t>FAKTU 100MG/2,5MG</t>
  </si>
  <si>
    <t>SUP 20</t>
  </si>
  <si>
    <t>FOKUSIN</t>
  </si>
  <si>
    <t>POR CPS RDR 90X0.4MG</t>
  </si>
  <si>
    <t>FRAXIPARIN MULTI</t>
  </si>
  <si>
    <t>INJ 10X5ML/47.5KU</t>
  </si>
  <si>
    <t>FURON</t>
  </si>
  <si>
    <t>TBL 50X40MG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</si>
  <si>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</si>
  <si>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</si>
  <si>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</si>
  <si>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</si>
  <si>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</si>
  <si>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</si>
  <si>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FUROSEMID HAMELN</t>
  </si>
  <si>
    <t>10MG/ML INJ SOL 10X2ML</t>
  </si>
  <si>
    <t>GELASPAN 4% EBI20x500 ml</t>
  </si>
  <si>
    <t>INF SOL20X500ML VAK</t>
  </si>
  <si>
    <t>GENTADEX 5 MG/ML + 1 MG/ML</t>
  </si>
  <si>
    <t>OPH GTT SOL 1X5ML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</si>
  <si>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</si>
  <si>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</si>
  <si>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</si>
  <si>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</si>
  <si>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</si>
  <si>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</si>
  <si>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</si>
  <si>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</si>
  <si>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</si>
  <si>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20X100ML-PE</t>
  </si>
  <si>
    <t>INF SOL 10X250ML-PE</t>
  </si>
  <si>
    <t>GODASAL 100</t>
  </si>
  <si>
    <t>POR TBL NOB 50</t>
  </si>
  <si>
    <t>POR TBL NOB 100</t>
  </si>
  <si>
    <t>GUTRON 2.5MG</t>
  </si>
  <si>
    <t>TBL 20X2.5MG</t>
  </si>
  <si>
    <t>TBL 50X2.5MG</t>
  </si>
  <si>
    <t>GUTRON 5MG</t>
  </si>
  <si>
    <t>TBL 50X5MG</t>
  </si>
  <si>
    <t>HALOPERIDOL</t>
  </si>
  <si>
    <t>TBL 50X1.5MG</t>
  </si>
  <si>
    <t>INJ 5X1ML/5MG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</si>
  <si>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</si>
  <si>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</si>
  <si>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</si>
  <si>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</si>
  <si>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</si>
  <si>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</si>
  <si>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HERPESIN</t>
  </si>
  <si>
    <t>CRM 1X5GM 5%</t>
  </si>
  <si>
    <t>HYDROCORTISON 10MG</t>
  </si>
  <si>
    <t>TBL 20X10MG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</si>
  <si>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</si>
  <si>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</si>
  <si>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</si>
  <si>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</si>
  <si>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</si>
  <si>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</si>
  <si>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Hypromeloza -P 10ml</t>
  </si>
  <si>
    <t>CHLORID SODNÝ 0,9% BRAUN</t>
  </si>
  <si>
    <t>INF SOL 20X100MLPELAH</t>
  </si>
  <si>
    <t>INF SOL 10X1000MLPLAH</t>
  </si>
  <si>
    <t>INF SOL 10X250MLPELAH</t>
  </si>
  <si>
    <t>INF SOL 10X500MLPELAH</t>
  </si>
  <si>
    <t>CHLORPROTHIXEN LECIVA (BLISTR)</t>
  </si>
  <si>
    <t>TBL OBD 30X50MG</t>
  </si>
  <si>
    <t>IBUPROFEN B. BRAUN 400MG</t>
  </si>
  <si>
    <t xml:space="preserve"> INF SOL 10X100ML</t>
  </si>
  <si>
    <t>IBUPROFEN B. BRAUN 600MG</t>
  </si>
  <si>
    <t>IMACORT</t>
  </si>
  <si>
    <t>10MG/G+2,5MG/G+5MG/G CRM 20G</t>
  </si>
  <si>
    <t>IMAZOL KRÉMPASTA</t>
  </si>
  <si>
    <t>10MG/G DRM PST 1X30G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</si>
  <si>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</si>
  <si>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</si>
  <si>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</si>
  <si>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</si>
  <si>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</si>
  <si>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</si>
  <si>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</si>
  <si>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</si>
  <si>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</si>
  <si>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</si>
  <si>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INTEGRILIN 0.75MG/ML</t>
  </si>
  <si>
    <t>INF SOL1X100ML/75MG</t>
  </si>
  <si>
    <t>IR  4% Citrate Solution SafeLock 1500 ml</t>
  </si>
  <si>
    <t>IR dialysační rozt.</t>
  </si>
  <si>
    <t>IR  Ci-Ca DIALYSAT K2</t>
  </si>
  <si>
    <t>IR DIALYSACNI RPZT.</t>
  </si>
  <si>
    <t>IR  NaCl 0,9% 3000 ml vak Bieffe URO Baxter</t>
  </si>
  <si>
    <t>for irrig. 1x3000 ml 15%</t>
  </si>
  <si>
    <t>ISOKET SPRAY</t>
  </si>
  <si>
    <t>SPR 1X12.4GM(=15ML)</t>
  </si>
  <si>
    <t>ISOPTIN SR 240 MG</t>
  </si>
  <si>
    <t>POR TBL PRO 30X240MG</t>
  </si>
  <si>
    <t>KALIUMCHLORID 7.45% BRAUN</t>
  </si>
  <si>
    <t>INF CNC SOL 20X100ML</t>
  </si>
  <si>
    <t>KANAVIT</t>
  </si>
  <si>
    <t>INJ 5X1ML/10MG</t>
  </si>
  <si>
    <t>KAPIDIN 10 MG</t>
  </si>
  <si>
    <t>POR TBL FLM 30X10MG</t>
  </si>
  <si>
    <t>KL ETHANOLUM BENZ.DENAT. 900ml /720g/</t>
  </si>
  <si>
    <t>KL ETHER 200G</t>
  </si>
  <si>
    <t>KL ETHER LÉKOPISNÝ  500ml /357g/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</si>
  <si>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</si>
  <si>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</si>
  <si>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</si>
  <si>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</si>
  <si>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</si>
  <si>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</si>
  <si>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POLYSAN, OL.HELIANTHI AA AD 1000G</t>
  </si>
  <si>
    <t>KL POLYSAN, OL.HELIANTHI AA AD 900G</t>
  </si>
  <si>
    <t>KL PRIPRAVEK</t>
  </si>
  <si>
    <t>KL ROZTOK</t>
  </si>
  <si>
    <t>KL SIGNATURY</t>
  </si>
  <si>
    <t>KL SOL.AMIKACIN 0.5%</t>
  </si>
  <si>
    <t>KL SOL.HYD.PEROX.10% 1000G</t>
  </si>
  <si>
    <t>KL SOL.HYD.PEROX.3% 250G</t>
  </si>
  <si>
    <t>KL SUPP.PREDNISON 0,001G,PAPAVERIN 0,02G</t>
  </si>
  <si>
    <t xml:space="preserve"> 100KS</t>
  </si>
  <si>
    <t>KL TBL NaHCO3 500mg,   100TBL</t>
  </si>
  <si>
    <t>KL UNG.BETAM.,CHLORAMP.,UNG ATB</t>
  </si>
  <si>
    <t>200G</t>
  </si>
  <si>
    <t>KL UNG.ICHT.2G,CaCO3 10G,ZnO 6G,VAS.LEN. AA AD</t>
  </si>
  <si>
    <t>100G, 2% ichtamolu</t>
  </si>
  <si>
    <t>KL VASELINUM ALBUM, 20G</t>
  </si>
  <si>
    <t>KL ZINCI OXIDI PASTA, 100G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</si>
  <si>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</si>
  <si>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</si>
  <si>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</si>
  <si>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</si>
  <si>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</si>
  <si>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</si>
  <si>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</si>
  <si>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</si>
  <si>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</si>
  <si>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</si>
  <si>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</si>
  <si>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</si>
  <si>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</si>
  <si>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</si>
  <si>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</si>
  <si>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</si>
  <si>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</si>
  <si>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</si>
  <si>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</si>
  <si>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</si>
  <si>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LOCOID 0,1%</t>
  </si>
  <si>
    <t>CRM 1X30GM 0.1%</t>
  </si>
  <si>
    <t>LOPERON CPS</t>
  </si>
  <si>
    <t>POR CPS DUR 20X2MG</t>
  </si>
  <si>
    <t>POR CPS DUR 10X2MG</t>
  </si>
  <si>
    <t>LOZAP H</t>
  </si>
  <si>
    <t>POR TBL FLM 90</t>
  </si>
  <si>
    <t>MAGNE B6</t>
  </si>
  <si>
    <t>DRG 50</t>
  </si>
  <si>
    <t>MAGNESII LACTICI 0,5 TBL. MEDICAMENTA</t>
  </si>
  <si>
    <t>TBL NOB 100X0,5GM</t>
  </si>
  <si>
    <t>MAGNESIUM SULFATE KALCEKS</t>
  </si>
  <si>
    <t>100MG/ML INJ/INF SOL 5X10ML</t>
  </si>
  <si>
    <t>200MG/ML INJ/INF SOL 5X10ML</t>
  </si>
  <si>
    <t>MAGNESIUM SULFURICUM BBP 10%</t>
  </si>
  <si>
    <t>MAGNESIUM SULFURICUM BBP 20%</t>
  </si>
  <si>
    <t>200MG/ML INJ SOL 5X10ML</t>
  </si>
  <si>
    <t>MAGNOSOLV</t>
  </si>
  <si>
    <t>365MG POR GRA SOL SCC 30</t>
  </si>
  <si>
    <t>MARCAINE 0,5%</t>
  </si>
  <si>
    <t>5MG/ML INJ SOL 5X20ML</t>
  </si>
  <si>
    <t>MAXITROL</t>
  </si>
  <si>
    <t>OPH GTT SUS 1X5ML</t>
  </si>
  <si>
    <t>MESOCAIN</t>
  </si>
  <si>
    <t>GEL 1X20GM</t>
  </si>
  <si>
    <t>INJ 10X10ML 1%</t>
  </si>
  <si>
    <t>MIDAZOLAM ACCORD 1 MG/ML</t>
  </si>
  <si>
    <t>INJ+INF SOL 10X5ML</t>
  </si>
  <si>
    <t>MIDAZOLAM ACCORD 5 MG/ML</t>
  </si>
  <si>
    <t>INJ+INF SOL 10X3ML</t>
  </si>
  <si>
    <t>INJ+INF SOL 10X10ML</t>
  </si>
  <si>
    <t>MIDAZOLAM KALCEKS 5MG/ML</t>
  </si>
  <si>
    <t>INJ/INF SOL 10X10ML</t>
  </si>
  <si>
    <t>MILGAMMA N</t>
  </si>
  <si>
    <t>INJ 5X2ML</t>
  </si>
  <si>
    <t>MONOPRIL 20 MG</t>
  </si>
  <si>
    <t>POR TBL NOB 28X20MG</t>
  </si>
  <si>
    <t>MORPHIN BIOTIKA 1%</t>
  </si>
  <si>
    <t>INJ 10X1ML/10MG</t>
  </si>
  <si>
    <t>INJ 10X2ML/20MG</t>
  </si>
  <si>
    <t>MUCOSOLVAN</t>
  </si>
  <si>
    <t>POR GTT SOL+INH SOL 60ML</t>
  </si>
  <si>
    <t>MUSCORIL INJ</t>
  </si>
  <si>
    <t>INJ SOL 6X2ML/4MG</t>
  </si>
  <si>
    <t>NAKOM MITE</t>
  </si>
  <si>
    <t>TBL 100X125MG</t>
  </si>
  <si>
    <t>NALOXONE POLFA</t>
  </si>
  <si>
    <t>INJ 10X1ML/0.4MG</t>
  </si>
  <si>
    <t>NATRIUM CHLORATUM BIOTIKA 10%</t>
  </si>
  <si>
    <t>NEODOLPASSE</t>
  </si>
  <si>
    <t>75MG/30MG INF SOL 10X250ML</t>
  </si>
  <si>
    <t>NEPRO HP PŘÍCHUŤ VANILKOVÁ</t>
  </si>
  <si>
    <t>POR SOL 1X220ML</t>
  </si>
  <si>
    <t>NEURONTIN 300 MG</t>
  </si>
  <si>
    <t>POR CPS DUR 100X300MG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</si>
  <si>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</si>
  <si>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</si>
  <si>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</si>
  <si>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</si>
  <si>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</si>
  <si>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</si>
  <si>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</si>
  <si>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</si>
  <si>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 POHL INFUS.</t>
  </si>
  <si>
    <t>INF 10X10ML/10MG</t>
  </si>
  <si>
    <t>NORADRENALIN LÉČIVA</t>
  </si>
  <si>
    <t>IVN INF CNC SOL 5X5ML</t>
  </si>
  <si>
    <t>NORETHISTERON ZENTIVA</t>
  </si>
  <si>
    <t>TBL NOB 45X5MG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</si>
  <si>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</si>
  <si>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</si>
  <si>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</si>
  <si>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</si>
  <si>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</si>
  <si>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</si>
  <si>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</si>
  <si>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</si>
  <si>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</si>
  <si>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ONDANSETRON SANDOZ</t>
  </si>
  <si>
    <t>8MG TBL FLM 10</t>
  </si>
  <si>
    <t>OPHTHALMO-AZULEN</t>
  </si>
  <si>
    <t>UNG OPH 1X5GM</t>
  </si>
  <si>
    <t>OPHTHALMO-SEPTONEX</t>
  </si>
  <si>
    <t>OPH GTT SOL 1X10ML PLAST</t>
  </si>
  <si>
    <t>OXANTIL</t>
  </si>
  <si>
    <t>OXAZEPAM TBL.20X10MG</t>
  </si>
  <si>
    <t>TBL 20X10MG(BLISTR)</t>
  </si>
  <si>
    <t>PAMBA</t>
  </si>
  <si>
    <t>INJ SOL 5X5ML/50MG</t>
  </si>
  <si>
    <t>PANCREOLAN FORTE</t>
  </si>
  <si>
    <t>6000U TBL ENT 30</t>
  </si>
  <si>
    <t>6000U TBL ENT 60</t>
  </si>
  <si>
    <t>PARACETAMOL ACCORD</t>
  </si>
  <si>
    <t>10MG/ML INF SOL 20X100ML</t>
  </si>
  <si>
    <t>PARACETAMOL KABI 10MG/ML</t>
  </si>
  <si>
    <t>INF SOL 10X100ML/1000MG</t>
  </si>
  <si>
    <t>PARALEN 500</t>
  </si>
  <si>
    <t>POR TBL NOB 24X500MG</t>
  </si>
  <si>
    <t>PARALEN 500 SUP</t>
  </si>
  <si>
    <t>500MG SUP 5</t>
  </si>
  <si>
    <t>PARALEN GRIP CHŘIPKA A KAŠEL</t>
  </si>
  <si>
    <t>500MG/15MG/5MG TBL FLM 24</t>
  </si>
  <si>
    <t>PATENTBLAU V - MIMOŘ.DOVOZ!!!</t>
  </si>
  <si>
    <t>INJ 5X2ML/50MG</t>
  </si>
  <si>
    <t>Peroxid vodíku 3% 100 ml</t>
  </si>
  <si>
    <t>20% DPH</t>
  </si>
  <si>
    <t>PEROXID VODÍKU 3% COO</t>
  </si>
  <si>
    <t>DRM SOL 1X100ML 3%</t>
  </si>
  <si>
    <t>PLAQUENIL</t>
  </si>
  <si>
    <t>TBL OBD 60X200MG</t>
  </si>
  <si>
    <t>PLASMALYTE ROZTOK</t>
  </si>
  <si>
    <t>INF SOL 20X500ML</t>
  </si>
  <si>
    <t>INF SOL 10X1000ML</t>
  </si>
  <si>
    <t>PLASMALYTE ROZTOK S GLUKOZOU 5%</t>
  </si>
  <si>
    <t>INF SOL 20x500 ml</t>
  </si>
  <si>
    <t>PRAXBIND 2,5 G/50 ML</t>
  </si>
  <si>
    <t>INJ+INF SOL 2X50MLX2,5GM/50ML</t>
  </si>
  <si>
    <t>PREDNISON 5 LECIVA</t>
  </si>
  <si>
    <t>TBL 20X5MG</t>
  </si>
  <si>
    <t>PRESID 5 MG</t>
  </si>
  <si>
    <t>TBL PRO 30</t>
  </si>
  <si>
    <t>PRESTARIUM NEO</t>
  </si>
  <si>
    <t>POR TBL FLM 30X5MG</t>
  </si>
  <si>
    <t>POR TBL FLM 90X5MG</t>
  </si>
  <si>
    <t>PROPOFOL 1% MCT/LCT FRESENIUS</t>
  </si>
  <si>
    <t>INJ EML 10X100ML</t>
  </si>
  <si>
    <t>PROSTAPHLIN 1000MG</t>
  </si>
  <si>
    <t>INJ PLV SOL 1</t>
  </si>
  <si>
    <t>PROSTAVASIN</t>
  </si>
  <si>
    <t>INJ SIC 10X20RG</t>
  </si>
  <si>
    <t>PROTAMIN MEDA AMPULLEN</t>
  </si>
  <si>
    <t>1000IU/ML INJ SOL 5X5ML</t>
  </si>
  <si>
    <t>PYRIDOXIN LÉČIVA TBL</t>
  </si>
  <si>
    <t>POR TBL NOB 20X20MG</t>
  </si>
  <si>
    <t>QUETIAPIN MYLAN 25 MG</t>
  </si>
  <si>
    <t>POR TBL FLM 30X25MG</t>
  </si>
  <si>
    <t>QUETIAPINE POLPHARMA 25 MG POTAHOVANÉ TABLETY</t>
  </si>
  <si>
    <t>REGIOCIT ROZTOK PRO HEMOFILTRACI</t>
  </si>
  <si>
    <t>HFL SOL 2X5000ML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</si>
  <si>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</si>
  <si>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</si>
  <si>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</si>
  <si>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</si>
  <si>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</si>
  <si>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</si>
  <si>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10X1000ML(LDPE)</t>
  </si>
  <si>
    <t>INF 10X500ML(LDPE)</t>
  </si>
  <si>
    <t>RISPERIDON FARMAX 1MG</t>
  </si>
  <si>
    <t>TBL FLM 60</t>
  </si>
  <si>
    <t>RIVOTRIL 0.5 MG</t>
  </si>
  <si>
    <t>TBL 50X0.5MG</t>
  </si>
  <si>
    <t>RYTMONORM</t>
  </si>
  <si>
    <t>150MG TBL FLM 50</t>
  </si>
  <si>
    <t>SAB SIMPLEX-ukončení prodeje</t>
  </si>
  <si>
    <t>POR SUS 1X30ML</t>
  </si>
  <si>
    <t>SANDOSTATIN 0.1 MG/ML</t>
  </si>
  <si>
    <t>INJ SOL 5X1ML/0.1MG</t>
  </si>
  <si>
    <t>SEROPRAM</t>
  </si>
  <si>
    <t>INF 5X0.5ML/20MG</t>
  </si>
  <si>
    <t>SERTRALIN APOTEX 50 MG POTAHOVANÉ TABLETY</t>
  </si>
  <si>
    <t>POR TBL FLM 100X50MG</t>
  </si>
  <si>
    <t>SOLU-MEDROL</t>
  </si>
  <si>
    <t>INJ SIC 1X500MG+8ML</t>
  </si>
  <si>
    <t>INJ SIC 1X40MG+1ML</t>
  </si>
  <si>
    <t>INJ SIC 1X1GM+16ML</t>
  </si>
  <si>
    <t>SOLUVIT N PRO INFUS.</t>
  </si>
  <si>
    <t>INJ SIC 10</t>
  </si>
  <si>
    <t>SORBIFER DURULES</t>
  </si>
  <si>
    <t>POR TBL FLM 100X100MG</t>
  </si>
  <si>
    <t>SUFENTA FORTE</t>
  </si>
  <si>
    <t>50MCG/ML INJ SOL 5X1ML</t>
  </si>
  <si>
    <t>SUFENTANIL TORREX 50MCG/ML</t>
  </si>
  <si>
    <t>INJ SOL 5X5ML (250rg)</t>
  </si>
  <si>
    <t>SUFENTANIL TORREX 5MCG/ML</t>
  </si>
  <si>
    <t>INJ SOL 5X10ML (50rg)</t>
  </si>
  <si>
    <t>SUPPOSITORIA GLYCERINI LÉČIVA</t>
  </si>
  <si>
    <t>SUP 10X2,06G</t>
  </si>
  <si>
    <t>SUXAMETHONIUM CHLORID VUAB 100MG</t>
  </si>
  <si>
    <t>INJ/INF PLV SOL 1x100MG</t>
  </si>
  <si>
    <t>SYNTOPHYLLIN</t>
  </si>
  <si>
    <t>INJ 5X10ML/240MG</t>
  </si>
  <si>
    <t>SYNTOSTIGMIN</t>
  </si>
  <si>
    <t>TARDYFERON</t>
  </si>
  <si>
    <t>TBL RET 30</t>
  </si>
  <si>
    <t>TARDYFERON-FOL</t>
  </si>
  <si>
    <t>POR TBL RET 30</t>
  </si>
  <si>
    <t>TENAXUM</t>
  </si>
  <si>
    <t>POR TBL NOB 90X1MG</t>
  </si>
  <si>
    <t>Thiamin Generica tbl.60</t>
  </si>
  <si>
    <t>THIAMIN LECIVA</t>
  </si>
  <si>
    <t>INJ 10X2ML/100MG</t>
  </si>
  <si>
    <t>TIAPRIDAL</t>
  </si>
  <si>
    <t>INJ SOL 12X2ML/100MG</t>
  </si>
  <si>
    <t>POR TBLNOB 50X100MG</t>
  </si>
  <si>
    <t>TISERCIN</t>
  </si>
  <si>
    <t>INJ 10X1ML/25MG</t>
  </si>
  <si>
    <t>TOBRADEX</t>
  </si>
  <si>
    <t>3MG/ML+1MG/ML OPH GTT SUS 1X5ML</t>
  </si>
  <si>
    <t>TORECAN</t>
  </si>
  <si>
    <t>INJ 5X1ML/6.5MG</t>
  </si>
  <si>
    <t>TORVACARD NEO 40 MG</t>
  </si>
  <si>
    <t>POR TBL FLM 30X40MG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</si>
  <si>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</si>
  <si>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</si>
  <si>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</si>
  <si>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</si>
  <si>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</si>
  <si>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</si>
  <si>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inj -MIMOŘÁDNÝ DOVOZ!!</t>
  </si>
  <si>
    <t>TRIPLIXAM 5 MG/1,25 MG/5 MG</t>
  </si>
  <si>
    <t>POR TBL FLM 30</t>
  </si>
  <si>
    <t>TRITACE 1,25 MG</t>
  </si>
  <si>
    <t>POR TBL NOB 20X1.25MG</t>
  </si>
  <si>
    <t>TROMBEX</t>
  </si>
  <si>
    <t>75MG TBL FLM 90</t>
  </si>
  <si>
    <t>UBRETID</t>
  </si>
  <si>
    <t>URALYT U</t>
  </si>
  <si>
    <t>POR GRA 1X280GM</t>
  </si>
  <si>
    <t>URSOSAN</t>
  </si>
  <si>
    <t>POR CPSDUR100X250MG</t>
  </si>
  <si>
    <t>VENTOLIN</t>
  </si>
  <si>
    <t>5MG/ML INH SOL 1X20ML</t>
  </si>
  <si>
    <t>VEROSPIRON</t>
  </si>
  <si>
    <t>TBL 100X25MG</t>
  </si>
  <si>
    <t>VIANT</t>
  </si>
  <si>
    <t>INF PLV SOL 10</t>
  </si>
  <si>
    <t>VIGANTOL</t>
  </si>
  <si>
    <t>0,5MG/ML POR GTT SOL 1X10ML</t>
  </si>
  <si>
    <t>Vitamin B1 - Ratiopharm MIMOŘÁDNÝ DOVOZ</t>
  </si>
  <si>
    <t>50mg/ml inj. 5x2ml</t>
  </si>
  <si>
    <t>VOLUVEN  6%</t>
  </si>
  <si>
    <t>INF SOL 20X500MLVAK+P</t>
  </si>
  <si>
    <t>WARFARIN PMCS 5 MG</t>
  </si>
  <si>
    <t>POR TBL NOB 100X5MG</t>
  </si>
  <si>
    <t>XADOS 20 MG TABLETY</t>
  </si>
  <si>
    <t>POR TBL NOB 50X20MG</t>
  </si>
  <si>
    <t>YAL</t>
  </si>
  <si>
    <t>SOL 2X67.5ML</t>
  </si>
  <si>
    <t>ZALDIAR</t>
  </si>
  <si>
    <t>37,5MG/325MG TBL FLM 30X1</t>
  </si>
  <si>
    <t>ZOLOFT 100MG</t>
  </si>
  <si>
    <t>TBL OBD 28X100MG</t>
  </si>
  <si>
    <t>ZOLPIDEM MYLAN</t>
  </si>
  <si>
    <t>POR TBL FLM 20X10MG</t>
  </si>
  <si>
    <t>ZYLLT 75 MG</t>
  </si>
  <si>
    <t>POR TBL FLM 28X75MG</t>
  </si>
  <si>
    <t>ZYRTEC</t>
  </si>
  <si>
    <t>POR TBL FLM 50X10MG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</si>
  <si>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</si>
  <si>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</si>
  <si>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</si>
  <si>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</si>
  <si>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</si>
  <si>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</si>
  <si>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</si>
  <si>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</si>
  <si>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</si>
  <si>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</si>
  <si>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</si>
  <si>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LIPOPLUS 20%</t>
  </si>
  <si>
    <t>INFEML10X500ML-SKLO</t>
  </si>
  <si>
    <t>INFEML10X100ML-SKLO</t>
  </si>
  <si>
    <t>INFEML10X250ML-SKLO</t>
  </si>
  <si>
    <t>NEPHROTECT</t>
  </si>
  <si>
    <t>NUTRAMIN VLI</t>
  </si>
  <si>
    <t>NUTRIFLEX OMEGA SPECIAL 56/144</t>
  </si>
  <si>
    <t>INF EML 5X1875ML</t>
  </si>
  <si>
    <t>INF EML 5X625ML</t>
  </si>
  <si>
    <t>INF EML 5X1250ML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</si>
  <si>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</si>
  <si>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</si>
  <si>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</si>
  <si>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</si>
  <si>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</si>
  <si>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</si>
  <si>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</si>
  <si>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</si>
  <si>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SMOFLIPID</t>
  </si>
  <si>
    <t>INF EML 10X100ML</t>
  </si>
  <si>
    <t>INF EML 10X250ML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</si>
  <si>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</si>
  <si>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</si>
  <si>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</si>
  <si>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</si>
  <si>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</si>
  <si>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</si>
  <si>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</si>
  <si>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</si>
  <si>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</si>
  <si>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</si>
  <si>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</si>
  <si>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2 KCAL CREME CAPPUCCINO</t>
  </si>
  <si>
    <t>POR SOL 4X125G</t>
  </si>
  <si>
    <t>FRESUBIN 2 KCAL CREME ČOKOLÁDA</t>
  </si>
  <si>
    <t>FRESUBIN 2 KCAL CREME VANILKA</t>
  </si>
  <si>
    <t>FRESUBIN 2 KCAL DRINK CAPPUCCINO</t>
  </si>
  <si>
    <t>FRESUBIN 2 KCAL DRINK NEUTRAL</t>
  </si>
  <si>
    <t>FRESUBIN 2 KCAL DRINK VANILKA</t>
  </si>
  <si>
    <t>FRESUBIN HP ENERGY</t>
  </si>
  <si>
    <t>POR SOL 15X500ML</t>
  </si>
  <si>
    <t>NEPRO HP 500ml vanilková</t>
  </si>
  <si>
    <t xml:space="preserve">Novasource GI Advance </t>
  </si>
  <si>
    <t>1x500ml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</si>
  <si>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</si>
  <si>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</si>
  <si>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</si>
  <si>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</si>
  <si>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</si>
  <si>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</si>
  <si>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</si>
  <si>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</si>
  <si>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</si>
  <si>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</si>
  <si>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</si>
  <si>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</si>
  <si>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</si>
  <si>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1X500ML</t>
  </si>
  <si>
    <t>Nutrison Advanced Diason 1000ml</t>
  </si>
  <si>
    <t>Nutrison Advanced Protison 500ml NOVÝ</t>
  </si>
  <si>
    <t>NUTRISON MULTI FIBRE</t>
  </si>
  <si>
    <t>POR SOL 1X1000ML-VA</t>
  </si>
  <si>
    <t>Nutrison Protein Intense 500ml</t>
  </si>
  <si>
    <t>NUTRISON PROTEIN PLUS MULTI FIBRE</t>
  </si>
  <si>
    <t>POR SOL 12X500ML</t>
  </si>
  <si>
    <t>Peptamen Intense 12x500ml</t>
  </si>
  <si>
    <t>PROTIFAR</t>
  </si>
  <si>
    <t>POR PLV SOL 1X225GM</t>
  </si>
  <si>
    <t>PULMOCARE 500 ML PŘÍCHUŤ VANILKA</t>
  </si>
  <si>
    <t>REMUNE BROSKVOVÁ</t>
  </si>
  <si>
    <t>REMUNE MALINOVÁ</t>
  </si>
  <si>
    <t>léky - krev.deriváty ZUL (TO)</t>
  </si>
  <si>
    <t>ATENATIV</t>
  </si>
  <si>
    <t>50IU/ML INF PSO LQF 1+1X10ML</t>
  </si>
  <si>
    <t>HAEMOCOMPLETTAN P</t>
  </si>
  <si>
    <t>20MG/ML INJ/INF PLV SOL 1X2000MG</t>
  </si>
  <si>
    <t>20MG/ML INJ/INF PLV SOL 1X1000MG</t>
  </si>
  <si>
    <t>HUMAN ALBUMIN CSL BEHRING</t>
  </si>
  <si>
    <t>200G/L INF SOL 1X100ML</t>
  </si>
  <si>
    <t>OCPLEX</t>
  </si>
  <si>
    <t>500IU INF PSO LQF 1+1X20ML</t>
  </si>
  <si>
    <t>1000IU INF PSO LQF 1+1X40ML</t>
  </si>
  <si>
    <t>léky - hemofilici ZUL (TO)</t>
  </si>
  <si>
    <t>ALBUREX</t>
  </si>
  <si>
    <t>léky - antibiotika (LEK)</t>
  </si>
  <si>
    <t>AMIKACIN MEDOCHEMIE 500MG/2ML INJ/INF</t>
  </si>
  <si>
    <t>SOL 10X2ML</t>
  </si>
  <si>
    <t>AMIKACIN MEDOPHARM 500 MG/2 ML</t>
  </si>
  <si>
    <t>INJ+INF SOL 10X2ML/500MG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</si>
  <si>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</si>
  <si>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</si>
  <si>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</si>
  <si>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</si>
  <si>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</si>
  <si>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</si>
  <si>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</si>
  <si>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</si>
  <si>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AXETINE 750MG</t>
  </si>
  <si>
    <t>INJ SIC 10X750MG</t>
  </si>
  <si>
    <t>AZEPO 1 G</t>
  </si>
  <si>
    <t>INJ+INF PLV SOL 10X1GM</t>
  </si>
  <si>
    <t>AZITROMYCIN SANDOZ 250 MG</t>
  </si>
  <si>
    <t>POR TBL FLM 6X250MG</t>
  </si>
  <si>
    <t>BELOGENT KRÉM</t>
  </si>
  <si>
    <t>CRM 1X30GM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</si>
  <si>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</si>
  <si>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</si>
  <si>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</si>
  <si>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</si>
  <si>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</si>
  <si>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</si>
  <si>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</si>
  <si>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</si>
  <si>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</si>
  <si>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</si>
  <si>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inj.sol. 300mg 10x2ml</t>
  </si>
  <si>
    <t>150mg/ml</t>
  </si>
  <si>
    <t>Clindamycin Kabi inj.sol. 600mg 10x4ml</t>
  </si>
  <si>
    <t>COLOMYCIN INJEKCE 1 000 000 MJ</t>
  </si>
  <si>
    <t>1000000IU INJ PLV SOL/SOL NEB 10X1MIU</t>
  </si>
  <si>
    <t>DEOXYMYKOIN</t>
  </si>
  <si>
    <t>TBL 10X100MG</t>
  </si>
  <si>
    <t>FRAMYKOIN</t>
  </si>
  <si>
    <t>UNG 1X10GM</t>
  </si>
  <si>
    <t>PLV ADS 1X20GM</t>
  </si>
  <si>
    <t>FUCIDIN</t>
  </si>
  <si>
    <t>CRM 1X15GM 2%</t>
  </si>
  <si>
    <t>GENTAMICIN B.BRAUN INF SOL 240MG</t>
  </si>
  <si>
    <t>20X80ML 3MG/ML</t>
  </si>
  <si>
    <t>Gentamicin B.Braun INF SOL 80MG</t>
  </si>
  <si>
    <t>20x80ML 1mg/ml</t>
  </si>
  <si>
    <t>GENTAMICIN LEK 80 MG/2 ML</t>
  </si>
  <si>
    <t>INJ SOL 10X2ML/80MG</t>
  </si>
  <si>
    <t>KLACID</t>
  </si>
  <si>
    <t>500MG INF PLV CSL 1</t>
  </si>
  <si>
    <t>MACMIROR COMPLEX</t>
  </si>
  <si>
    <t>SUP VAG 12</t>
  </si>
  <si>
    <t>MEDOCLAV 1000 MG/200 MG</t>
  </si>
  <si>
    <t>INJ+INF PLV SOL 10X1.2GM</t>
  </si>
  <si>
    <t>MEROPENEM BRADEX</t>
  </si>
  <si>
    <t>1G INJ/INF PLV SOL 10</t>
  </si>
  <si>
    <t>MEROPENEM KABI 1 G</t>
  </si>
  <si>
    <t>INJ+INF PLV SOL 10X1000MG</t>
  </si>
  <si>
    <t>METRONIDAZOL 500MG BRAUN</t>
  </si>
  <si>
    <t>INJ 10X100ML(LDPE)</t>
  </si>
  <si>
    <t>METRONIDAZOLE NORIDEM</t>
  </si>
  <si>
    <t>5MG/ML INF SOL 10X100ML</t>
  </si>
  <si>
    <t>5MG/ML INF SOL 20X100ML</t>
  </si>
  <si>
    <t>NORMIX</t>
  </si>
  <si>
    <t>POR TBL FLM 28X200MG</t>
  </si>
  <si>
    <t>OFLOXIN INF</t>
  </si>
  <si>
    <t>INF SOL 10X100ML</t>
  </si>
  <si>
    <t>OPHTHALMO-FRAMYKOIN</t>
  </si>
  <si>
    <t>PIPERACILLIN/TAZOBACTAM AUROBINDO- MIMOŘÁDNÝ DOVOZ</t>
  </si>
  <si>
    <t>4G/0,5G INF PLV SOL 12</t>
  </si>
  <si>
    <t>PIPERACILLIN/TAZOBACTAM IBIGEN - MIMOŘÁDNÝ DOVOZ</t>
  </si>
  <si>
    <t>4G/0,5G INF PLV SOL 10</t>
  </si>
  <si>
    <t>PIPERACILLIN/TAZOBACTAM KABI 4 G/0,5 G</t>
  </si>
  <si>
    <t>INF PLV SOL 10X4.5GM</t>
  </si>
  <si>
    <t>PIPERACILLIN/TAZOBACTAM MYLAN</t>
  </si>
  <si>
    <t xml:space="preserve">INF PLV SOL 1x4G/500MG </t>
  </si>
  <si>
    <t>PIPERACILLIN/TAZOBACTAM PANPHARMA- MIMOŘÁDNÝ DOVOZ</t>
  </si>
  <si>
    <t>SEFOTAK 1 G</t>
  </si>
  <si>
    <t>INJ PLV SOL 1X1GM</t>
  </si>
  <si>
    <t>SUMETROLIM</t>
  </si>
  <si>
    <t>TBL 20X480MG</t>
  </si>
  <si>
    <t>TAXIMED</t>
  </si>
  <si>
    <t>1G INJ/INF PLV SOL 1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</si>
  <si>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</si>
  <si>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</si>
  <si>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</si>
  <si>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</si>
  <si>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</si>
  <si>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</si>
  <si>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</si>
  <si>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</si>
  <si>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</si>
  <si>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</si>
  <si>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XORIMAX 500 MG POTAH.TABLETY</t>
  </si>
  <si>
    <t>PORTBLFLM10X500MG</t>
  </si>
  <si>
    <t xml:space="preserve">ZAVICEFTA 2G/0,5G </t>
  </si>
  <si>
    <t>INF PLV CSL 10</t>
  </si>
  <si>
    <t>ZERBAXA</t>
  </si>
  <si>
    <t>1G/0,5G INF PLV CSL 10</t>
  </si>
  <si>
    <t>ZYVOXID</t>
  </si>
  <si>
    <t>INF SOL 10X300ML</t>
  </si>
  <si>
    <t>léky - antimykotika (LEK)</t>
  </si>
  <si>
    <t>BATRAFEN ROZTOK</t>
  </si>
  <si>
    <t>10MG/ML DRM SOL 20ML</t>
  </si>
  <si>
    <t>FLUCONAZOL KABI 2 MG/ML</t>
  </si>
  <si>
    <t>INF SOL 10X200ML/400MG</t>
  </si>
  <si>
    <t>INF SOL 10X100ML/200MG</t>
  </si>
  <si>
    <t>MYCAMINE 100 MG</t>
  </si>
  <si>
    <t>INF PLV SOL 1X100MG</t>
  </si>
  <si>
    <t>VFEND 200 MG</t>
  </si>
  <si>
    <t>INF PLV SOL 1X200MG</t>
  </si>
  <si>
    <t>VORIKONAZOL SANDOZ 200 MG</t>
  </si>
  <si>
    <t>TBL FLM 14X200MG</t>
  </si>
  <si>
    <t>5931 - IPCHO: JIP 51</t>
  </si>
  <si>
    <t>A02BC02 - PANTOPRAZOL</t>
  </si>
  <si>
    <t>A04AA01 - ONDANSETRON</t>
  </si>
  <si>
    <t>B01AA03 - WARFARIN</t>
  </si>
  <si>
    <t>B01AB06 - NADROPARIN</t>
  </si>
  <si>
    <t>B01AC04 - KLOPIDOGREL</t>
  </si>
  <si>
    <t>B01AC16 - EPTIFIBATID</t>
  </si>
  <si>
    <t>C01BC03 - PROPAFENON</t>
  </si>
  <si>
    <t>C01BD01 - AMIODARON</t>
  </si>
  <si>
    <t>C02CA06 - URAPIDIL</t>
  </si>
  <si>
    <t>C03CA01 - FUROSEMID</t>
  </si>
  <si>
    <t>C05BA01 - ORGANO-HEPARINOID</t>
  </si>
  <si>
    <t>C07AB02 - METOPROLOL</t>
  </si>
  <si>
    <t>C07AB03 - ATENOLOL</t>
  </si>
  <si>
    <t>C07AB07 - BISOPROLOL</t>
  </si>
  <si>
    <t>C08CA01 - AMLODIPIN</t>
  </si>
  <si>
    <t>C08CA13 - LERKANIDIPIN</t>
  </si>
  <si>
    <t>C08DA01 - VERAPAMIL</t>
  </si>
  <si>
    <t>C09AA04 - PERINDOPRIL</t>
  </si>
  <si>
    <t>C09AA05 - RAMIPRIL</t>
  </si>
  <si>
    <t>C09AA09 - FOSINOPRIL</t>
  </si>
  <si>
    <t>C09DA01 - LOSARTAN A DIURETIKA</t>
  </si>
  <si>
    <t>G04CA02 - TAMSULOSIN</t>
  </si>
  <si>
    <t>H01CB02 - OKTREOTID</t>
  </si>
  <si>
    <t>H02AB04 - METHYLPREDNISOLON</t>
  </si>
  <si>
    <t>J01AA12 - TIGECYKLIN</t>
  </si>
  <si>
    <t>J01CF04 - OXACILIN</t>
  </si>
  <si>
    <t>J01DC02 - CEFUROXIM</t>
  </si>
  <si>
    <t>J01DD01 - CEFOTAXIM</t>
  </si>
  <si>
    <t>J01DH02 - MEROPENEM</t>
  </si>
  <si>
    <t>J01FA10 - AZITHROMYCIN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</si>
  <si>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</si>
  <si>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</si>
  <si>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</si>
  <si>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</si>
  <si>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</si>
  <si>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</si>
  <si>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</si>
  <si>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</si>
  <si>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M03AC09 - ROKURONIUM-BROMID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</si>
  <si>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</si>
  <si>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</si>
  <si>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</si>
  <si>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</si>
  <si>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</si>
  <si>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</si>
  <si>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N05AH04 - KVETIAPIN</t>
  </si>
  <si>
    <t>N05AX08 - RISPERIDON</t>
  </si>
  <si>
    <t>N05CD08 - MIDAZOLAM</t>
  </si>
  <si>
    <t>N05CF02 - ZOLPIDEM</t>
  </si>
  <si>
    <t>N05CM18 - DEXMEDETOMIDIN</t>
  </si>
  <si>
    <t>N06AB06 - SERTRALIN</t>
  </si>
  <si>
    <t>R03AC02 - SALBUTAMOL</t>
  </si>
  <si>
    <t>R06AX27 - DESLORATADIN</t>
  </si>
  <si>
    <t>L04AA06 - KYSELINA MYKOFENOLOVÁ</t>
  </si>
  <si>
    <t>N01AH03 - SUFENTANIL</t>
  </si>
  <si>
    <t>J01CR02 - AMOXICILIN A  INHIBITOR BETA-LAKTAMASY</t>
  </si>
  <si>
    <t>N04BA02 - LEVODOPA A INHIBITOR DEKARBOXYLASY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</si>
  <si>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</si>
  <si>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</si>
  <si>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</si>
  <si>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</si>
  <si>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</si>
  <si>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</si>
  <si>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</si>
  <si>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</si>
  <si>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</si>
  <si>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</si>
  <si>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214435</t>
  </si>
  <si>
    <t>20MG TBL ENT 100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</si>
  <si>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</si>
  <si>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</si>
  <si>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</si>
  <si>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</si>
  <si>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</si>
  <si>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</si>
  <si>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</si>
  <si>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</si>
  <si>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</si>
  <si>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</si>
  <si>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</si>
  <si>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</si>
  <si>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</si>
  <si>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</si>
  <si>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</si>
  <si>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B01AC04</t>
  </si>
  <si>
    <t>149480</t>
  </si>
  <si>
    <t>ZYLLT</t>
  </si>
  <si>
    <t>75MG TBL FLM 28</t>
  </si>
  <si>
    <t>B01AC16</t>
  </si>
  <si>
    <t>25744</t>
  </si>
  <si>
    <t>INTEGRILIN</t>
  </si>
  <si>
    <t>0,75MG/ML INF SOL 1X100ML</t>
  </si>
  <si>
    <t>C01BC03</t>
  </si>
  <si>
    <t>235813</t>
  </si>
  <si>
    <t>C01BD01</t>
  </si>
  <si>
    <t>107938</t>
  </si>
  <si>
    <t>150MG/3ML INJ SOL 6X3ML</t>
  </si>
  <si>
    <t>13767</t>
  </si>
  <si>
    <t>200MG TBL NOB 30</t>
  </si>
  <si>
    <t>C01CA03</t>
  </si>
  <si>
    <t>216900</t>
  </si>
  <si>
    <t>1MG/ML INF CNC SOL 5X5ML</t>
  </si>
  <si>
    <t>C02CA06</t>
  </si>
  <si>
    <t>215473</t>
  </si>
  <si>
    <t>EBRANTIL</t>
  </si>
  <si>
    <t>25MG INJ SOL 5X5ML</t>
  </si>
  <si>
    <t>215474</t>
  </si>
  <si>
    <t>50MG INJ SOL 5X10ML</t>
  </si>
  <si>
    <t>C03CA01</t>
  </si>
  <si>
    <t>214036</t>
  </si>
  <si>
    <t>239807</t>
  </si>
  <si>
    <t>56805</t>
  </si>
  <si>
    <t>FURORESE</t>
  </si>
  <si>
    <t>40MG TBL NOB 100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</si>
  <si>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</si>
  <si>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</si>
  <si>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</si>
  <si>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</si>
  <si>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</si>
  <si>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</si>
  <si>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</si>
  <si>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231687</t>
  </si>
  <si>
    <t>231702</t>
  </si>
  <si>
    <t>231703</t>
  </si>
  <si>
    <t>C07AB03</t>
  </si>
  <si>
    <t>2950</t>
  </si>
  <si>
    <t>ATENOLOL AL</t>
  </si>
  <si>
    <t>50MG TBL NOB 50</t>
  </si>
  <si>
    <t>C07AB07</t>
  </si>
  <si>
    <t>232156</t>
  </si>
  <si>
    <t>233600</t>
  </si>
  <si>
    <t>C08CA01</t>
  </si>
  <si>
    <t>15378</t>
  </si>
  <si>
    <t>AGEN</t>
  </si>
  <si>
    <t>5MG TBL NOB 90</t>
  </si>
  <si>
    <t>2945</t>
  </si>
  <si>
    <t>5MG TBL NOB 30</t>
  </si>
  <si>
    <t>C08CA13</t>
  </si>
  <si>
    <t>169623</t>
  </si>
  <si>
    <t>KAPIDIN</t>
  </si>
  <si>
    <t>10MG TBL FLM 30 II</t>
  </si>
  <si>
    <t>C08DA01</t>
  </si>
  <si>
    <t>215964</t>
  </si>
  <si>
    <t>ISOPTIN SR</t>
  </si>
  <si>
    <t>240MG TBL PRO 30</t>
  </si>
  <si>
    <t>C09AA04</t>
  </si>
  <si>
    <t>101205</t>
  </si>
  <si>
    <t>5MG TBL FLM 30</t>
  </si>
  <si>
    <t>101211</t>
  </si>
  <si>
    <t>5MG TBL FLM 90(3X30)</t>
  </si>
  <si>
    <t>C09AA05</t>
  </si>
  <si>
    <t>56972</t>
  </si>
  <si>
    <t>TRITACE</t>
  </si>
  <si>
    <t>1,25MG TBL NOB 20</t>
  </si>
  <si>
    <t>C09AA09</t>
  </si>
  <si>
    <t>200207</t>
  </si>
  <si>
    <t>MONOPRIL</t>
  </si>
  <si>
    <t>20MG TBL NOB 28</t>
  </si>
  <si>
    <t>C09DA01</t>
  </si>
  <si>
    <t>15317</t>
  </si>
  <si>
    <t>50MG/12,5MG TBL FLM 90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</si>
  <si>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</si>
  <si>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</si>
  <si>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</si>
  <si>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</si>
  <si>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</si>
  <si>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</si>
  <si>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</si>
  <si>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</si>
  <si>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</si>
  <si>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</si>
  <si>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</si>
  <si>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</si>
  <si>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9712</t>
  </si>
  <si>
    <t>62,5MG/ML INJ PSO LQF 1000MG+15,6ML</t>
  </si>
  <si>
    <t>H03AA01</t>
  </si>
  <si>
    <t>147462</t>
  </si>
  <si>
    <t>200MCG TBL NOB 100 II</t>
  </si>
  <si>
    <t>172044</t>
  </si>
  <si>
    <t>LETROX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</si>
  <si>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</si>
  <si>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</si>
  <si>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</si>
  <si>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</si>
  <si>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</si>
  <si>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</si>
  <si>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</si>
  <si>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243130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</si>
  <si>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</si>
  <si>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</si>
  <si>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</si>
  <si>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</si>
  <si>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</si>
  <si>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</si>
  <si>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</si>
  <si>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J01CF04</t>
  </si>
  <si>
    <t>233016</t>
  </si>
  <si>
    <t>PROSTAPHLIN</t>
  </si>
  <si>
    <t>1000MG INJ PLV SOL 1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</si>
  <si>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</si>
  <si>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</si>
  <si>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</si>
  <si>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</si>
  <si>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</si>
  <si>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</si>
  <si>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</si>
  <si>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141263</t>
  </si>
  <si>
    <t>4G/500MG INF PLV SOL 1</t>
  </si>
  <si>
    <t>J01DC02</t>
  </si>
  <si>
    <t>18547</t>
  </si>
  <si>
    <t>XORIMAX</t>
  </si>
  <si>
    <t>64831</t>
  </si>
  <si>
    <t>AXETINE</t>
  </si>
  <si>
    <t>1,5G INJ/INF PLV SOL 10</t>
  </si>
  <si>
    <t>64835</t>
  </si>
  <si>
    <t>750MG INJ/INF PLV SOL 10</t>
  </si>
  <si>
    <t>J01DD01</t>
  </si>
  <si>
    <t>201030</t>
  </si>
  <si>
    <t>SEFOTAK</t>
  </si>
  <si>
    <t>206563</t>
  </si>
  <si>
    <t>J01DH02</t>
  </si>
  <si>
    <t>156835</t>
  </si>
  <si>
    <t>MEROPENEM KABI</t>
  </si>
  <si>
    <t>173750</t>
  </si>
  <si>
    <t>J01DH51</t>
  </si>
  <si>
    <t>142077</t>
  </si>
  <si>
    <t>TIENAM</t>
  </si>
  <si>
    <t>227475</t>
  </si>
  <si>
    <t>J01FA10</t>
  </si>
  <si>
    <t>53913</t>
  </si>
  <si>
    <t>AZITROMYCIN SANDOZ</t>
  </si>
  <si>
    <t>250MG TBL FLM 6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</si>
  <si>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</si>
  <si>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</si>
  <si>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</si>
  <si>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</si>
  <si>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</si>
  <si>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</si>
  <si>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</si>
  <si>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</si>
  <si>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</si>
  <si>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</si>
  <si>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243369</t>
  </si>
  <si>
    <t>AMIKACIN MEDOCHEMIE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</si>
  <si>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</si>
  <si>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</si>
  <si>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</si>
  <si>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</si>
  <si>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</si>
  <si>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</si>
  <si>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</si>
  <si>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</si>
  <si>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</si>
  <si>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224407</t>
  </si>
  <si>
    <t>5MG/ML INF SOL 10X100ML I</t>
  </si>
  <si>
    <t>242332</t>
  </si>
  <si>
    <t>5MG/ML INF SOL 20X100ML I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</si>
  <si>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</si>
  <si>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</si>
  <si>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</si>
  <si>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</si>
  <si>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</si>
  <si>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</si>
  <si>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</si>
  <si>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</si>
  <si>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</si>
  <si>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</si>
  <si>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189220</t>
  </si>
  <si>
    <t>VORIKONAZOL SANDOZ</t>
  </si>
  <si>
    <t>200MG TBL FLM 14</t>
  </si>
  <si>
    <t>J05AB01</t>
  </si>
  <si>
    <t>172775</t>
  </si>
  <si>
    <t>L04AA06</t>
  </si>
  <si>
    <t>27440</t>
  </si>
  <si>
    <t>CELLCEPT</t>
  </si>
  <si>
    <t>500MG INF PLV CSL 4</t>
  </si>
  <si>
    <t>M03AC09</t>
  </si>
  <si>
    <t>226690</t>
  </si>
  <si>
    <t>N01AH03</t>
  </si>
  <si>
    <t>241681</t>
  </si>
  <si>
    <t>N01AX10</t>
  </si>
  <si>
    <t>18175</t>
  </si>
  <si>
    <t>PROPOFOL MCT/LCT FRESENIUS</t>
  </si>
  <si>
    <t>10MG/ML INJ/INF EML 10X100ML</t>
  </si>
  <si>
    <t>N01BB10</t>
  </si>
  <si>
    <t>197125</t>
  </si>
  <si>
    <t>LEVOBUPIVACAINE KABI</t>
  </si>
  <si>
    <t>5MG/ML INJ/INF SOL 5X10ML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</si>
  <si>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</si>
  <si>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</si>
  <si>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</si>
  <si>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</si>
  <si>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</si>
  <si>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</si>
  <si>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</si>
  <si>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</si>
  <si>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</si>
  <si>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237626</t>
  </si>
  <si>
    <t>DEPAKINE</t>
  </si>
  <si>
    <t>400MG/4ML INJ PSO LQF 1+1X4ML</t>
  </si>
  <si>
    <t>N03AX12</t>
  </si>
  <si>
    <t>84399</t>
  </si>
  <si>
    <t>NEURONTIN</t>
  </si>
  <si>
    <t>300MG CPS DUR 50</t>
  </si>
  <si>
    <t>84400</t>
  </si>
  <si>
    <t>300MG CPS DUR 100</t>
  </si>
  <si>
    <t>N04BA02</t>
  </si>
  <si>
    <t>88498</t>
  </si>
  <si>
    <t>100MG/25MG TBL NOB 100</t>
  </si>
  <si>
    <t>N05AH04</t>
  </si>
  <si>
    <t>142865</t>
  </si>
  <si>
    <t>QUETIAPINE POLPHARMA</t>
  </si>
  <si>
    <t>25MG TBL FLM 30</t>
  </si>
  <si>
    <t>N05AX08</t>
  </si>
  <si>
    <t>197227</t>
  </si>
  <si>
    <t>RISPERIDON FARMAX</t>
  </si>
  <si>
    <t>1MG TBL FLM 60</t>
  </si>
  <si>
    <t>N05CD08</t>
  </si>
  <si>
    <t>127738</t>
  </si>
  <si>
    <t>MIDAZOLAM ACCORD</t>
  </si>
  <si>
    <t>5MG/ML INJ/INF SOL 10X3ML</t>
  </si>
  <si>
    <t>184095</t>
  </si>
  <si>
    <t>5MG/ML INJ/INF SOL 10X10ML</t>
  </si>
  <si>
    <t>239963</t>
  </si>
  <si>
    <t>1MG/ML INJ/INF SOL 10X5ML</t>
  </si>
  <si>
    <t>239967</t>
  </si>
  <si>
    <t>242707</t>
  </si>
  <si>
    <t>MIDAZOLAM KALCEKS</t>
  </si>
  <si>
    <t>N05CF02</t>
  </si>
  <si>
    <t>233360</t>
  </si>
  <si>
    <t>10MG TBL FLM 20</t>
  </si>
  <si>
    <t>N05CM18</t>
  </si>
  <si>
    <t>136754</t>
  </si>
  <si>
    <t>136755</t>
  </si>
  <si>
    <t>N06AB06</t>
  </si>
  <si>
    <t>195941</t>
  </si>
  <si>
    <t>SERTRALIN APOTEX</t>
  </si>
  <si>
    <t>50MG TBL FLM 100</t>
  </si>
  <si>
    <t>53951</t>
  </si>
  <si>
    <t>ZOLOFT</t>
  </si>
  <si>
    <t>100MG TBL FLM 28</t>
  </si>
  <si>
    <t>R03AC02</t>
  </si>
  <si>
    <t>237705</t>
  </si>
  <si>
    <t>R06AX27</t>
  </si>
  <si>
    <t>26331</t>
  </si>
  <si>
    <t>V06XX</t>
  </si>
  <si>
    <t>217109</t>
  </si>
  <si>
    <t>217110</t>
  </si>
  <si>
    <t>33220</t>
  </si>
  <si>
    <t>POR SOL 1X225G</t>
  </si>
  <si>
    <t>33339</t>
  </si>
  <si>
    <t>33340</t>
  </si>
  <si>
    <t>33527</t>
  </si>
  <si>
    <t>33530</t>
  </si>
  <si>
    <t>POR SOL 1X1000ML</t>
  </si>
  <si>
    <t>33749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</si>
  <si>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</si>
  <si>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</si>
  <si>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</si>
  <si>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</si>
  <si>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</si>
  <si>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</si>
  <si>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</si>
  <si>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</si>
  <si>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</si>
  <si>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</si>
  <si>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</si>
  <si>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</si>
  <si>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</si>
  <si>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</si>
  <si>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</si>
  <si>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</si>
  <si>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</si>
  <si>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</si>
  <si>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</si>
  <si>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</si>
  <si>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</si>
  <si>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</si>
  <si>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</si>
  <si>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</si>
  <si>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</si>
  <si>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</si>
  <si>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</si>
  <si>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</si>
  <si>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</si>
  <si>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</si>
  <si>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</si>
  <si>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</si>
  <si>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</si>
  <si>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</si>
  <si>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</si>
  <si>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</si>
  <si>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</si>
  <si>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</si>
  <si>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</si>
  <si>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</si>
  <si>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</si>
  <si>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</si>
  <si>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</si>
  <si>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</si>
  <si>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</si>
  <si>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</si>
  <si>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</si>
  <si>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</si>
  <si>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</si>
  <si>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</si>
  <si>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</si>
  <si>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</si>
  <si>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</si>
  <si>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</si>
  <si>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</si>
  <si>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</si>
  <si>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</si>
  <si>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</si>
  <si>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</si>
  <si>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</si>
  <si>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</si>
  <si>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</si>
  <si>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</si>
  <si>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</si>
  <si>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</si>
  <si>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</si>
  <si>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</si>
  <si>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</si>
  <si>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</si>
  <si>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</si>
  <si>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</si>
  <si>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</si>
  <si>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DA002</t>
  </si>
  <si>
    <t>PROUZKY TETRAPHAN DIA  KATALOGO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</si>
  <si>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</si>
  <si>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</si>
  <si>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</si>
  <si>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</si>
  <si>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</si>
  <si>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</si>
  <si>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ZC054</t>
  </si>
  <si>
    <t>VĂˇlec odmÄ›rnĂ˝ vysokĂ˝ sklo 100 ml d713880 - nahrazuje ZC584</t>
  </si>
  <si>
    <t>50115050</t>
  </si>
  <si>
    <t>obvazový materiál (Z502)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</si>
  <si>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</si>
  <si>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</si>
  <si>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</si>
  <si>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</si>
  <si>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</si>
  <si>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1327114021</t>
  </si>
  <si>
    <t>ZC846</t>
  </si>
  <si>
    <t>Kompresa AB 15 x 25 cm/1 ks sterilnĂ­ NT savĂˇ (1230114031) 1327114031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</si>
  <si>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</si>
  <si>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</si>
  <si>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</si>
  <si>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</si>
  <si>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</si>
  <si>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</si>
  <si>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</si>
  <si>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</si>
  <si>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ZA643</t>
  </si>
  <si>
    <t>Kompresa vliwasoft 10 x 20 nesterilnĂ­ Ăˇ 100 ks 12070</t>
  </si>
  <si>
    <t>ZK087</t>
  </si>
  <si>
    <t>KrĂ©m cavilon ochrannĂ˝ bariĂ©rovĂ˝ Ăˇ 28 g bal. Ăˇ 12 ks 3391E - firma jiĹľ nedodĂˇvĂˇ</t>
  </si>
  <si>
    <t>ZA478</t>
  </si>
  <si>
    <t>KrytĂ­ actisorb plus 10,5 x 10,5 cm bal. Ăˇ 10 ks s aktivnĂ­m uhlĂ­m SYSMAP105EE</t>
  </si>
  <si>
    <t>ZA564</t>
  </si>
  <si>
    <t>KrytĂ­ curagard SP fixace kanyl pro dospÄ›lĂ© tvar omega sterilnĂ­ 6,5 x 7,5 cm bal. Ăˇ 100 ks (nĂˇhrada za Tegaderm i. v.) 30117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</si>
  <si>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</si>
  <si>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</si>
  <si>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</si>
  <si>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</si>
  <si>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</si>
  <si>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</si>
  <si>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</si>
  <si>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</si>
  <si>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</si>
  <si>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</si>
  <si>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</si>
  <si>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</si>
  <si>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</si>
  <si>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</si>
  <si>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</si>
  <si>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</si>
  <si>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ZO429</t>
  </si>
  <si>
    <t>KrytĂ­ Lavanid 1 roztok 0,02% Polyhexanid 1000 ml bal. Ăˇ 6 ks 014127</t>
  </si>
  <si>
    <t>ZO430</t>
  </si>
  <si>
    <t>KrytĂ­ Lavanid 2 roztok 0,04% Polyhexanid 1000 ml bal. Ăˇ 6 ks 014227</t>
  </si>
  <si>
    <t>ZO431</t>
  </si>
  <si>
    <t>KrytĂ­ Lavanid gel na rĂˇny stĹ™Ă­kaÄŤka Ăˇ 10 g bal. Ăˇ 12 ks 015271</t>
  </si>
  <si>
    <t>ZA486</t>
  </si>
  <si>
    <t>KrytĂ­ mastnĂ˝ tyl jelonet   5 x 5 cm Ăˇ 50 ks 7403</t>
  </si>
  <si>
    <t>ZF042</t>
  </si>
  <si>
    <t>KrytĂ­ mastnĂ˝ tyl jelonet 10 x 10 cm Ăˇ 10 ks 7404</t>
  </si>
  <si>
    <t>ZL853</t>
  </si>
  <si>
    <t>KrytĂ­ mastnĂ˝ tyl jelonet 10 x 40 cm Ăˇ 10 ks 7459</t>
  </si>
  <si>
    <t>ZL662</t>
  </si>
  <si>
    <t>KrytĂ­ mastnĂ˝ tyl pharmatull   5 x   5 cm bal. Ăˇ 10 ks P-Tull5050</t>
  </si>
  <si>
    <t>ZL664</t>
  </si>
  <si>
    <t>KrytĂ­ mastnĂ˝ tyl pharmatull 10 x 20 cm bal. Ăˇ 10 ks P-Tull1020</t>
  </si>
  <si>
    <t>ZB571</t>
  </si>
  <si>
    <t>KrytĂ­ melgisorb Ag alginĂˇtovĂ© 5 x 5 cm bal. Ăˇ 10 ks 256055</t>
  </si>
  <si>
    <t>ZC550</t>
  </si>
  <si>
    <t>KrytĂ­ mepilex silikonovĂ˝ Ag 10 x 10 cm bal. Ăˇ 5 ks 287110-00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</si>
  <si>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</si>
  <si>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</si>
  <si>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</si>
  <si>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</si>
  <si>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ZN816</t>
  </si>
  <si>
    <t>KrytĂ­ roztok k vĂ˝plachu a ÄŤiĹˇtÄ›nĂ­ ran ActiMaris Sensitiv 300 ml 3098093</t>
  </si>
  <si>
    <t>ZN201</t>
  </si>
  <si>
    <t>KrytĂ­ silikonovĂ© pÄ›novĂ© mepilex border heel 18,5 x 24,5 cm bal. Ăˇ 5 ks 283250 - jiĹľ se nevyrĂˇbĂ­</t>
  </si>
  <si>
    <t>ZD633</t>
  </si>
  <si>
    <t>KrytĂ­ silikonovĂ© pÄ›novĂ© mepilex border sacrum 18 x 18 cm bal. Ăˇ 5 ks 282000-01 jiĹľ se nevyrĂˇbĂ­</t>
  </si>
  <si>
    <t>ZD634</t>
  </si>
  <si>
    <t>KrytĂ­ silikonovĂ© pÄ›novĂ© mepilex border sacrum 23 x 23 cm bal. Ăˇ 5 ks 282400-01 - jiĹľ se nevyrĂˇbĂ­</t>
  </si>
  <si>
    <t>ZA493</t>
  </si>
  <si>
    <t>KrytĂ­ suprasorb H 5 x 10 cm hydrokoloidnĂ­  bal. Ăˇ 10 ks 108861</t>
  </si>
  <si>
    <t>ZF424</t>
  </si>
  <si>
    <t>KrytĂ­ suprasorb X 5 x 5 cm bal. Ăˇ 5 ks 20534</t>
  </si>
  <si>
    <t>ZC702</t>
  </si>
  <si>
    <t>KrytĂ­ tegaderm   6,0 cm x  7,0 cm bal. Ăˇ 100 ks 1624W</t>
  </si>
  <si>
    <t>ZA324</t>
  </si>
  <si>
    <t>KrytĂ­ tegaderm 10,0 cm x 12,0 cm bal. Ăˇ 50 ks 1626W</t>
  </si>
  <si>
    <t>ZA595</t>
  </si>
  <si>
    <t>KrytĂ­ tegaderm 6,0 cm x 7,0 cm bal. Ăˇ 100 ks s vĂ˝Ĺ™ezem 1623W</t>
  </si>
  <si>
    <t>ZA543</t>
  </si>
  <si>
    <t>KrytĂ­ tielle pÄ›novĂ©   7 x  9 cm bal. Ăˇ 10 ks SYS MTL100 EE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</si>
  <si>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</si>
  <si>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</si>
  <si>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</si>
  <si>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</si>
  <si>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</si>
  <si>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</si>
  <si>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</si>
  <si>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</si>
  <si>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</si>
  <si>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</si>
  <si>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</si>
  <si>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</si>
  <si>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</si>
  <si>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</si>
  <si>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ZA319</t>
  </si>
  <si>
    <t>NĂˇplast durapore 2,50 cm x 9,14 m bal. Ăˇ 12 ks 1538-1</t>
  </si>
  <si>
    <t>ZA418</t>
  </si>
  <si>
    <t>NĂˇplast metaline pod TS 8 x 9 cm 23094</t>
  </si>
  <si>
    <t>ZH011</t>
  </si>
  <si>
    <t>NĂˇplast micropore 1,25 cm x 9,14 m bal. Ăˇ 24 ks 1530-0</t>
  </si>
  <si>
    <t>ZH012</t>
  </si>
  <si>
    <t>NĂˇplast micropore 2,50 cm x 9,10 m 840W-1</t>
  </si>
  <si>
    <t>ZS112</t>
  </si>
  <si>
    <t>NĂˇplast micropore 2,50 cm x 9,10 m bal. Ăˇ 12 ks 1530-1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</si>
  <si>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</si>
  <si>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</si>
  <si>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</si>
  <si>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</si>
  <si>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</si>
  <si>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</si>
  <si>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ZA451</t>
  </si>
  <si>
    <t>NĂˇplast omniplast 5,0 cm x 9,2 m 9004540 (900429)</t>
  </si>
  <si>
    <t>ZA318</t>
  </si>
  <si>
    <t>NĂˇplast transpore 1,25 cm x 9,14 m 1527-0</t>
  </si>
  <si>
    <t>ZF352</t>
  </si>
  <si>
    <t>NĂˇplast transpore bĂ­lĂˇ 2,50 cm x 9,14 m bal. Ăˇ 12 ks 1534-1</t>
  </si>
  <si>
    <t>ZN475</t>
  </si>
  <si>
    <t>Obinadlo elastickĂ© universal   8 cm x 5 m 1323100312</t>
  </si>
  <si>
    <t>ZN477</t>
  </si>
  <si>
    <t>Obinadlo elastickĂ© universal 12 cm x 5 m 1323100314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</si>
  <si>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</si>
  <si>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</si>
  <si>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</si>
  <si>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</si>
  <si>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</si>
  <si>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</si>
  <si>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</si>
  <si>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hydrofilnĂ­   6 cm x   5 m 13005</t>
  </si>
  <si>
    <t>ZA340</t>
  </si>
  <si>
    <t>Obinadlo hydrofilnĂ­ 12 cm x   5 m 13008</t>
  </si>
  <si>
    <t>ZA426</t>
  </si>
  <si>
    <t>Obinadlo hydrofilnĂ­ 16 cm x 10 m 13014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</si>
  <si>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</si>
  <si>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</si>
  <si>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</si>
  <si>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</si>
  <si>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</si>
  <si>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</si>
  <si>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</si>
  <si>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</si>
  <si>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</si>
  <si>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</si>
  <si>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</si>
  <si>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</si>
  <si>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</si>
  <si>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</si>
  <si>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</si>
  <si>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</si>
  <si>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</si>
  <si>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</si>
  <si>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</si>
  <si>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</si>
  <si>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</si>
  <si>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</si>
  <si>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ZM769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</si>
  <si>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</si>
  <si>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</si>
  <si>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</si>
  <si>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</si>
  <si>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</si>
  <si>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</si>
  <si>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</si>
  <si>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</si>
  <si>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</si>
  <si>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</si>
  <si>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</si>
  <si>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ZB621</t>
  </si>
  <si>
    <t>AdaptĂ©r respiflo MN 1072</t>
  </si>
  <si>
    <t>ZB372</t>
  </si>
  <si>
    <t>Ambuvak pro dospÄ›lĂ© vak 1,0 l 7153000</t>
  </si>
  <si>
    <t>ZK693</t>
  </si>
  <si>
    <t>Aquapak - sterilnĂ­ voda 1070 ml + adaptĂ©r bal. 10 ks 404128</t>
  </si>
  <si>
    <t>ZD650</t>
  </si>
  <si>
    <t>Aquapak - sterilnĂ­ voda 340 ml s adaptĂ©rem bal. Ăˇ 20 ks 400340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</si>
  <si>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</si>
  <si>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</si>
  <si>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</si>
  <si>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</si>
  <si>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</si>
  <si>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</si>
  <si>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ZN618</t>
  </si>
  <si>
    <t>BrĂ˝le kyslĂ­kovĂ© pro dospÄ›lĂ© bal. Ăˇ 100 ks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</si>
  <si>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</si>
  <si>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</si>
  <si>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</si>
  <si>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</si>
  <si>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</si>
  <si>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</si>
  <si>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</si>
  <si>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</si>
  <si>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</si>
  <si>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</si>
  <si>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ZB770</t>
  </si>
  <si>
    <t>DrĹľĂˇk jehly excentrickĂ˝ Holdex 450263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</si>
  <si>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</si>
  <si>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</si>
  <si>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</si>
  <si>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</si>
  <si>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ZD454</t>
  </si>
  <si>
    <t>Filtr pro dospÄ›lĂ© s HME a portem bal. Ăˇ 50 ks 038-41-355</t>
  </si>
  <si>
    <t>ZC968</t>
  </si>
  <si>
    <t>Filtrate bag 5029011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</si>
  <si>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</si>
  <si>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</si>
  <si>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</si>
  <si>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</si>
  <si>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</si>
  <si>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</si>
  <si>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ZC738</t>
  </si>
  <si>
    <t>HusĂ­ krk Expandi-flex bal. Ăˇ 25 ks 22362</t>
  </si>
  <si>
    <t>ZQ508</t>
  </si>
  <si>
    <t>Kanyla nosnĂ­ OptiFlow Plus k pĹ™Ă­stroji AIRVO2, velikost M P06105</t>
  </si>
  <si>
    <t>ZA725</t>
  </si>
  <si>
    <t>Kanyla TS 8,0 s manĹľetou bal. Ăˇ 10 ks 100/860/080</t>
  </si>
  <si>
    <t>ZB314</t>
  </si>
  <si>
    <t>Kanyla TS 8,0 s manĹľetou bal. Ăˇ 2 ks 100/523/080</t>
  </si>
  <si>
    <t>ZB056</t>
  </si>
  <si>
    <t>Kanyla TS 8,5 s manĹľetou bal. Ăˇ 10 ks 100/800/085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</si>
  <si>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</si>
  <si>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</si>
  <si>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</si>
  <si>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</si>
  <si>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</si>
  <si>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</si>
  <si>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ZD809</t>
  </si>
  <si>
    <t>Kanyla vasofix 20G rĹŻĹľovĂˇ safety 4269110S-01</t>
  </si>
  <si>
    <t>ZD808</t>
  </si>
  <si>
    <t>Kanyla vasofix 22G modrĂˇ safety 4269098S-01</t>
  </si>
  <si>
    <t>ZB724</t>
  </si>
  <si>
    <t>KapilĂˇra sedimentaÄŤnĂ­ kalibrovanĂˇ 727111</t>
  </si>
  <si>
    <t>ZC490</t>
  </si>
  <si>
    <t>KartĂˇÄŤek zubnĂ­ s odsĂˇvĂˇnĂ­m P2220</t>
  </si>
  <si>
    <t>ZA709</t>
  </si>
  <si>
    <t>Katetr moÄŤovĂ˝ foley 22CH bal. Ăˇ 12 ks 1575-02</t>
  </si>
  <si>
    <t>ZJ310</t>
  </si>
  <si>
    <t>Katetr moÄŤovĂ˝ foley CH12 180605-000120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</si>
  <si>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</si>
  <si>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</si>
  <si>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</si>
  <si>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</si>
  <si>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ZK884</t>
  </si>
  <si>
    <t>Kohout trojcestnĂ˝ discofix modrĂ˝ 4095111</t>
  </si>
  <si>
    <t>ZB477</t>
  </si>
  <si>
    <t>Kohout trojcestnĂ˝ lopez valve pro NG sondu nesterilnĂ­ AA-011-M9000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</si>
  <si>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</si>
  <si>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</si>
  <si>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</si>
  <si>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</si>
  <si>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</si>
  <si>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</si>
  <si>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ZQ860</t>
  </si>
  <si>
    <t>Konektor flocare pro aplikaci enterĂˇlnĂ­ vĂ˝Ĺľivy NUTRICIA PEG 18 CH ENFit (na kusy) 591396</t>
  </si>
  <si>
    <t>ZP163</t>
  </si>
  <si>
    <t>Konektor flocare stupĹovĂ˝ pro sondu typu ENLock/sondu s kĂłnusovĂ˝m konektorem EAN 8716900563904 bal. Ăˇ 30 ks 589828</t>
  </si>
  <si>
    <t>ZO083</t>
  </si>
  <si>
    <t>Konektor flocare transition NOVĂť 30 ks EAN 8716900563881(je souÄŤĂˇstĂ­ setu) 589732</t>
  </si>
  <si>
    <t>ZM513</t>
  </si>
  <si>
    <t>Konektor ventil jednocestnĂ˝ back check valve 8502802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</si>
  <si>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</si>
  <si>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</si>
  <si>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</si>
  <si>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</si>
  <si>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</si>
  <si>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</si>
  <si>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ZB103</t>
  </si>
  <si>
    <t>LĂˇhev k odsĂˇvaÄŤce flovac 2l hadice 1,8 m 000-036-021</t>
  </si>
  <si>
    <t>ZD851</t>
  </si>
  <si>
    <t>LĂˇhev k odsĂˇvaÄŤce medela 0,5 l 077.0155</t>
  </si>
  <si>
    <t>ZC059</t>
  </si>
  <si>
    <t>LĂˇhev redon drenofast 400 ml-kompletnĂ­ bal. Ăˇ 40 ks 28400</t>
  </si>
  <si>
    <t>ZB361</t>
  </si>
  <si>
    <t>LĂˇhev respiflo 1000 ml 21000</t>
  </si>
  <si>
    <t>ZK849</t>
  </si>
  <si>
    <t>LĹľĂ­ce laryngoskopickĂˇ 3 bal. Ăˇ 10 ks 670150-000030</t>
  </si>
  <si>
    <t>ZH300</t>
  </si>
  <si>
    <t>LĹľĂ­ce laryngoskopickĂˇ 4 bal. Ăˇ 10 ks 670150-100040</t>
  </si>
  <si>
    <t>ZP187</t>
  </si>
  <si>
    <t>LĹľĂ­ce laryngoskopickĂˇ ÄŤ. 4 jednorĂˇzovĂˇ kovovĂˇ McIntosh vlĂˇknovĂˇ optika bal. Ăˇ 10 ks 810-401-04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</si>
  <si>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</si>
  <si>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</si>
  <si>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</si>
  <si>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</si>
  <si>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</si>
  <si>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20 ks NKS:40-05</t>
  </si>
  <si>
    <t>ZF668</t>
  </si>
  <si>
    <t>ManĹľeta pĹ™etlakovĂˇ 500 ml classic P01268</t>
  </si>
  <si>
    <t>ZC166</t>
  </si>
  <si>
    <t>ManĹľeta pĹ™etlakovĂˇ 500 ml kompletnĂ­ (100 051-018-803) 100 ZIT-500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</si>
  <si>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</si>
  <si>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</si>
  <si>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</si>
  <si>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</si>
  <si>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</si>
  <si>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</si>
  <si>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ZB038</t>
  </si>
  <si>
    <t>Medisize hydrovent S filt./HM , bal.Ăˇ 50 ks, 300-200-000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</si>
  <si>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</si>
  <si>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</si>
  <si>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</si>
  <si>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</si>
  <si>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ZE159</t>
  </si>
  <si>
    <t>NĂˇdoba na kontaminovanĂ˝ odpad 2 l 15-0003</t>
  </si>
  <si>
    <t>ZF192</t>
  </si>
  <si>
    <t>NĂˇdoba na kontaminovanĂ˝ odpad 4 l 15-0004</t>
  </si>
  <si>
    <t>ZQ138</t>
  </si>
  <si>
    <t>NĹŻĹľky chirurgickĂ© rovnĂ© hrotnatĂ© 150 mm TK-AJ 025-15</t>
  </si>
  <si>
    <t>ZQ137</t>
  </si>
  <si>
    <t>NĹŻĹľky chirurgickĂ© rovnĂ© hrtonatĂ© 130 mm TK-AJ 025-13</t>
  </si>
  <si>
    <t>ZQ139</t>
  </si>
  <si>
    <t>NĹŻĹľky chirurgickĂ© zahnutĂ© hrotnatĂ© 150 mm TK-AJ 035-15</t>
  </si>
  <si>
    <t>ZQ140</t>
  </si>
  <si>
    <t>NĹŻĹľky oÄŤnĂ­ rovnĂ© 115 mm TK-AK 432-11</t>
  </si>
  <si>
    <t>ZB475</t>
  </si>
  <si>
    <t>OdstraĹovaÄŤ koĹľnĂ­ch svorek bal. Ăˇ 20 ks</t>
  </si>
  <si>
    <t>ZC948</t>
  </si>
  <si>
    <t>PĂˇska bepa clip pro TS kanylu s hĂˇÄŤky 31-43 cm Ăˇ 12 ks NKS:200443</t>
  </si>
  <si>
    <t>ZD040</t>
  </si>
  <si>
    <t>PĂˇska bepa clip vario pro TS kanylu 25/V Ăˇ 12 ks NKS:200502</t>
  </si>
  <si>
    <t>ZF512</t>
  </si>
  <si>
    <t>PĂˇska bepa clip vario pro TS kanylu 30/V Ăˇ 6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</si>
  <si>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</si>
  <si>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</si>
  <si>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</si>
  <si>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</si>
  <si>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ZO010</t>
  </si>
  <si>
    <t>Pinzeta chirurgickĂˇ rovnĂˇ standard 1 x 2 zuby 140 mm 1141113014</t>
  </si>
  <si>
    <t>ZN408</t>
  </si>
  <si>
    <t>PodloĹľka natura flexibilnĂ­ 100 mm bal. Ăˇ 5 ks 401906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</si>
  <si>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</si>
  <si>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</si>
  <si>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</si>
  <si>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</si>
  <si>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</si>
  <si>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</si>
  <si>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ZC791</t>
  </si>
  <si>
    <t>PodloĹľka pro TS kanylu Novo-Pad bal. Ăˇ 25 ks NKS:70-10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</si>
  <si>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</si>
  <si>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</si>
  <si>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</si>
  <si>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</si>
  <si>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</si>
  <si>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</si>
  <si>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</si>
  <si>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</si>
  <si>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</si>
  <si>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</si>
  <si>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</si>
  <si>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</si>
  <si>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</si>
  <si>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</si>
  <si>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</si>
  <si>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</si>
  <si>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</si>
  <si>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</si>
  <si>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</si>
  <si>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</si>
  <si>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ZB945</t>
  </si>
  <si>
    <t>SĂˇÄŤek moÄŤovĂ˝ s hodinovou diurĂ©zou typ D8 500 ml 2600 ml hadiÄŤka 130 cm 53.712.08.000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</si>
  <si>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</si>
  <si>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</si>
  <si>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</si>
  <si>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</si>
  <si>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</si>
  <si>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</si>
  <si>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</si>
  <si>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</si>
  <si>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</si>
  <si>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</si>
  <si>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</si>
  <si>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</si>
  <si>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</si>
  <si>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</si>
  <si>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</si>
  <si>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</si>
  <si>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</si>
  <si>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</si>
  <si>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</si>
  <si>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</si>
  <si>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ZB825</t>
  </si>
  <si>
    <t>Set epidurĂˇlnĂ­ perifix 421 18G kompletnĂ­ set 4514211C</t>
  </si>
  <si>
    <t>ZA967</t>
  </si>
  <si>
    <t>Set flocare pro enterĂˇlnĂ­ vĂ˝Ĺľivu 800 Pack Transition novĂ˝ pro vaky ( APA 3386175) 586512</t>
  </si>
  <si>
    <t>ZA753</t>
  </si>
  <si>
    <t>Sonda flocare PUR CH8/110 cm EnLock 2778398</t>
  </si>
  <si>
    <t>ZB922</t>
  </si>
  <si>
    <t>Sonda flocare PUR CH8/125 cm soft EnLock 2806967</t>
  </si>
  <si>
    <t>ZL671</t>
  </si>
  <si>
    <t>Sonda Freka CH/FR 12, 120cm LL (7981811) 7981843</t>
  </si>
  <si>
    <t>ZD273</t>
  </si>
  <si>
    <t>Sonda Freka PEG ĹľaludeÄŤnĂ­ CH15 TR/F v (st. k. ÄŤ,) 100 cm 7980111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</si>
  <si>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</si>
  <si>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</si>
  <si>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</si>
  <si>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</si>
  <si>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</si>
  <si>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</si>
  <si>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</si>
  <si>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</si>
  <si>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</si>
  <si>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</si>
  <si>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</si>
  <si>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</si>
  <si>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ZB303</t>
  </si>
  <si>
    <t>Spojka asymetrickĂˇ 4 x 7 mm 60.21.00 (120 420)</t>
  </si>
  <si>
    <t>ZA860</t>
  </si>
  <si>
    <t>Spojka dvojitĂˇ otoÄŤnĂˇ ÄŤistĂˇ Ăˇ 20 ks 23412</t>
  </si>
  <si>
    <t>ZD995</t>
  </si>
  <si>
    <t>Spojka symetrickĂˇ 4-4 nest. bal. Ăˇ 50 ks 881.44D (86051572)</t>
  </si>
  <si>
    <t>ZB598</t>
  </si>
  <si>
    <t>Spojka symetrickĂˇ pĹ™Ă­mĂˇ 7 x 7 mm 60.23.00 (120 430)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</si>
  <si>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</si>
  <si>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</si>
  <si>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</si>
  <si>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</si>
  <si>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</si>
  <si>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</si>
  <si>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</si>
  <si>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</si>
  <si>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</si>
  <si>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</si>
  <si>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</si>
  <si>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</si>
  <si>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</si>
  <si>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</si>
  <si>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</si>
  <si>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</si>
  <si>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</si>
  <si>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</si>
  <si>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</si>
  <si>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</si>
  <si>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</si>
  <si>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</si>
  <si>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</si>
  <si>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</si>
  <si>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</si>
  <si>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</si>
  <si>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ZB041</t>
  </si>
  <si>
    <t>SystĂ©m hrudnĂ­ drenĂˇĹľe atrium 1 cestnĂ˝ 3600-100</t>
  </si>
  <si>
    <t>ZF428</t>
  </si>
  <si>
    <t>SystĂ©m hrudnĂ­ drenĂˇĹľe atrium 2 cestnĂ˝ 3620-100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</si>
  <si>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</si>
  <si>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</si>
  <si>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</si>
  <si>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</si>
  <si>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</si>
  <si>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</si>
  <si>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</si>
  <si>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</si>
  <si>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</si>
  <si>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</si>
  <si>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ZA119</t>
  </si>
  <si>
    <t>Trokar hrudnĂ­ 18F 30 cm 636.18</t>
  </si>
  <si>
    <t>ZB298</t>
  </si>
  <si>
    <t>Trokar hrudnĂ­ Argyle Ch16/25 cm bal. Ăˇ 10 ks 8888561035</t>
  </si>
  <si>
    <t>ZB505</t>
  </si>
  <si>
    <t>Tubo-fix pro ET rourky Ăˇ 8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</si>
  <si>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</si>
  <si>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</si>
  <si>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</si>
  <si>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</si>
  <si>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ZA812</t>
  </si>
  <si>
    <t>UzĂˇvÄ›r do katetrĹŻ 4435001</t>
  </si>
  <si>
    <t>ZB632</t>
  </si>
  <si>
    <t>Ventil expiraÄŤnĂ­ jednorĂˇzovĂ˝ Ăˇ 10 ks 8414776</t>
  </si>
  <si>
    <t>ZJ277</t>
  </si>
  <si>
    <t>Ventil jednorĂˇzovĂ˝ expiraÄŤnĂ­ V500 Ăˇ 10 ks MP01060</t>
  </si>
  <si>
    <t>ZK798</t>
  </si>
  <si>
    <t>ZĂˇtka combi modrĂˇ 4495152</t>
  </si>
  <si>
    <t>ZP824</t>
  </si>
  <si>
    <t>ZĂˇtka katetrovĂˇ TAUROSEPT 2% roztok taurolidinu bal. 5 x 6 ml 500151</t>
  </si>
  <si>
    <t>ZB525</t>
  </si>
  <si>
    <t>ZavadÄ›ÄŤ ETK 10F bal. Ăˇ 25 ks 5-15103</t>
  </si>
  <si>
    <t>ZB756</t>
  </si>
  <si>
    <t>Zkumavka 3 ml K3 edta fialovĂˇ 454086</t>
  </si>
  <si>
    <t>ZB757</t>
  </si>
  <si>
    <t>Zkumavka 6 ml K3 edta fialovĂˇ 456036</t>
  </si>
  <si>
    <t>ZB754</t>
  </si>
  <si>
    <t>Zkumavka ÄŤernĂˇ 2 ml 454073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</si>
  <si>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</si>
  <si>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</si>
  <si>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</si>
  <si>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</si>
  <si>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</si>
  <si>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</si>
  <si>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ZB775</t>
  </si>
  <si>
    <t>Zkumavka koagulace modrĂˇ Quick 4,5 ml modrĂˇ 454329</t>
  </si>
  <si>
    <t>ZB773</t>
  </si>
  <si>
    <t>Zkumavka ĹˇedĂˇ-glykemie 454085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</si>
  <si>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</si>
  <si>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</si>
  <si>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</si>
  <si>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</si>
  <si>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</si>
  <si>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</si>
  <si>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</si>
  <si>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ZB764</t>
  </si>
  <si>
    <t>Zkumavka zelenĂˇ 4 ml 454051</t>
  </si>
  <si>
    <t>50115063</t>
  </si>
  <si>
    <t>ZPr - vaky, sety (Z528)</t>
  </si>
  <si>
    <t>ZA715</t>
  </si>
  <si>
    <t>Set infuznĂ­ intrafix primeline classic 150 cm 4062957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</si>
  <si>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</si>
  <si>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</si>
  <si>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</si>
  <si>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</si>
  <si>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</si>
  <si>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</si>
  <si>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ZR994</t>
  </si>
  <si>
    <t>Ĺ itĂ­ novosyn fialovĂ˝ 2/0 (3) bal. Ăˇ 36 ks C0068055</t>
  </si>
  <si>
    <t>ZB610</t>
  </si>
  <si>
    <t>Ĺ itĂ­ premicron zelenĂ˝ 3/0 (2) bal. Ăˇ 36 ks C0026005</t>
  </si>
  <si>
    <t>ZD447</t>
  </si>
  <si>
    <t>Ĺ itĂ­ premicron zelenĂ˝ 3/0 (2) bal. Ăˇ 36 ks C0026025</t>
  </si>
  <si>
    <t>ZF937</t>
  </si>
  <si>
    <t>Ĺ itĂ­ premicron zelenĂ˝ 3/0 (2) bal. Ăˇ 36 ks C0026553</t>
  </si>
  <si>
    <t>ZA917</t>
  </si>
  <si>
    <t>Ĺ itĂ­ silon pletenĂ˝ bĂ­lĂ˝ 3EP bal. Ăˇ 20 ks SB2056</t>
  </si>
  <si>
    <t>50115065</t>
  </si>
  <si>
    <t>ZPr - vpichovací materiál (Z530)</t>
  </si>
  <si>
    <t>ZB276</t>
  </si>
  <si>
    <t>Jehla chirurgickĂˇ 1,0 x 45 B8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</si>
  <si>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</si>
  <si>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</si>
  <si>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</si>
  <si>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</si>
  <si>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</si>
  <si>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</si>
  <si>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</si>
  <si>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</si>
  <si>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</si>
  <si>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</si>
  <si>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ZA360</t>
  </si>
  <si>
    <t>Jehla sterican 0,5 x 25 mm oranĹľovĂˇ 9186158</t>
  </si>
  <si>
    <t>ZB769</t>
  </si>
  <si>
    <t>Jehla vakuovĂˇ 206/38 mm ĹľlutĂˇ 450077</t>
  </si>
  <si>
    <t>ZB767</t>
  </si>
  <si>
    <t>Jehla vakuovĂˇ 226/38 mm ÄŤernĂˇ 450075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</si>
  <si>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</si>
  <si>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</si>
  <si>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</si>
  <si>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</si>
  <si>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</si>
  <si>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</si>
  <si>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</si>
  <si>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</si>
  <si>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</si>
  <si>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</si>
  <si>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</si>
  <si>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</si>
  <si>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</si>
  <si>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</si>
  <si>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</si>
  <si>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</si>
  <si>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</si>
  <si>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</si>
  <si>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</si>
  <si>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</si>
  <si>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</si>
  <si>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</si>
  <si>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</si>
  <si>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</si>
  <si>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</si>
  <si>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</si>
  <si>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</si>
  <si>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ZD909</t>
  </si>
  <si>
    <t>Katetr CVC 2 lumen 7 Fr x 20 cm certofix duo ECO 720 Ăˇ 10 ks 4162200E</t>
  </si>
  <si>
    <t>ZD827</t>
  </si>
  <si>
    <t>Katetr CVC 3 lumen 7 Fr x 20 cm certofix trio SB720 bal. Ăˇ 10 ks 4163206E-07</t>
  </si>
  <si>
    <t>ZD538</t>
  </si>
  <si>
    <t>Katetr dialyzaÄŤnĂ­ 2 lumen 12,0 Fr x 15 cm KFE-TDL-1215- K</t>
  </si>
  <si>
    <t>50115079</t>
  </si>
  <si>
    <t>ZPr - internzivní péče (Z542)</t>
  </si>
  <si>
    <t>ZB751</t>
  </si>
  <si>
    <t>Hadice PVC 8/12 Ăˇ 30 m P00468</t>
  </si>
  <si>
    <t>ZB750</t>
  </si>
  <si>
    <t>Hadice vrapovanĂˇ metrĂˇĹľ dÄ›litelnĂˇ po 400 mm Ăˇ 50 m 1574000/W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</si>
  <si>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</si>
  <si>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</si>
  <si>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</si>
  <si>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</si>
  <si>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</si>
  <si>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</si>
  <si>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ZD534</t>
  </si>
  <si>
    <t>Okruh dĂ˝chacĂ­ compact II 2,0 m 2151000</t>
  </si>
  <si>
    <t>ZJ051</t>
  </si>
  <si>
    <t>Okruh dĂ˝chacĂ­ jednorĂˇzovĂ˝ - set VentStar Oxylog 3000 bal. Ăˇ 5 ks 5703041 (5702871)</t>
  </si>
  <si>
    <t>ZQ510</t>
  </si>
  <si>
    <t>Okruh dĂ˝chacĂ­ k pĹ™Ă­stroji AIRVO2 vÄŤetnÄ› komory Plus P06859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</si>
  <si>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</si>
  <si>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</si>
  <si>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</si>
  <si>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</si>
  <si>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50115089</t>
  </si>
  <si>
    <t>ZPr - katetry PICC/MIDLINE (Z554)</t>
  </si>
  <si>
    <t>ZP970</t>
  </si>
  <si>
    <t>KrytĂ­ tegaderm PICC/CVC fixaÄŤnĂ­ prostĹ™edek+ tegaderm CHG s chlorhexidin glukonĂˇtem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</si>
  <si>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</si>
  <si>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</si>
  <si>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</si>
  <si>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</si>
  <si>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</si>
  <si>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</si>
  <si>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</si>
  <si>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</si>
  <si>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</si>
  <si>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</si>
  <si>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</si>
  <si>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</si>
  <si>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</si>
  <si>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</si>
  <si>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</si>
  <si>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</si>
  <si>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</si>
  <si>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</si>
  <si>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</si>
  <si>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</si>
  <si>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</si>
  <si>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</si>
  <si>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</si>
  <si>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</si>
  <si>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</si>
  <si>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</si>
  <si>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</si>
  <si>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</si>
  <si>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</si>
  <si>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</si>
  <si>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</si>
  <si>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</si>
  <si>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</si>
  <si>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</si>
  <si>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</si>
  <si>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</si>
  <si>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</si>
  <si>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</si>
  <si>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</si>
  <si>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</si>
  <si>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</si>
  <si>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51821</t>
  </si>
  <si>
    <t>CHIRURGICKÉ ODSTRANĚNÍ CIZÍHO TĚLESA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</si>
  <si>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</si>
  <si>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</si>
  <si>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</si>
  <si>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</si>
  <si>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</si>
  <si>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</si>
  <si>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</si>
  <si>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</si>
  <si>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</si>
  <si>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</si>
  <si>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</si>
  <si>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</si>
  <si>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</si>
  <si>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</si>
  <si>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</si>
  <si>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</si>
  <si>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</si>
  <si>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</si>
  <si>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</si>
  <si>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</si>
  <si>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</si>
  <si>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</si>
  <si>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</si>
  <si>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</si>
  <si>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</si>
  <si>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</si>
  <si>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</si>
  <si>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</si>
  <si>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</si>
  <si>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</si>
  <si>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</si>
  <si>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</si>
  <si>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</si>
  <si>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</si>
  <si>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</si>
  <si>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</si>
  <si>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</si>
  <si>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</si>
  <si>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</si>
  <si>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</si>
  <si>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</si>
  <si>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</si>
  <si>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</si>
  <si>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</si>
  <si>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</si>
  <si>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</si>
  <si>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</si>
  <si>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</si>
  <si>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</si>
  <si>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</si>
  <si>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</si>
  <si>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</si>
  <si>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</si>
  <si>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</si>
  <si>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</si>
  <si>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07197</t>
  </si>
  <si>
    <t>(DRG) ZAVEDENÍ STENTU ČI STENTGRAFTU DO DESCENDENT</t>
  </si>
  <si>
    <t>09567</t>
  </si>
  <si>
    <t>ZÁKROK NA LEVÉ STRANĚ</t>
  </si>
  <si>
    <t>07401</t>
  </si>
  <si>
    <t>(DRG) REVIZE V OBLASTI PÁNEVNÍCH TEPEN PRO  KRVÁCE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</si>
  <si>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</si>
  <si>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</si>
  <si>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</si>
  <si>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</si>
  <si>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</si>
  <si>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</si>
  <si>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</si>
  <si>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</si>
  <si>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</si>
  <si>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</si>
  <si>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</si>
  <si>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</si>
  <si>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</si>
  <si>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</si>
  <si>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</si>
  <si>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</si>
  <si>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</si>
  <si>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</si>
  <si>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</si>
  <si>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</si>
  <si>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</si>
  <si>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</si>
  <si>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</si>
  <si>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</si>
  <si>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</si>
  <si>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</si>
  <si>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</si>
  <si>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</si>
  <si>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</si>
  <si>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</si>
  <si>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</si>
  <si>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</si>
  <si>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07552</t>
  </si>
  <si>
    <t>(DRG) OPERAČNÍ VÝKON BEZ MIMOTĚLNÍHO OBĚHU</t>
  </si>
  <si>
    <t>57215</t>
  </si>
  <si>
    <t>RESEKCE HRUDNÍ STĚNY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</si>
  <si>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</si>
  <si>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</si>
  <si>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</si>
  <si>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</si>
  <si>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</si>
  <si>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</si>
  <si>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</si>
  <si>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</si>
  <si>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</si>
  <si>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</si>
  <si>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</si>
  <si>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</si>
  <si>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</si>
  <si>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</si>
  <si>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</si>
  <si>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</si>
  <si>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</si>
  <si>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</si>
  <si>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</si>
  <si>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</si>
  <si>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51365</t>
  </si>
  <si>
    <t>UZÁVĚR A ÚPRAVA STOMIÍ NA TLUSTÉM STŘEVĚ</t>
  </si>
  <si>
    <t>54170</t>
  </si>
  <si>
    <t>PROFUNDOPLASTIKA</t>
  </si>
  <si>
    <t>07382</t>
  </si>
  <si>
    <t>(DRG) BYPASS ILIKO - PROFUNDÁLNÍ PROTETICKÝ</t>
  </si>
  <si>
    <t>51355</t>
  </si>
  <si>
    <t>DVOJ - A VÍCENÁSOBNÁ RESEKCE A (NEBO) ANASTOMÓZA T</t>
  </si>
  <si>
    <t>51421</t>
  </si>
  <si>
    <t>KOREKCE ANÁLNÍHO SFINKTERU A ANOREKTÁLNÍHO PŘECHOD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</si>
  <si>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</si>
  <si>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</si>
  <si>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</si>
  <si>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</si>
  <si>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</si>
  <si>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</si>
  <si>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</si>
  <si>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</si>
  <si>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</si>
  <si>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</si>
  <si>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</si>
  <si>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</si>
  <si>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</si>
  <si>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</si>
  <si>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</si>
  <si>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</si>
  <si>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</si>
  <si>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</si>
  <si>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</si>
  <si>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</si>
  <si>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</si>
  <si>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</si>
  <si>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</si>
  <si>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</si>
  <si>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51117</t>
  </si>
  <si>
    <t>KRČNÍ EZOFAGOSTOMIE</t>
  </si>
  <si>
    <t>57211</t>
  </si>
  <si>
    <t>REVIZE OBOU HRUDNÍCH DUTIN ZE STERNOTOMIE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</si>
  <si>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</si>
  <si>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</si>
  <si>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</si>
  <si>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</si>
  <si>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</si>
  <si>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</si>
  <si>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</si>
  <si>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</si>
  <si>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09572</t>
  </si>
  <si>
    <t>VÍCEČETNÝ ZÁKROK</t>
  </si>
  <si>
    <t>07428</t>
  </si>
  <si>
    <t>(DRG) REVIZE V OBLASTI STEHNA PRO  KRVÁCENÍ</t>
  </si>
  <si>
    <t>5F3</t>
  </si>
  <si>
    <t>51863</t>
  </si>
  <si>
    <t>SÁDROVÁ DLAHA - CELÁ DOLNÍ KONČETINA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</si>
  <si>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</si>
  <si>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</si>
  <si>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</si>
  <si>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</si>
  <si>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</si>
  <si>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</si>
  <si>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</si>
  <si>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</si>
  <si>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</si>
  <si>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</si>
  <si>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</si>
  <si>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</si>
  <si>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</si>
  <si>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</si>
  <si>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</si>
  <si>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</si>
  <si>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</si>
  <si>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</si>
  <si>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</si>
  <si>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</si>
  <si>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</si>
  <si>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</si>
  <si>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</si>
  <si>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</si>
  <si>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</si>
  <si>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</si>
  <si>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</si>
  <si>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</si>
  <si>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</si>
  <si>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</si>
  <si>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</si>
  <si>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</si>
  <si>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</si>
  <si>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</si>
  <si>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</si>
  <si>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</si>
  <si>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</si>
  <si>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</si>
  <si>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53461</t>
  </si>
  <si>
    <t>ZLOMENINA HORNÍHO KONCE TIBIE - DIAKONDYLICKÁ - (T</t>
  </si>
  <si>
    <t>53485</t>
  </si>
  <si>
    <t>ZLOMENINY PÁNEVNÍHO KRUHU - NESTABILNÍ - S OPERAČN</t>
  </si>
  <si>
    <t>53515</t>
  </si>
  <si>
    <t>SUTURA ŠLACHY EXTENSORU RUKY A ZÁPĚSTÍ</t>
  </si>
  <si>
    <t>66821</t>
  </si>
  <si>
    <t>PERKUTÁNNÍ FIXACE K-DRÁTEM</t>
  </si>
  <si>
    <t>53255</t>
  </si>
  <si>
    <t xml:space="preserve">OTEVŘENÁ REPOZICE A OSTEOSYNTÉZA ZLOMENIN HORNÍHO </t>
  </si>
  <si>
    <t>66865</t>
  </si>
  <si>
    <t>EXCIZE A EXSTIRPACE KOSTI - RESEKCE A NÁHRADA JINÝ</t>
  </si>
  <si>
    <t>53481</t>
  </si>
  <si>
    <t xml:space="preserve">ZLOMENINA  ACETABULA - JEDNOHO PILÍŘE EVENT. JEHO 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</si>
  <si>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</si>
  <si>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</si>
  <si>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</si>
  <si>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</si>
  <si>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</si>
  <si>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</si>
  <si>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</si>
  <si>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</si>
  <si>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</si>
  <si>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66311</t>
  </si>
  <si>
    <t xml:space="preserve">INTRADURÁLNÍ RESEKCE A PLASTIKA - KAŽDÉHO JEDNOHO </t>
  </si>
  <si>
    <t>66341</t>
  </si>
  <si>
    <t>OPERAČNÍ PŘÍSTUP K PÁTEŘI - STANDARDNÍ - ZADNÍ TZV</t>
  </si>
  <si>
    <t>66325</t>
  </si>
  <si>
    <t>RESEKCE OBRATLE - ZADNÍ - LAMINEKTOMIE KOMPLETNÍ J</t>
  </si>
  <si>
    <t>66327</t>
  </si>
  <si>
    <t>RESEKCE OBRATLE - ZADNÍ - LAMINEKTOMIE INKOMPLETNÍ</t>
  </si>
  <si>
    <t>1</t>
  </si>
  <si>
    <t>0003708</t>
  </si>
  <si>
    <t>0005113</t>
  </si>
  <si>
    <t>TARGOCID</t>
  </si>
  <si>
    <t>0006480</t>
  </si>
  <si>
    <t>0011592</t>
  </si>
  <si>
    <t>0016547</t>
  </si>
  <si>
    <t>CYMEVENE</t>
  </si>
  <si>
    <t>0016600</t>
  </si>
  <si>
    <t>UNASYN</t>
  </si>
  <si>
    <t>0017039</t>
  </si>
  <si>
    <t>VISIPAQUE</t>
  </si>
  <si>
    <t>0020605</t>
  </si>
  <si>
    <t>COLOMYCIN INJEKCE 1 000 000 MEZINÁRODNÍCH JEDNOTEK</t>
  </si>
  <si>
    <t>0026042</t>
  </si>
  <si>
    <t>KIOVIG</t>
  </si>
  <si>
    <t>0026127</t>
  </si>
  <si>
    <t>0026902</t>
  </si>
  <si>
    <t>VFEND</t>
  </si>
  <si>
    <t>0062464</t>
  </si>
  <si>
    <t>0062465</t>
  </si>
  <si>
    <t>0064831</t>
  </si>
  <si>
    <t>0066137</t>
  </si>
  <si>
    <t>OFLOXIN</t>
  </si>
  <si>
    <t>0072972</t>
  </si>
  <si>
    <t>AMOKSIKLAV 1,2 G</t>
  </si>
  <si>
    <t>0076353</t>
  </si>
  <si>
    <t>FORTUM</t>
  </si>
  <si>
    <t>0076354</t>
  </si>
  <si>
    <t>0091731</t>
  </si>
  <si>
    <t>0094155</t>
  </si>
  <si>
    <t>ABAKTAL</t>
  </si>
  <si>
    <t>0096414</t>
  </si>
  <si>
    <t>GENTAMICIN LEK</t>
  </si>
  <si>
    <t>0097000</t>
  </si>
  <si>
    <t>METRONIDAZOLE POLPHARMA</t>
  </si>
  <si>
    <t>0104051</t>
  </si>
  <si>
    <t>HUMAN ALBUMIN 200 G/L BAXTER</t>
  </si>
  <si>
    <t>0112782</t>
  </si>
  <si>
    <t>GENTAMICIN B.BRAUN</t>
  </si>
  <si>
    <t>0112786</t>
  </si>
  <si>
    <t>0121238</t>
  </si>
  <si>
    <t>CEFTRIAXON KABI</t>
  </si>
  <si>
    <t>0121240</t>
  </si>
  <si>
    <t>0131654</t>
  </si>
  <si>
    <t>CEFTAZIDIM KABI</t>
  </si>
  <si>
    <t>0131656</t>
  </si>
  <si>
    <t>0138455</t>
  </si>
  <si>
    <t>ALBUNORM 20%</t>
  </si>
  <si>
    <t>0142077</t>
  </si>
  <si>
    <t>0155939</t>
  </si>
  <si>
    <t>0162180</t>
  </si>
  <si>
    <t>CIPROFLOXACIN KABI</t>
  </si>
  <si>
    <t>0162187</t>
  </si>
  <si>
    <t>0164401</t>
  </si>
  <si>
    <t>0166269</t>
  </si>
  <si>
    <t>0500566</t>
  </si>
  <si>
    <t>ZARZIO</t>
  </si>
  <si>
    <t>0500720</t>
  </si>
  <si>
    <t>MYCAMINE</t>
  </si>
  <si>
    <t>0129056</t>
  </si>
  <si>
    <t>0164407</t>
  </si>
  <si>
    <t>0129057</t>
  </si>
  <si>
    <t>0136083</t>
  </si>
  <si>
    <t>AMPICILLIN/SULBACTAM IBI</t>
  </si>
  <si>
    <t>0201030</t>
  </si>
  <si>
    <t>0193477</t>
  </si>
  <si>
    <t>0134595</t>
  </si>
  <si>
    <t>0064835</t>
  </si>
  <si>
    <t>0113453</t>
  </si>
  <si>
    <t>0149384</t>
  </si>
  <si>
    <t>ECALTA</t>
  </si>
  <si>
    <t>0156835</t>
  </si>
  <si>
    <t>0129834</t>
  </si>
  <si>
    <t>0129836</t>
  </si>
  <si>
    <t>0166265</t>
  </si>
  <si>
    <t>0183926</t>
  </si>
  <si>
    <t>AZEPO</t>
  </si>
  <si>
    <t>0113424</t>
  </si>
  <si>
    <t>PIPERACILLIN/TAZOBACTAM IBIGEN</t>
  </si>
  <si>
    <t>0195147</t>
  </si>
  <si>
    <t>0183817</t>
  </si>
  <si>
    <t>ARCHIFAR</t>
  </si>
  <si>
    <t>0201967</t>
  </si>
  <si>
    <t>VULMIZOLIN</t>
  </si>
  <si>
    <t>0196852</t>
  </si>
  <si>
    <t>0207309</t>
  </si>
  <si>
    <t>VORICONAZOLE ACCORD</t>
  </si>
  <si>
    <t>0171965</t>
  </si>
  <si>
    <t>WILATE 500</t>
  </si>
  <si>
    <t>0212531</t>
  </si>
  <si>
    <t>0210993</t>
  </si>
  <si>
    <t>0205772</t>
  </si>
  <si>
    <t>VORICONAZOLE TEVA</t>
  </si>
  <si>
    <t>0209906</t>
  </si>
  <si>
    <t>FACTOR VII BAXALTA</t>
  </si>
  <si>
    <t>0214076</t>
  </si>
  <si>
    <t>OCTAPLAS LG</t>
  </si>
  <si>
    <t>0206566</t>
  </si>
  <si>
    <t>0168860</t>
  </si>
  <si>
    <t>0224709</t>
  </si>
  <si>
    <t>ULTRAVIST 370</t>
  </si>
  <si>
    <t>0209414</t>
  </si>
  <si>
    <t>ZAVICEFTA</t>
  </si>
  <si>
    <t>0158152</t>
  </si>
  <si>
    <t>0205966</t>
  </si>
  <si>
    <t>0230686</t>
  </si>
  <si>
    <t>0218400</t>
  </si>
  <si>
    <t>COLOMYCIN</t>
  </si>
  <si>
    <t>0230687</t>
  </si>
  <si>
    <t>0172775</t>
  </si>
  <si>
    <t>0230489</t>
  </si>
  <si>
    <t>0242332</t>
  </si>
  <si>
    <t>0173750</t>
  </si>
  <si>
    <t>0230458</t>
  </si>
  <si>
    <t>0224407</t>
  </si>
  <si>
    <t>0227475</t>
  </si>
  <si>
    <t>0087200</t>
  </si>
  <si>
    <t>MAXIPIME</t>
  </si>
  <si>
    <t>0129838</t>
  </si>
  <si>
    <t>0206563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</si>
  <si>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</si>
  <si>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</si>
  <si>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</si>
  <si>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</si>
  <si>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</si>
  <si>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</si>
  <si>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</si>
  <si>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</si>
  <si>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</si>
  <si>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</si>
  <si>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</si>
  <si>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</si>
  <si>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</si>
  <si>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</si>
  <si>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</si>
  <si>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</si>
  <si>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</si>
  <si>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</si>
  <si>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</si>
  <si>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</si>
  <si>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</si>
  <si>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</si>
  <si>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</si>
  <si>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</si>
  <si>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</si>
  <si>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</si>
  <si>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</si>
  <si>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</si>
  <si>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</si>
  <si>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</si>
  <si>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</si>
  <si>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</si>
  <si>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</si>
  <si>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</si>
  <si>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</si>
  <si>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</si>
  <si>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</si>
  <si>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</si>
  <si>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</si>
  <si>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</si>
  <si>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0010767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</si>
  <si>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</si>
  <si>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</si>
  <si>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</si>
  <si>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</si>
  <si>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</si>
  <si>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</si>
  <si>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</si>
  <si>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</si>
  <si>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</si>
  <si>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</si>
  <si>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</si>
  <si>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0018678</t>
  </si>
  <si>
    <t>CEMENT KOSTNÍ PALACOS R - 40 + GENTAMICINUM  2X40G</t>
  </si>
  <si>
    <t>0027737</t>
  </si>
  <si>
    <t>DLAHA LCP ROVNÁ MALÝ FRAGMENT OCEL</t>
  </si>
  <si>
    <t>0027930</t>
  </si>
  <si>
    <t>STENT PERIFERNÍ URETERÁLNÍ WHITE STAR INTRAOPERATI</t>
  </si>
  <si>
    <t>0028338</t>
  </si>
  <si>
    <t>SET RENÁLNÍ A NEFROSTOMICKÝ RE400740,400840,400940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</si>
  <si>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</si>
  <si>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</si>
  <si>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</si>
  <si>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</si>
  <si>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</si>
  <si>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</si>
  <si>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</si>
  <si>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</si>
  <si>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0030617</t>
  </si>
  <si>
    <t>STAPLER KOŽNÍ ROYAL - 35W</t>
  </si>
  <si>
    <t>0031337</t>
  </si>
  <si>
    <t>0034884</t>
  </si>
  <si>
    <t>ŠROUB STARDRIVE ZAJIŠŤOVACÍ TITAN</t>
  </si>
  <si>
    <t>0037145</t>
  </si>
  <si>
    <t>PROTÉZA GORE-TEX CÉVNÍ - PRUŽNÁ TENKOSTĚNNÁ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</si>
  <si>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</si>
  <si>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</si>
  <si>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</si>
  <si>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</si>
  <si>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</si>
  <si>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</si>
  <si>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0048989</t>
  </si>
  <si>
    <t>ELEKTRODA KOAGULAČNÍ JEDNORÁZOVÁ GN211</t>
  </si>
  <si>
    <t>0051334</t>
  </si>
  <si>
    <t>KATETR URETERÁLNÍ,POLLACK,FLEXI-TIP U-021305</t>
  </si>
  <si>
    <t>0051990</t>
  </si>
  <si>
    <t>KATETR URETER.PŘÍMÉ OLIV.,FLÉT.,CYL. ZAK.- AC50..5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</si>
  <si>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</si>
  <si>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</si>
  <si>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</si>
  <si>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</si>
  <si>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</si>
  <si>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</si>
  <si>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0054525</t>
  </si>
  <si>
    <t>DRÁT VODÍCÍ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</si>
  <si>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</si>
  <si>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</si>
  <si>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</si>
  <si>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</si>
  <si>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</si>
  <si>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</si>
  <si>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</si>
  <si>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</si>
  <si>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</si>
  <si>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</si>
  <si>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</si>
  <si>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</si>
  <si>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</si>
  <si>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</si>
  <si>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</si>
  <si>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</si>
  <si>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</si>
  <si>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</si>
  <si>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</si>
  <si>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</si>
  <si>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</si>
  <si>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</si>
  <si>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</si>
  <si>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</si>
  <si>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</si>
  <si>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</si>
  <si>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</si>
  <si>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</si>
  <si>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</si>
  <si>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</si>
  <si>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</si>
  <si>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</si>
  <si>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</si>
  <si>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</si>
  <si>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</si>
  <si>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</si>
  <si>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</si>
  <si>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</si>
  <si>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</si>
  <si>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</si>
  <si>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</si>
  <si>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0083991</t>
  </si>
  <si>
    <t>ŠROUB ZAMYKACÍ HEXA DRIVE 7, APTUS RADIUS 2,5</t>
  </si>
  <si>
    <t>0083992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</si>
  <si>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</si>
  <si>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</si>
  <si>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</si>
  <si>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</si>
  <si>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</si>
  <si>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</si>
  <si>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</si>
  <si>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0097876</t>
  </si>
  <si>
    <t>PODLOŽKA MALÝ FRAGMENT TITAN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</si>
  <si>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</si>
  <si>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</si>
  <si>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</si>
  <si>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</si>
  <si>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</si>
  <si>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</si>
  <si>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</si>
  <si>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</si>
  <si>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</si>
  <si>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</si>
  <si>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</si>
  <si>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</si>
  <si>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0099935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</si>
  <si>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</si>
  <si>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</si>
  <si>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</si>
  <si>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</si>
  <si>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0108142</t>
  </si>
  <si>
    <t>DLAHA VOLÁRNÍ WATERSHED, APTUS RADIUS 2,5</t>
  </si>
  <si>
    <t>0112074</t>
  </si>
  <si>
    <t>CEMENT KOSTNÍ VANCOGENX VANCOMYCIN+GENTAMICIN 1X40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</si>
  <si>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</si>
  <si>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</si>
  <si>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</si>
  <si>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</si>
  <si>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</si>
  <si>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</si>
  <si>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0031490</t>
  </si>
  <si>
    <t>DLAHA LCP TIBIE PROXIMÁLNÍ VELKÝ FRAGMENT OCEL TIT</t>
  </si>
  <si>
    <t>0097835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</si>
  <si>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</si>
  <si>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</si>
  <si>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</si>
  <si>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</si>
  <si>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</si>
  <si>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</si>
  <si>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0006849</t>
  </si>
  <si>
    <t>ŠROUB KORTIKÁLNÍ PRO PENNIG                3510X</t>
  </si>
  <si>
    <t>0017747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</si>
  <si>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</si>
  <si>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</si>
  <si>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</si>
  <si>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</si>
  <si>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</si>
  <si>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</si>
  <si>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</si>
  <si>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</si>
  <si>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0073264</t>
  </si>
  <si>
    <t>0114292</t>
  </si>
  <si>
    <t>IMPLANTÁT SPINÁL.NÁHRADA MEZIOBRATL. FUSION CAGE K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</si>
  <si>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</si>
  <si>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</si>
  <si>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</si>
  <si>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</si>
  <si>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</si>
  <si>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</si>
  <si>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0152076</t>
  </si>
  <si>
    <t>KATETR DUFOUR, TROJCESTNÝ PROSTATICKÝ, 50, 80 ML -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</si>
  <si>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</si>
  <si>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</si>
  <si>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</si>
  <si>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</si>
  <si>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</si>
  <si>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</si>
  <si>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</si>
  <si>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</si>
  <si>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 xml:space="preserve">IMPLANTÁT MAXILLOFACIÁLNÍ STŘEDNÍ OBLIČEJOVÁ ETÁŽ </t>
  </si>
  <si>
    <t>0114288</t>
  </si>
  <si>
    <t>0114289</t>
  </si>
  <si>
    <t>0142096</t>
  </si>
  <si>
    <t>0142097</t>
  </si>
  <si>
    <t>0151533</t>
  </si>
  <si>
    <t>ZÁSOBNÍK KLIPÚ TITANOVÝCH SMALL</t>
  </si>
  <si>
    <t>0142105</t>
  </si>
  <si>
    <t>0051815</t>
  </si>
  <si>
    <t>KATETR SINGL.LOOP K TU/PERK.DREN.LEDV.,VODIČ FIX.P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</si>
  <si>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</si>
  <si>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</si>
  <si>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</si>
  <si>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</si>
  <si>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</si>
  <si>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</si>
  <si>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0142154</t>
  </si>
  <si>
    <t>DLAHA ŽEBERNÍ KLIPOVACÍ; OCEL</t>
  </si>
  <si>
    <t>0028342</t>
  </si>
  <si>
    <t>SET RENÁLNÍ A NEFROSTOMICKÝ RE 401440</t>
  </si>
  <si>
    <t>0112844</t>
  </si>
  <si>
    <t>FIXÁTOR ZEVNÍ JEDNOROVINNÝ ZÁPĚSTÍ PENNIG II RADIU</t>
  </si>
  <si>
    <t>0053393</t>
  </si>
  <si>
    <t>DRÁT VODÍCÍ HYDROFILNÍ P18 150H,P25 150H,P32 150H,</t>
  </si>
  <si>
    <t>0058605</t>
  </si>
  <si>
    <t>KARDIOSTEH PROLENE W8310,8330,8556,8710,8721,8816</t>
  </si>
  <si>
    <t>0001974</t>
  </si>
  <si>
    <t>PODLOŽKA SPONGIOZNÍ OCEL</t>
  </si>
  <si>
    <t>0107484</t>
  </si>
  <si>
    <t>DLAHA LCP HUMERUS DISTÁLNÍ MALÝ FRAGMNENT OCEL TIT</t>
  </si>
  <si>
    <t>0163216</t>
  </si>
  <si>
    <t>IMPLANTÁT KRANIOFACIÁLNÍ LA FÓRTE SYSTÉM</t>
  </si>
  <si>
    <t>0073263</t>
  </si>
  <si>
    <t>K-DRÁT MEDIN</t>
  </si>
  <si>
    <t>0001344</t>
  </si>
  <si>
    <t>DRÁT VODÍCÍ ZÁVITOVÝ OCEL</t>
  </si>
  <si>
    <t>0081996</t>
  </si>
  <si>
    <t>NPWT-RENASYS Y KONEKTOR</t>
  </si>
  <si>
    <t>0059979</t>
  </si>
  <si>
    <t>KLIPY EXTRA TITAN LT300,LT400</t>
  </si>
  <si>
    <t>0059978</t>
  </si>
  <si>
    <t>KLIPY EXTRA TITAN LT100,LT200</t>
  </si>
  <si>
    <t>00651</t>
  </si>
  <si>
    <t>OD TYPU 51 - PRO NEMOCNICE TYPU 3, (KATEGORIE 6) -</t>
  </si>
  <si>
    <t>00655</t>
  </si>
  <si>
    <t>OD TYPU 55 - PRO NEMOCNICE TYPU 3, (KATEGORIE 6) -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</si>
  <si>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</si>
  <si>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</si>
  <si>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</si>
  <si>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</si>
  <si>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</si>
  <si>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</si>
  <si>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</si>
  <si>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</si>
  <si>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</si>
  <si>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</si>
  <si>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</si>
  <si>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</si>
  <si>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</si>
  <si>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</si>
  <si>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56119</t>
  </si>
  <si>
    <t>DEKOMPRESIVNÍ KRANIEKTOMIE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</si>
  <si>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</si>
  <si>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</si>
  <si>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</si>
  <si>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</si>
  <si>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</si>
  <si>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</si>
  <si>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</si>
  <si>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</si>
  <si>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65513</t>
  </si>
  <si>
    <t>PŘÍPRAVA FASCIÁLNÍHO A PERIKRANIÁLNÍHO LALOKU K RE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</si>
  <si>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</si>
  <si>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</si>
  <si>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</si>
  <si>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</si>
  <si>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</si>
  <si>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</si>
  <si>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66623</t>
  </si>
  <si>
    <t>PROSTÁ EXTRAKCE ENDOPROTÉZY - CEMENTOVANÉ</t>
  </si>
  <si>
    <t>66633</t>
  </si>
  <si>
    <t>PSEUDOARTRÓZA KRČKU FEMORU - REKONSTRUKCE</t>
  </si>
  <si>
    <t>66829</t>
  </si>
  <si>
    <t>ZAVEDENÍ PROPLACHOVÉ LAVÁŽE</t>
  </si>
  <si>
    <t>71131</t>
  </si>
  <si>
    <t xml:space="preserve">POUŽITÍ VYŠETŘOVACÍHO MIKROSKOPU V ORL AMBULANTNÍ </t>
  </si>
  <si>
    <t>71311</t>
  </si>
  <si>
    <t>LARYNGOSKOPIE PŘÍMÁ</t>
  </si>
  <si>
    <t>71313</t>
  </si>
  <si>
    <t>NEPŘÍMÁ LARYNGOSKOPIE ZVĚTŠOVACÍ ENDOSKOPICKOU OPT</t>
  </si>
  <si>
    <t>71741</t>
  </si>
  <si>
    <t>LARYNGOPLASTIKA, TRACHEOPLASTIKA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</si>
  <si>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</si>
  <si>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</si>
  <si>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</si>
  <si>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</si>
  <si>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</si>
  <si>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</si>
  <si>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76363</t>
  </si>
  <si>
    <t xml:space="preserve">CYSTOTOMIE EV. CYSTOSTOMIE (EXTRAKCE KONKREMENTU, </t>
  </si>
  <si>
    <t>76397</t>
  </si>
  <si>
    <t>INCIZE A DRENÁŽ PERIURETRÁLNÍHO ABSCESU, HEMATOMU</t>
  </si>
  <si>
    <t>76427</t>
  </si>
  <si>
    <t>CIRKUMCIZE, DĚTI OD 3 LET A DOSPĚLÍ</t>
  </si>
  <si>
    <t>76539</t>
  </si>
  <si>
    <t>PERKUTÁNNÍ NEFROSTOMIE JEDNOSTRANNÁ (EV. PŘIČTI CY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</si>
  <si>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</si>
  <si>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</si>
  <si>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</si>
  <si>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</si>
  <si>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</si>
  <si>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</si>
  <si>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</si>
  <si>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</si>
  <si>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</si>
  <si>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</si>
  <si>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</si>
  <si>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</si>
  <si>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</si>
  <si>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</si>
  <si>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</si>
  <si>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</si>
  <si>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</si>
  <si>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</si>
  <si>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</si>
  <si>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</si>
  <si>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</si>
  <si>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</si>
  <si>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00658</t>
  </si>
  <si>
    <t>OD TYPU 58 - PRO NEMOCNICE TYPU 3, (KATEGORIE 6) -</t>
  </si>
  <si>
    <t>99999</t>
  </si>
  <si>
    <t>Nespecifikovany vykon</t>
  </si>
  <si>
    <t>75411</t>
  </si>
  <si>
    <t>PLASTICKÁ OPERACE SPOJIVKY, EVENTUELNĚ ŠTĚPEM (KOR</t>
  </si>
  <si>
    <t>00653</t>
  </si>
  <si>
    <t>OD TYPU 53 - PRO NEMOCNICE TYPU 3, (KATEGORIE 6) -</t>
  </si>
  <si>
    <t>00657</t>
  </si>
  <si>
    <t>OD TYPU 57 - PRO NEMOCNICE TYPU 3, (KATEGORIE 6) -</t>
  </si>
  <si>
    <t>66337</t>
  </si>
  <si>
    <t xml:space="preserve">OPERAČNÍ PŘÍSTUP K PÁTEŘI - STANDARDNÍ - PŘEDNÍ - </t>
  </si>
  <si>
    <t>76531</t>
  </si>
  <si>
    <t>CYSTOURETROSKOPIE</t>
  </si>
  <si>
    <t>56151</t>
  </si>
  <si>
    <t>TREPANACE PRO EXTRACEREBRÁLNÍ HEMATOM NEBO KRANIOT</t>
  </si>
  <si>
    <t>76215</t>
  </si>
  <si>
    <t>KATETRIZACE URETERU, NEBO EXTRAKCE KONKREMENTU Z M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</si>
  <si>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</si>
  <si>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</si>
  <si>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</si>
  <si>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</si>
  <si>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</si>
  <si>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</si>
  <si>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62710</t>
  </si>
  <si>
    <t>SÍŤOVÁNÍ (MESHOVÁNÍ) ŠTĚPU DO ROZSAHU 5 % Z POVRCH</t>
  </si>
  <si>
    <t>56435</t>
  </si>
  <si>
    <t>SPINÁLNÍ A KRANIÁLNÍ NAVIGACE Á 15 MIN.</t>
  </si>
  <si>
    <t>62410</t>
  </si>
  <si>
    <t>ŠTĚP PŘI POPÁLENÍ - DLAŇ, DORSUM RUKY, NOHY NEBO D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</si>
  <si>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</si>
  <si>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</si>
  <si>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</si>
  <si>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</si>
  <si>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</si>
  <si>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</si>
  <si>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</si>
  <si>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</si>
  <si>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</si>
  <si>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>ROZPROSTŘENÍ NEBO MODELACE LALOKU</t>
  </si>
  <si>
    <t>71775</t>
  </si>
  <si>
    <t>PAROTIDEKTOMIE LATERÁLNÍ KONZERVATIVNÍ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</si>
  <si>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</si>
  <si>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</si>
  <si>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</si>
  <si>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</si>
  <si>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</si>
  <si>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</si>
  <si>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65211</t>
  </si>
  <si>
    <t>OŠETŘENÍ ZLOMENINY ČELISTI DESTIČKOVOU ŠROUBOVANOU</t>
  </si>
  <si>
    <t>71315</t>
  </si>
  <si>
    <t>LARYNGOSKOPIE NEBO EPIFARYNGOSKOPIE FLEXIBILNÍ OPT</t>
  </si>
  <si>
    <t>56117</t>
  </si>
  <si>
    <t>INTRAKRANIÁLNÍ REKONSTRUKČNÍ OPERACE PŘI LIKVOREI</t>
  </si>
  <si>
    <t>76345</t>
  </si>
  <si>
    <t>REIMPLANTACE URETERU (UCNA)</t>
  </si>
  <si>
    <t>65936</t>
  </si>
  <si>
    <t xml:space="preserve">REPOZICE ZLOMENINY ZYGOMATIKOMAXILÁRNÍHO KOMPLEXU </t>
  </si>
  <si>
    <t>75371</t>
  </si>
  <si>
    <t>ENUKLEACE A EVISCERACE BULBU</t>
  </si>
  <si>
    <t>75381</t>
  </si>
  <si>
    <t>REKOSTRUKCE SPODINY OČNICE</t>
  </si>
  <si>
    <t>90905</t>
  </si>
  <si>
    <t>65611</t>
  </si>
  <si>
    <t>EXCIZE LÉZE V DUTINĚ ÚSTNÍ NAD 4 CM</t>
  </si>
  <si>
    <t>76335</t>
  </si>
  <si>
    <t>OPERAČNÍ REVIZE PERIRENÁLNÍCH NEBO PERIURETERÁLNÍC</t>
  </si>
  <si>
    <t>62230</t>
  </si>
  <si>
    <t>UVOLŇUJÍCÍ NÁŘEZY NA KONČETINĚ</t>
  </si>
  <si>
    <t>66459</t>
  </si>
  <si>
    <t>RESEKCE HLAVICE HUMERU</t>
  </si>
  <si>
    <t>56446</t>
  </si>
  <si>
    <t>SPINÁLNÍ NAVIGACE ZALOŽENÁ NA PEROPERAČNÍ ISOFLUOR</t>
  </si>
  <si>
    <t>90959</t>
  </si>
  <si>
    <t>(DRG) ÚPRAVA ŽILNÍHO NEBO TEPENNÉHO ALOŠTĚPU</t>
  </si>
  <si>
    <t>91926</t>
  </si>
  <si>
    <t>(DRG) APLIKACE PŘETLAKU DO DÝCHACÍCH CEST</t>
  </si>
  <si>
    <t>71629</t>
  </si>
  <si>
    <t>ODSTRANĚNÍ ZADNÍ NOSNÍ TAMPONÁDY</t>
  </si>
  <si>
    <t>90962</t>
  </si>
  <si>
    <t>(DRG) ORTOPEDICKÁ OPERACE PRO MALIGNÍ NOVOTVAR</t>
  </si>
  <si>
    <t>7F1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</si>
  <si>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</si>
  <si>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</si>
  <si>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</si>
  <si>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</si>
  <si>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</si>
  <si>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</si>
  <si>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</si>
  <si>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</si>
  <si>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</si>
  <si>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</si>
  <si>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</si>
  <si>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</si>
  <si>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</si>
  <si>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</si>
  <si>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</si>
  <si>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</si>
  <si>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</si>
  <si>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</si>
  <si>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</si>
  <si>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</si>
  <si>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</si>
  <si>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</si>
  <si>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</si>
  <si>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</si>
  <si>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</si>
  <si>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</si>
  <si>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</si>
  <si>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</si>
  <si>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</si>
  <si>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</si>
  <si>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</si>
  <si>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</si>
  <si>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</si>
  <si>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</si>
  <si>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</si>
  <si>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</si>
  <si>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</si>
  <si>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</si>
  <si>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</si>
  <si>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</si>
  <si>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</si>
  <si>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</si>
  <si>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</si>
  <si>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</si>
  <si>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</si>
  <si>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</si>
  <si>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</si>
  <si>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</si>
  <si>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</si>
  <si>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</si>
  <si>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</si>
  <si>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</si>
  <si>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</si>
  <si>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</si>
  <si>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</si>
  <si>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</si>
  <si>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</si>
  <si>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</si>
  <si>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</si>
  <si>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</si>
  <si>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</si>
  <si>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</si>
  <si>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</si>
  <si>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</si>
  <si>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</si>
  <si>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</si>
  <si>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</si>
  <si>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</si>
  <si>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</si>
  <si>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</si>
  <si>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</si>
  <si>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</si>
  <si>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</si>
  <si>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</si>
  <si>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</si>
  <si>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</si>
  <si>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06342</t>
  </si>
  <si>
    <t xml:space="preserve">VASKULÁRNÍ INSUFICIENCE GASTROINTESTINÁLNÍHO SYSTÉMU S CC                                           </t>
  </si>
  <si>
    <t>07341</t>
  </si>
  <si>
    <t xml:space="preserve">JINÉ PORUCHY ŽLUČOVÝCH CEST BEZ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</si>
  <si>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</si>
  <si>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</si>
  <si>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</si>
  <si>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</si>
  <si>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</si>
  <si>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</si>
  <si>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</si>
  <si>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</si>
  <si>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08303</t>
  </si>
  <si>
    <t xml:space="preserve">ZLOMENINY KOSTI STEHENNÍ S MCC                                                                      </t>
  </si>
  <si>
    <t>08331</t>
  </si>
  <si>
    <t xml:space="preserve">MALIGNÍ ONEMOCNĚNÍ MUSKULOSKELETÁLNÍHO SYSTÉMU A POJIVOVÉ TKÁ                                       </t>
  </si>
  <si>
    <t>08353</t>
  </si>
  <si>
    <t xml:space="preserve">SEPTICKÁ ARTRITIDA S MCC                                                                            </t>
  </si>
  <si>
    <t>08393</t>
  </si>
  <si>
    <t xml:space="preserve">SELHÁNÍ, REAKCE A KOMPLIKACE ORTOPEDICKÉHO PŘÍSTROJE NEBO VÝK                                       </t>
  </si>
  <si>
    <t>08411</t>
  </si>
  <si>
    <t xml:space="preserve">JINÉ PORUCHY MUSKULOSKELETÁLNÍHO SYSTÉMU A POJIVOVÉ TKÁNĚ BEZ                                       </t>
  </si>
  <si>
    <t>09332</t>
  </si>
  <si>
    <t xml:space="preserve">PORANĚNÍ KŮŽE, PODKOŽNÍ TKÁNĚ A PRSU S CC                                                           </t>
  </si>
  <si>
    <t>10051</t>
  </si>
  <si>
    <t xml:space="preserve">VÝKONY NA ŠTÍTNÉ A PŘÍŠTITNÉ ŽLÁZE, THYROGLOSSÁLNÍ VÝKONY BEZ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</si>
  <si>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</si>
  <si>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</si>
  <si>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</si>
  <si>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</si>
  <si>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</si>
  <si>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</si>
  <si>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</si>
  <si>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</si>
  <si>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</si>
  <si>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</si>
  <si>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11323</t>
  </si>
  <si>
    <t xml:space="preserve">INFEKCE LEDVIN A MOČOVÝCH CEST S MCC                         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</si>
  <si>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</si>
  <si>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</si>
  <si>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</si>
  <si>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</si>
  <si>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</si>
  <si>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</si>
  <si>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13322</t>
  </si>
  <si>
    <t xml:space="preserve">MENSTRUAČNÍ A JINÉ PORUCHY ŽENSKÉHO REPRODUKČNÍHO SYSTÉMU S C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</si>
  <si>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</si>
  <si>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</si>
  <si>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</si>
  <si>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</si>
  <si>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</si>
  <si>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</si>
  <si>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</si>
  <si>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</si>
  <si>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</si>
  <si>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</si>
  <si>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</si>
  <si>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</si>
  <si>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</si>
  <si>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</si>
  <si>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</si>
  <si>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</si>
  <si>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25023</t>
  </si>
  <si>
    <t xml:space="preserve">JINÉ VÝKONY PŘI MNOHOČETNÉM ZÁVAŽNÉM TRAUMATU S MCC         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</si>
  <si>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</si>
  <si>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</si>
  <si>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</si>
  <si>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</si>
  <si>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</si>
  <si>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</si>
  <si>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88872</t>
  </si>
  <si>
    <t xml:space="preserve">ROZSÁHLÉ VÝKONY, KTERÉ SE NETÝKAJÍ HLAVNÍ DIAGNÓZY S CC                                             </t>
  </si>
  <si>
    <t>Porovnání jednotlivých IR DRG skupin</t>
  </si>
  <si>
    <t>12 - UROL: Urologická klinika</t>
  </si>
  <si>
    <t>17 - NEUR: Neurologická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</si>
  <si>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</si>
  <si>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</si>
  <si>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</si>
  <si>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</si>
  <si>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</si>
  <si>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</si>
  <si>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</si>
  <si>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</si>
  <si>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</si>
  <si>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</si>
  <si>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</si>
  <si>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</si>
  <si>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</si>
  <si>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89169</t>
  </si>
  <si>
    <t>CYSTOURETROGRAFIE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</si>
  <si>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</si>
  <si>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</si>
  <si>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</si>
  <si>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</si>
  <si>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</si>
  <si>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</si>
  <si>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</si>
  <si>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</si>
  <si>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</si>
  <si>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</si>
  <si>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</si>
  <si>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</si>
  <si>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</si>
  <si>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</si>
  <si>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</si>
  <si>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</si>
  <si>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</si>
  <si>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</si>
  <si>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</si>
  <si>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</si>
  <si>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</si>
  <si>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</si>
  <si>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</si>
  <si>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</si>
  <si>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</si>
  <si>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</si>
  <si>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</si>
  <si>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</si>
  <si>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</si>
  <si>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</si>
  <si>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</si>
  <si>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</si>
  <si>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</si>
  <si>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</si>
  <si>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</si>
  <si>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</si>
  <si>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</si>
  <si>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</si>
  <si>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</si>
  <si>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</si>
  <si>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</si>
  <si>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</si>
  <si>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</si>
  <si>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</si>
  <si>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</si>
  <si>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</si>
  <si>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</si>
  <si>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</si>
  <si>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</si>
  <si>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</si>
  <si>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</si>
  <si>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</si>
  <si>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</si>
  <si>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</si>
  <si>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</si>
  <si>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</si>
  <si>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</si>
  <si>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</si>
  <si>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</si>
  <si>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</si>
  <si>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</si>
  <si>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</si>
  <si>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</si>
  <si>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</si>
  <si>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</si>
  <si>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</si>
  <si>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</si>
  <si>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</si>
  <si>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</si>
  <si>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</si>
  <si>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</si>
  <si>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</si>
  <si>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</si>
  <si>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</si>
  <si>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</si>
  <si>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</si>
  <si>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</si>
  <si>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</si>
  <si>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</si>
  <si>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</si>
  <si>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</si>
  <si>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</si>
  <si>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</si>
  <si>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</si>
  <si>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</si>
  <si>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</si>
  <si>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</si>
  <si>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</si>
  <si>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</si>
  <si>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</si>
  <si>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</si>
  <si>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</si>
  <si>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</si>
  <si>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</si>
  <si>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</si>
  <si>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</si>
  <si>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</si>
  <si>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</si>
  <si>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</si>
  <si>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</si>
  <si>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</si>
  <si>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</si>
  <si>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</si>
  <si>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</si>
  <si>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</si>
  <si>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</si>
  <si>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</si>
  <si>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</si>
  <si>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</si>
  <si>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</si>
  <si>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</si>
  <si>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</si>
  <si>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</si>
  <si>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</si>
  <si>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</si>
  <si>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96894</t>
  </si>
  <si>
    <t>STATIMOVÉ STANOVENÍ MOLEKULÁRNÍCH MARKERŮ HEMOSTÁZ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</si>
  <si>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</si>
  <si>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</si>
  <si>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</si>
  <si>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</si>
  <si>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</si>
  <si>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</si>
  <si>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</si>
  <si>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</si>
  <si>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</si>
  <si>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</si>
  <si>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</si>
  <si>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</si>
  <si>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</si>
  <si>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</si>
  <si>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</si>
  <si>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</si>
  <si>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</si>
  <si>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</si>
  <si>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</si>
  <si>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</si>
  <si>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</si>
  <si>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</si>
  <si>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</si>
  <si>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</si>
  <si>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</si>
  <si>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</si>
  <si>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</si>
  <si>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</si>
  <si>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</si>
  <si>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</si>
  <si>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</si>
  <si>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</si>
  <si>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</si>
  <si>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</si>
  <si>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</si>
  <si>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</si>
  <si>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</si>
  <si>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</si>
  <si>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</si>
  <si>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</si>
  <si>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</si>
  <si>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</si>
  <si>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</si>
  <si>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</si>
  <si>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</si>
  <si>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</si>
  <si>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</si>
  <si>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</si>
  <si>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</si>
  <si>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</si>
  <si>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</si>
  <si>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</si>
  <si>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</si>
  <si>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</si>
  <si>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</si>
  <si>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</si>
  <si>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</si>
  <si>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</si>
  <si>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</si>
  <si>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</si>
  <si>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</si>
  <si>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</si>
  <si>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</si>
  <si>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</si>
  <si>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</si>
  <si>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</si>
  <si>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</si>
  <si>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</si>
  <si>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</si>
  <si>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</si>
  <si>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</si>
  <si>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</si>
  <si>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</si>
  <si>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</si>
  <si>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</si>
  <si>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</si>
  <si>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</si>
  <si>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</si>
  <si>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</si>
  <si>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</si>
  <si>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</si>
  <si>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</si>
  <si>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</si>
  <si>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</si>
  <si>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</si>
  <si>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</si>
  <si>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</si>
  <si>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</si>
  <si>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</si>
  <si>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</si>
  <si>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</si>
  <si>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</si>
  <si>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</si>
  <si>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</si>
  <si>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</si>
  <si>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</si>
  <si>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</si>
  <si>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</si>
  <si>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</si>
  <si>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</si>
  <si>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</si>
  <si>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</si>
  <si>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</si>
  <si>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</si>
  <si>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</si>
  <si>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</si>
  <si>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</si>
  <si>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</si>
  <si>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</si>
  <si>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</si>
  <si>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</si>
  <si>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</si>
  <si>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</si>
  <si>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</si>
  <si>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</si>
  <si>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</si>
  <si>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</si>
  <si>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</si>
  <si>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</si>
  <si>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</si>
  <si>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</si>
  <si>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</si>
  <si>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</si>
  <si>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</si>
  <si>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</si>
  <si>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</si>
  <si>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</si>
  <si>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</si>
  <si>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</si>
  <si>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</si>
  <si>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</si>
  <si>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</si>
  <si>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</si>
  <si>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</si>
  <si>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</si>
  <si>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</si>
  <si>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</si>
  <si>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</si>
  <si>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</si>
  <si>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</si>
  <si>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</si>
  <si>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</si>
  <si>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</si>
  <si>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</si>
  <si>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</si>
  <si>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</si>
  <si>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</si>
  <si>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</si>
  <si>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</si>
  <si>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</si>
  <si>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</si>
  <si>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</si>
  <si>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</si>
  <si>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</si>
  <si>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</si>
  <si>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</si>
  <si>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</si>
  <si>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</si>
  <si>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</si>
  <si>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</si>
  <si>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</si>
  <si>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</si>
  <si>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</si>
  <si>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</si>
  <si>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</si>
  <si>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</si>
  <si>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</si>
  <si>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</si>
  <si>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</si>
  <si>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</si>
  <si>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</si>
  <si>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</si>
  <si>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</si>
  <si>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</si>
  <si>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</si>
  <si>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</si>
  <si>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</si>
  <si>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</si>
  <si>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</si>
  <si>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</si>
  <si>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</si>
  <si>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</si>
  <si>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</si>
  <si>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</si>
  <si>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</si>
  <si>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</si>
  <si>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</si>
  <si>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</si>
  <si>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</si>
  <si>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</si>
  <si>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</si>
  <si>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</si>
  <si>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</si>
  <si>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</si>
  <si>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</si>
  <si>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</si>
  <si>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</si>
  <si>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</si>
  <si>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</si>
  <si>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</si>
  <si>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</si>
  <si>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</si>
  <si>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</si>
  <si>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</si>
  <si>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</si>
  <si>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</si>
  <si>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</si>
  <si>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</si>
  <si>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</si>
  <si>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</si>
  <si>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</si>
  <si>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</si>
  <si>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</si>
  <si>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</si>
  <si>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</si>
  <si>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</si>
  <si>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</si>
  <si>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</si>
  <si>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</si>
  <si>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</si>
  <si>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</si>
  <si>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0059494</t>
  </si>
  <si>
    <t>LIPIODOL ULTRA-FLUIDE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</si>
  <si>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</si>
  <si>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</si>
  <si>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</si>
  <si>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</si>
  <si>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</si>
  <si>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</si>
  <si>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</si>
  <si>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</si>
  <si>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</si>
  <si>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</si>
  <si>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</si>
  <si>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ULTRAVIST</t>
  </si>
  <si>
    <t>0224716</t>
  </si>
  <si>
    <t>0207733</t>
  </si>
  <si>
    <t>GADOVIST</t>
  </si>
  <si>
    <t>0224696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</si>
  <si>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</si>
  <si>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</si>
  <si>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</si>
  <si>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</si>
  <si>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</si>
  <si>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</si>
  <si>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</si>
  <si>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</si>
  <si>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</si>
  <si>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</si>
  <si>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</si>
  <si>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</si>
  <si>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</si>
  <si>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</si>
  <si>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</si>
  <si>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</si>
  <si>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</si>
  <si>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</si>
  <si>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</si>
  <si>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</si>
  <si>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</si>
  <si>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</si>
  <si>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</si>
  <si>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</si>
  <si>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</si>
  <si>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</si>
  <si>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</si>
  <si>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</si>
  <si>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</si>
  <si>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</si>
  <si>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</si>
  <si>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</si>
  <si>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</si>
  <si>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</si>
  <si>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</si>
  <si>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</si>
  <si>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</si>
  <si>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</si>
  <si>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</si>
  <si>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</si>
  <si>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</si>
  <si>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</si>
  <si>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</si>
  <si>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</si>
  <si>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</si>
  <si>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</si>
  <si>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0056476</t>
  </si>
  <si>
    <t>STENTGRAFT KORONÁRNÍ - GRAFTMASTER RX</t>
  </si>
  <si>
    <t>0057298</t>
  </si>
  <si>
    <t>STENT PERIFERNÍ VASKULÁRNÍ - E-LUMINEXX; SAMOEXPAN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</si>
  <si>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</si>
  <si>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</si>
  <si>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</si>
  <si>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</si>
  <si>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</si>
  <si>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</si>
  <si>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</si>
  <si>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</si>
  <si>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</si>
  <si>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</si>
  <si>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</si>
  <si>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</si>
  <si>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</si>
  <si>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</si>
  <si>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</si>
  <si>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</si>
  <si>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</si>
  <si>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</si>
  <si>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</si>
  <si>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</si>
  <si>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</si>
  <si>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</si>
  <si>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</si>
  <si>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</si>
  <si>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</si>
  <si>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</si>
  <si>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</si>
  <si>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</si>
  <si>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</si>
  <si>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</si>
  <si>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</si>
  <si>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</si>
  <si>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</si>
  <si>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</si>
  <si>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</si>
  <si>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</si>
  <si>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</si>
  <si>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</si>
  <si>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</si>
  <si>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</si>
  <si>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</si>
  <si>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</si>
  <si>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</si>
  <si>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</si>
  <si>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</si>
  <si>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</si>
  <si>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</si>
  <si>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</si>
  <si>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</si>
  <si>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</si>
  <si>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</si>
  <si>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</si>
  <si>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</si>
  <si>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</si>
  <si>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</si>
  <si>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</si>
  <si>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OKLUDER AVP - AMPLATZER</t>
  </si>
  <si>
    <t>0049005</t>
  </si>
  <si>
    <t>KATETR TROMBEKTOMICKÝ - ROTAREX-ANTEGRADNÍ(KATETR,</t>
  </si>
  <si>
    <t>0151946</t>
  </si>
  <si>
    <t>STENTGRAFT PERIFERNÍ VASKULÁRNÍ - GORE VIABAHN; SA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</si>
  <si>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</si>
  <si>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</si>
  <si>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</si>
  <si>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</si>
  <si>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</si>
  <si>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</si>
  <si>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</si>
  <si>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</si>
  <si>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</si>
  <si>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</si>
  <si>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</si>
  <si>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</si>
  <si>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</si>
  <si>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</si>
  <si>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</si>
  <si>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</si>
  <si>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</si>
  <si>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</si>
  <si>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</si>
  <si>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0152785</t>
  </si>
  <si>
    <t>STENTGRAFT AORTÁLNÍ HRUDNÍ - ZENITH TX2 DISSECTION</t>
  </si>
  <si>
    <t>0048262</t>
  </si>
  <si>
    <t>KATETR BALÓNKOVÝ PTA - ULTRA SOFT</t>
  </si>
  <si>
    <t>0047552</t>
  </si>
  <si>
    <t>KATETR DIAGNOSTICKÝ PERFORMA, IMPRESS 4-5F</t>
  </si>
  <si>
    <t>0048669</t>
  </si>
  <si>
    <t>0152139</t>
  </si>
  <si>
    <t>DRÁT VODÍCÍ PERIFERNÍ, KORONÁRNÍ - ACCOAT SELDINGE</t>
  </si>
  <si>
    <t>0049606</t>
  </si>
  <si>
    <t>SADA AG - JEHLA,VODIČ,DILATÁTOR -  VENA-STICK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</si>
  <si>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</si>
  <si>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</si>
  <si>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</si>
  <si>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</si>
  <si>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</si>
  <si>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</si>
  <si>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</si>
  <si>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</si>
  <si>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</si>
  <si>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</si>
  <si>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</si>
  <si>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</si>
  <si>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</si>
  <si>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</si>
  <si>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</si>
  <si>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</si>
  <si>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</si>
  <si>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</si>
  <si>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</si>
  <si>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</si>
  <si>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</si>
  <si>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</si>
  <si>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</si>
  <si>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</si>
  <si>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</si>
  <si>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</si>
  <si>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</si>
  <si>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</si>
  <si>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</si>
  <si>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</si>
  <si>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</si>
  <si>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</si>
  <si>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</si>
  <si>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</si>
  <si>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</si>
  <si>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</si>
  <si>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</si>
  <si>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</si>
  <si>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</si>
  <si>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</si>
  <si>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</si>
  <si>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</si>
  <si>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</si>
  <si>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</si>
  <si>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</si>
  <si>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</si>
  <si>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</si>
  <si>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</si>
  <si>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</si>
  <si>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</si>
  <si>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</si>
  <si>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</si>
  <si>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</si>
  <si>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</si>
  <si>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</si>
  <si>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</si>
  <si>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</si>
  <si>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</si>
  <si>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</si>
  <si>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</si>
  <si>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</si>
  <si>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</si>
  <si>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</si>
  <si>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</si>
  <si>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</si>
  <si>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</si>
  <si>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</si>
  <si>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</si>
  <si>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</si>
  <si>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</si>
  <si>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</si>
  <si>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</si>
  <si>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</si>
  <si>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</si>
  <si>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</si>
  <si>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</si>
  <si>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</si>
  <si>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</si>
  <si>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</si>
  <si>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</si>
  <si>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</si>
  <si>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</si>
  <si>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</si>
  <si>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</si>
  <si>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</si>
  <si>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</si>
  <si>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</si>
  <si>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</si>
  <si>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</si>
  <si>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</si>
  <si>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</si>
  <si>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</si>
  <si>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</si>
  <si>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</si>
  <si>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</si>
  <si>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</si>
  <si>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</si>
  <si>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</si>
  <si>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</si>
  <si>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</si>
  <si>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</si>
  <si>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</si>
  <si>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</si>
  <si>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</si>
  <si>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</si>
  <si>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</si>
  <si>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</si>
  <si>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</si>
  <si>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</si>
  <si>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</si>
  <si>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</si>
  <si>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</si>
  <si>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</si>
  <si>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</si>
  <si>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</si>
  <si>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</si>
  <si>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</si>
  <si>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</si>
  <si>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</si>
  <si>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</si>
  <si>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</si>
  <si>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</si>
  <si>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</si>
  <si>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</si>
  <si>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</si>
  <si>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</si>
  <si>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</si>
  <si>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</si>
  <si>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</si>
  <si>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</si>
  <si>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</si>
  <si>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</si>
  <si>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</si>
  <si>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</si>
  <si>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</si>
  <si>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</si>
  <si>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</si>
  <si>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</si>
  <si>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</si>
  <si>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</si>
  <si>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</si>
  <si>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</si>
  <si>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</si>
  <si>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</si>
  <si>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</si>
  <si>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</si>
  <si>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</si>
  <si>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</si>
  <si>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</si>
  <si>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</si>
  <si>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</si>
  <si>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</si>
  <si>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</si>
  <si>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</si>
  <si>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</si>
  <si>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</si>
  <si>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</si>
  <si>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</si>
  <si>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</si>
  <si>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</si>
  <si>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</si>
  <si>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</si>
  <si>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</si>
  <si>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</si>
  <si>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</si>
  <si>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</si>
  <si>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</si>
  <si>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</si>
  <si>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</si>
  <si>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</si>
  <si>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</si>
  <si>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</si>
  <si>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</si>
  <si>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</si>
  <si>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</si>
  <si>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</si>
  <si>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</si>
  <si>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</si>
  <si>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</si>
  <si>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</si>
  <si>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</si>
  <si>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</si>
  <si>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</si>
  <si>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</si>
  <si>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</si>
  <si>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</si>
  <si>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</si>
  <si>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</si>
  <si>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</si>
  <si>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</si>
  <si>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</si>
  <si>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</si>
  <si>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</si>
  <si>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</si>
  <si>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</si>
  <si>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</si>
  <si>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</si>
  <si>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</si>
  <si>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</si>
  <si>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</si>
  <si>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</si>
  <si>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</si>
  <si>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</si>
  <si>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</si>
  <si>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</si>
  <si>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</si>
  <si>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</si>
  <si>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94239</t>
  </si>
  <si>
    <t>FRAGMENTAČNÍ ANALÝZA LIDSKÉHO SOMATICKÉHO GENOMU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</si>
  <si>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</si>
  <si>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</si>
  <si>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</si>
  <si>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</si>
  <si>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</si>
  <si>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</si>
  <si>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</si>
  <si>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</si>
  <si>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</si>
  <si>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</si>
  <si>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</si>
  <si>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</si>
  <si>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</si>
  <si>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</si>
  <si>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</si>
  <si>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</si>
  <si>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</si>
  <si>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</si>
  <si>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</si>
  <si>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</si>
  <si>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</si>
  <si>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</si>
  <si>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</si>
  <si>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</si>
  <si>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</si>
  <si>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</si>
  <si>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</si>
  <si>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</si>
  <si>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</si>
  <si>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</si>
  <si>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</si>
  <si>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</si>
  <si>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</si>
  <si>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</si>
  <si>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</si>
  <si>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</si>
  <si>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</si>
  <si>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</si>
  <si>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</si>
  <si>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</si>
  <si>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</si>
  <si>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</si>
  <si>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</si>
  <si>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</si>
  <si>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</si>
  <si>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</si>
  <si>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</si>
  <si>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</si>
  <si>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</si>
  <si>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</si>
  <si>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</si>
  <si>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</si>
  <si>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</si>
  <si>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</si>
  <si>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</si>
  <si>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</si>
  <si>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</si>
  <si>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</si>
  <si>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</si>
  <si>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</si>
  <si>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</si>
  <si>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>91161</t>
  </si>
  <si>
    <t>STANOVENÍ C4 SLOŽKY KOMPLEMENTU</t>
  </si>
  <si>
    <t>91277</t>
  </si>
  <si>
    <t>STANOVENÍ ANTI-MPO ELISA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</si>
  <si>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</si>
  <si>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</si>
  <si>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</si>
  <si>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</si>
  <si>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</si>
  <si>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</si>
  <si>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</si>
  <si>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</si>
  <si>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</si>
  <si>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</si>
  <si>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91279</t>
  </si>
  <si>
    <t>STANOVENÍ ANTI-PR3 ELISA</t>
  </si>
  <si>
    <t>91159</t>
  </si>
  <si>
    <t>STANOVENÍ C3 SLOŽKY KOMPLEMENTU</t>
  </si>
  <si>
    <t>91489</t>
  </si>
  <si>
    <t>IMUNOANALYTICKÉ STANOVENÍ AUTOPROTILÁTEK PROTI LKM</t>
  </si>
  <si>
    <t>86419</t>
  </si>
  <si>
    <t>ZMRAŽOVÁNÍ A UCHOVÁVÁNÍ LYMFOCYTŮ STUPŇOVITĚ</t>
  </si>
  <si>
    <t>86415</t>
  </si>
  <si>
    <t>SCREENING PROTILÁTEK NA PANELU 100 DÁRCŮ POMOCÍ DT</t>
  </si>
  <si>
    <t>91575</t>
  </si>
  <si>
    <t>STANOVENÍ TRYPTÁZY METODOU ENZYMOVÉ ANALÝZY EIA</t>
  </si>
  <si>
    <t>44</t>
  </si>
  <si>
    <t>82231</t>
  </si>
  <si>
    <t>KULTIVAČNÍ VYŠETŘENÍ MYKOPLASMAT A L-FOREM BAKTÉRI</t>
  </si>
  <si>
    <t>82233</t>
  </si>
  <si>
    <t>IDENTIFIKACE MYKOPLASMAT</t>
  </si>
  <si>
    <t>94211</t>
  </si>
  <si>
    <t>DLOUHODOBÁ KULTIVACE BUNĚK RŮZNÝCH TKÁNÍ Z PRENATÁ</t>
  </si>
  <si>
    <t>94237</t>
  </si>
  <si>
    <t>FRAGMENTAČNÍ ANALÝZA LIDSKÉHO GERMINÁLNÍHO GENOMU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</si>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</sst>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2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8" fillId="0" borderId="0" xfId="0" applyFont="1" applyFill="1"/>
    <xf numFmtId="0" fontId="69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28" xfId="0" applyNumberFormat="1" applyFont="1" applyBorder="1"/>
    <xf numFmtId="166" fontId="70" fillId="0" borderId="128" xfId="0" applyNumberFormat="1" applyFont="1" applyBorder="1"/>
    <xf numFmtId="166" fontId="70" fillId="0" borderId="132" xfId="0" applyNumberFormat="1" applyFont="1" applyBorder="1"/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66" fontId="71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70" fillId="0" borderId="128" xfId="0" applyNumberFormat="1" applyFont="1" applyBorder="1" applyAlignment="1">
      <alignment horizontal="right"/>
    </xf>
    <xf numFmtId="166" fontId="70" fillId="0" borderId="128" xfId="0" applyNumberFormat="1" applyFont="1" applyBorder="1" applyAlignment="1">
      <alignment horizontal="right"/>
    </xf>
    <xf numFmtId="166" fontId="70" fillId="0" borderId="132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70" fillId="0" borderId="97" xfId="0" applyNumberFormat="1" applyFont="1" applyBorder="1"/>
    <xf numFmtId="166" fontId="70" fillId="0" borderId="97" xfId="0" applyNumberFormat="1" applyFont="1" applyBorder="1"/>
    <xf numFmtId="166" fontId="70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70" fillId="0" borderId="133" xfId="0" applyNumberFormat="1" applyFont="1" applyBorder="1"/>
    <xf numFmtId="166" fontId="70" fillId="0" borderId="133" xfId="0" applyNumberFormat="1" applyFont="1" applyBorder="1"/>
    <xf numFmtId="166" fontId="70" fillId="0" borderId="94" xfId="0" applyNumberFormat="1" applyFont="1" applyBorder="1"/>
    <xf numFmtId="3" fontId="34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32" xfId="0" applyNumberFormat="1" applyFont="1" applyBorder="1"/>
    <xf numFmtId="3" fontId="5" fillId="0" borderId="19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3" fontId="34" fillId="0" borderId="97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3" fontId="34" fillId="0" borderId="133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0.38652579323566044</c:v>
                </c:pt>
                <c:pt idx="1">
                  <c:v>0.23142008362985195</c:v>
                </c:pt>
                <c:pt idx="2">
                  <c:v>0.20291906332572501</c:v>
                </c:pt>
                <c:pt idx="3">
                  <c:v>0.23524872150657383</c:v>
                </c:pt>
                <c:pt idx="4">
                  <c:v>0.23029146700207301</c:v>
                </c:pt>
                <c:pt idx="5">
                  <c:v>0.21176942349986805</c:v>
                </c:pt>
                <c:pt idx="6">
                  <c:v>0.17778722963344837</c:v>
                </c:pt>
                <c:pt idx="7">
                  <c:v>0.2015464906898119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0.77564102564102566</c:v>
                </c:pt>
                <c:pt idx="1">
                  <c:v>0.70232558139534884</c:v>
                </c:pt>
                <c:pt idx="2">
                  <c:v>0.74838709677419357</c:v>
                </c:pt>
                <c:pt idx="3">
                  <c:v>0.65175097276264593</c:v>
                </c:pt>
                <c:pt idx="4">
                  <c:v>0.71547420965058239</c:v>
                </c:pt>
                <c:pt idx="5">
                  <c:v>0.7678855325914149</c:v>
                </c:pt>
                <c:pt idx="6">
                  <c:v>0.7678855325914149</c:v>
                </c:pt>
                <c:pt idx="7">
                  <c:v>0.72684085510688834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101" tableBorderDxfId="100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9" totalsRowShown="0">
  <autoFilter ref="C3:S9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1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1745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8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2418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2440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2445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2450</v>
      </c>
      <c r="C23" s="51" t="s">
        <v>138</v>
      </c>
    </row>
    <row r="24" spans="1:3" ht="14.45" customHeight="1" x14ac:dyDescent="0.25">
      <c r="A24" s="412" t="str">
        <f>HYPERLINK("#'"&amp;C24&amp;"'!A1",C24)</f>
        <v>ZV Vykáz.-A Det.Lék.</v>
      </c>
      <c r="B24" s="166" t="s">
        <v>2451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3245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3393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4215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7F98EAB3-5CE9-4AF9-9D2D-528BCCEDCFC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3" customWidth="1"/>
    <col min="7" max="7" width="10" style="313" customWidth="1"/>
    <col min="8" max="8" width="6.7109375" style="316" bestFit="1" customWidth="1"/>
    <col min="9" max="9" width="6.7109375" style="313" customWidth="1"/>
    <col min="10" max="10" width="10.85546875" style="313" customWidth="1"/>
    <col min="11" max="11" width="6.7109375" style="316" bestFit="1" customWidth="1"/>
    <col min="12" max="12" width="6.7109375" style="313" customWidth="1"/>
    <col min="13" max="13" width="10.85546875" style="313" customWidth="1"/>
    <col min="14" max="16384" width="8.85546875" style="233"/>
  </cols>
  <sheetData>
    <row r="1" spans="1:13" ht="18.600000000000001" customHeight="1" thickBot="1" x14ac:dyDescent="0.35">
      <c r="A1" s="535" t="s">
        <v>1745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1" t="s">
        <v>305</v>
      </c>
      <c r="B2" s="312"/>
      <c r="C2" s="312"/>
      <c r="D2" s="312"/>
      <c r="E2" s="312"/>
      <c r="F2" s="320"/>
      <c r="G2" s="320"/>
      <c r="H2" s="321"/>
      <c r="I2" s="320"/>
      <c r="J2" s="320"/>
      <c r="K2" s="321"/>
      <c r="L2" s="320"/>
    </row>
    <row r="3" spans="1:13" ht="14.45" customHeight="1" thickBot="1" x14ac:dyDescent="0.25">
      <c r="E3" s="96" t="s">
        <v>143</v>
      </c>
      <c r="F3" s="47">
        <f>SUBTOTAL(9,F6:F1048576)</f>
        <v>320.10000000000002</v>
      </c>
      <c r="G3" s="47">
        <f>SUBTOTAL(9,G6:G1048576)</f>
        <v>107768.03298916612</v>
      </c>
      <c r="H3" s="48">
        <f>IF(M3=0,0,G3/M3)</f>
        <v>8.7323741412738562E-2</v>
      </c>
      <c r="I3" s="47">
        <f>SUBTOTAL(9,I6:I1048576)</f>
        <v>5231.5499999999993</v>
      </c>
      <c r="J3" s="47">
        <f>SUBTOTAL(9,J6:J1048576)</f>
        <v>1126352.6224669132</v>
      </c>
      <c r="K3" s="48">
        <f>IF(M3=0,0,J3/M3)</f>
        <v>0.9126762585872612</v>
      </c>
      <c r="L3" s="47">
        <f>SUBTOTAL(9,L6:L1048576)</f>
        <v>5551.6500000000005</v>
      </c>
      <c r="M3" s="49">
        <f>SUBTOTAL(9,M6:M1048576)</f>
        <v>1234120.6554560796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521</v>
      </c>
      <c r="B6" s="690" t="s">
        <v>1441</v>
      </c>
      <c r="C6" s="690" t="s">
        <v>1442</v>
      </c>
      <c r="D6" s="690" t="s">
        <v>1443</v>
      </c>
      <c r="E6" s="690" t="s">
        <v>1444</v>
      </c>
      <c r="F6" s="694"/>
      <c r="G6" s="694"/>
      <c r="H6" s="715">
        <v>0</v>
      </c>
      <c r="I6" s="694">
        <v>2100</v>
      </c>
      <c r="J6" s="694">
        <v>34812.400000000001</v>
      </c>
      <c r="K6" s="715">
        <v>1</v>
      </c>
      <c r="L6" s="694">
        <v>2100</v>
      </c>
      <c r="M6" s="695">
        <v>34812.400000000001</v>
      </c>
    </row>
    <row r="7" spans="1:13" ht="14.45" customHeight="1" x14ac:dyDescent="0.2">
      <c r="A7" s="696" t="s">
        <v>521</v>
      </c>
      <c r="B7" s="697" t="s">
        <v>1441</v>
      </c>
      <c r="C7" s="697" t="s">
        <v>1445</v>
      </c>
      <c r="D7" s="697" t="s">
        <v>1443</v>
      </c>
      <c r="E7" s="697" t="s">
        <v>1446</v>
      </c>
      <c r="F7" s="701"/>
      <c r="G7" s="701"/>
      <c r="H7" s="726">
        <v>0</v>
      </c>
      <c r="I7" s="701">
        <v>5</v>
      </c>
      <c r="J7" s="701">
        <v>214.33999999999997</v>
      </c>
      <c r="K7" s="726">
        <v>1</v>
      </c>
      <c r="L7" s="701">
        <v>5</v>
      </c>
      <c r="M7" s="702">
        <v>214.33999999999997</v>
      </c>
    </row>
    <row r="8" spans="1:13" ht="14.45" customHeight="1" x14ac:dyDescent="0.2">
      <c r="A8" s="696" t="s">
        <v>521</v>
      </c>
      <c r="B8" s="697" t="s">
        <v>1447</v>
      </c>
      <c r="C8" s="697" t="s">
        <v>1448</v>
      </c>
      <c r="D8" s="697" t="s">
        <v>1449</v>
      </c>
      <c r="E8" s="697" t="s">
        <v>1450</v>
      </c>
      <c r="F8" s="701"/>
      <c r="G8" s="701"/>
      <c r="H8" s="726">
        <v>0</v>
      </c>
      <c r="I8" s="701">
        <v>5</v>
      </c>
      <c r="J8" s="701">
        <v>1369.5</v>
      </c>
      <c r="K8" s="726">
        <v>1</v>
      </c>
      <c r="L8" s="701">
        <v>5</v>
      </c>
      <c r="M8" s="702">
        <v>1369.5</v>
      </c>
    </row>
    <row r="9" spans="1:13" ht="14.45" customHeight="1" x14ac:dyDescent="0.2">
      <c r="A9" s="696" t="s">
        <v>521</v>
      </c>
      <c r="B9" s="697" t="s">
        <v>1451</v>
      </c>
      <c r="C9" s="697" t="s">
        <v>1452</v>
      </c>
      <c r="D9" s="697" t="s">
        <v>1453</v>
      </c>
      <c r="E9" s="697" t="s">
        <v>1454</v>
      </c>
      <c r="F9" s="701"/>
      <c r="G9" s="701"/>
      <c r="H9" s="726">
        <v>0</v>
      </c>
      <c r="I9" s="701">
        <v>56</v>
      </c>
      <c r="J9" s="701">
        <v>22822.220000000005</v>
      </c>
      <c r="K9" s="726">
        <v>1</v>
      </c>
      <c r="L9" s="701">
        <v>56</v>
      </c>
      <c r="M9" s="702">
        <v>22822.220000000005</v>
      </c>
    </row>
    <row r="10" spans="1:13" ht="14.45" customHeight="1" x14ac:dyDescent="0.2">
      <c r="A10" s="696" t="s">
        <v>521</v>
      </c>
      <c r="B10" s="697" t="s">
        <v>1455</v>
      </c>
      <c r="C10" s="697" t="s">
        <v>1456</v>
      </c>
      <c r="D10" s="697" t="s">
        <v>1457</v>
      </c>
      <c r="E10" s="697" t="s">
        <v>1458</v>
      </c>
      <c r="F10" s="701"/>
      <c r="G10" s="701"/>
      <c r="H10" s="726">
        <v>0</v>
      </c>
      <c r="I10" s="701">
        <v>1</v>
      </c>
      <c r="J10" s="701">
        <v>137.37</v>
      </c>
      <c r="K10" s="726">
        <v>1</v>
      </c>
      <c r="L10" s="701">
        <v>1</v>
      </c>
      <c r="M10" s="702">
        <v>137.37</v>
      </c>
    </row>
    <row r="11" spans="1:13" ht="14.45" customHeight="1" x14ac:dyDescent="0.2">
      <c r="A11" s="696" t="s">
        <v>521</v>
      </c>
      <c r="B11" s="697" t="s">
        <v>1459</v>
      </c>
      <c r="C11" s="697" t="s">
        <v>1460</v>
      </c>
      <c r="D11" s="697" t="s">
        <v>777</v>
      </c>
      <c r="E11" s="697" t="s">
        <v>1461</v>
      </c>
      <c r="F11" s="701"/>
      <c r="G11" s="701"/>
      <c r="H11" s="726">
        <v>0</v>
      </c>
      <c r="I11" s="701">
        <v>22</v>
      </c>
      <c r="J11" s="701">
        <v>72599.12</v>
      </c>
      <c r="K11" s="726">
        <v>1</v>
      </c>
      <c r="L11" s="701">
        <v>22</v>
      </c>
      <c r="M11" s="702">
        <v>72599.12</v>
      </c>
    </row>
    <row r="12" spans="1:13" ht="14.45" customHeight="1" x14ac:dyDescent="0.2">
      <c r="A12" s="696" t="s">
        <v>521</v>
      </c>
      <c r="B12" s="697" t="s">
        <v>1462</v>
      </c>
      <c r="C12" s="697" t="s">
        <v>1463</v>
      </c>
      <c r="D12" s="697" t="s">
        <v>1464</v>
      </c>
      <c r="E12" s="697" t="s">
        <v>1465</v>
      </c>
      <c r="F12" s="701"/>
      <c r="G12" s="701"/>
      <c r="H12" s="726">
        <v>0</v>
      </c>
      <c r="I12" s="701">
        <v>1</v>
      </c>
      <c r="J12" s="701">
        <v>58.610000000000007</v>
      </c>
      <c r="K12" s="726">
        <v>1</v>
      </c>
      <c r="L12" s="701">
        <v>1</v>
      </c>
      <c r="M12" s="702">
        <v>58.610000000000007</v>
      </c>
    </row>
    <row r="13" spans="1:13" ht="14.45" customHeight="1" x14ac:dyDescent="0.2">
      <c r="A13" s="696" t="s">
        <v>521</v>
      </c>
      <c r="B13" s="697" t="s">
        <v>1466</v>
      </c>
      <c r="C13" s="697" t="s">
        <v>1467</v>
      </c>
      <c r="D13" s="697" t="s">
        <v>1468</v>
      </c>
      <c r="E13" s="697" t="s">
        <v>1469</v>
      </c>
      <c r="F13" s="701"/>
      <c r="G13" s="701"/>
      <c r="H13" s="726">
        <v>0</v>
      </c>
      <c r="I13" s="701">
        <v>5</v>
      </c>
      <c r="J13" s="701">
        <v>7594.2000000000007</v>
      </c>
      <c r="K13" s="726">
        <v>1</v>
      </c>
      <c r="L13" s="701">
        <v>5</v>
      </c>
      <c r="M13" s="702">
        <v>7594.2000000000007</v>
      </c>
    </row>
    <row r="14" spans="1:13" ht="14.45" customHeight="1" x14ac:dyDescent="0.2">
      <c r="A14" s="696" t="s">
        <v>521</v>
      </c>
      <c r="B14" s="697" t="s">
        <v>1470</v>
      </c>
      <c r="C14" s="697" t="s">
        <v>1471</v>
      </c>
      <c r="D14" s="697" t="s">
        <v>1071</v>
      </c>
      <c r="E14" s="697" t="s">
        <v>1072</v>
      </c>
      <c r="F14" s="701">
        <v>1</v>
      </c>
      <c r="G14" s="701">
        <v>120.25000000000003</v>
      </c>
      <c r="H14" s="726">
        <v>1</v>
      </c>
      <c r="I14" s="701"/>
      <c r="J14" s="701"/>
      <c r="K14" s="726">
        <v>0</v>
      </c>
      <c r="L14" s="701">
        <v>1</v>
      </c>
      <c r="M14" s="702">
        <v>120.25000000000003</v>
      </c>
    </row>
    <row r="15" spans="1:13" ht="14.45" customHeight="1" x14ac:dyDescent="0.2">
      <c r="A15" s="696" t="s">
        <v>521</v>
      </c>
      <c r="B15" s="697" t="s">
        <v>1472</v>
      </c>
      <c r="C15" s="697" t="s">
        <v>1473</v>
      </c>
      <c r="D15" s="697" t="s">
        <v>680</v>
      </c>
      <c r="E15" s="697" t="s">
        <v>1474</v>
      </c>
      <c r="F15" s="701"/>
      <c r="G15" s="701"/>
      <c r="H15" s="726">
        <v>0</v>
      </c>
      <c r="I15" s="701">
        <v>13</v>
      </c>
      <c r="J15" s="701">
        <v>1667.6399999999999</v>
      </c>
      <c r="K15" s="726">
        <v>1</v>
      </c>
      <c r="L15" s="701">
        <v>13</v>
      </c>
      <c r="M15" s="702">
        <v>1667.6399999999999</v>
      </c>
    </row>
    <row r="16" spans="1:13" ht="14.45" customHeight="1" x14ac:dyDescent="0.2">
      <c r="A16" s="696" t="s">
        <v>521</v>
      </c>
      <c r="B16" s="697" t="s">
        <v>1472</v>
      </c>
      <c r="C16" s="697" t="s">
        <v>1475</v>
      </c>
      <c r="D16" s="697" t="s">
        <v>680</v>
      </c>
      <c r="E16" s="697" t="s">
        <v>1476</v>
      </c>
      <c r="F16" s="701"/>
      <c r="G16" s="701"/>
      <c r="H16" s="726">
        <v>0</v>
      </c>
      <c r="I16" s="701">
        <v>2</v>
      </c>
      <c r="J16" s="701">
        <v>89.659999999999982</v>
      </c>
      <c r="K16" s="726">
        <v>1</v>
      </c>
      <c r="L16" s="701">
        <v>2</v>
      </c>
      <c r="M16" s="702">
        <v>89.659999999999982</v>
      </c>
    </row>
    <row r="17" spans="1:13" ht="14.45" customHeight="1" x14ac:dyDescent="0.2">
      <c r="A17" s="696" t="s">
        <v>521</v>
      </c>
      <c r="B17" s="697" t="s">
        <v>1477</v>
      </c>
      <c r="C17" s="697" t="s">
        <v>1478</v>
      </c>
      <c r="D17" s="697" t="s">
        <v>985</v>
      </c>
      <c r="E17" s="697" t="s">
        <v>1479</v>
      </c>
      <c r="F17" s="701"/>
      <c r="G17" s="701"/>
      <c r="H17" s="726">
        <v>0</v>
      </c>
      <c r="I17" s="701">
        <v>505</v>
      </c>
      <c r="J17" s="701">
        <v>124533.00045106195</v>
      </c>
      <c r="K17" s="726">
        <v>1</v>
      </c>
      <c r="L17" s="701">
        <v>505</v>
      </c>
      <c r="M17" s="702">
        <v>124533.00045106195</v>
      </c>
    </row>
    <row r="18" spans="1:13" ht="14.45" customHeight="1" x14ac:dyDescent="0.2">
      <c r="A18" s="696" t="s">
        <v>521</v>
      </c>
      <c r="B18" s="697" t="s">
        <v>1480</v>
      </c>
      <c r="C18" s="697" t="s">
        <v>1481</v>
      </c>
      <c r="D18" s="697" t="s">
        <v>1482</v>
      </c>
      <c r="E18" s="697" t="s">
        <v>1483</v>
      </c>
      <c r="F18" s="701">
        <v>26</v>
      </c>
      <c r="G18" s="701">
        <v>8756.2199999999993</v>
      </c>
      <c r="H18" s="726">
        <v>1</v>
      </c>
      <c r="I18" s="701"/>
      <c r="J18" s="701"/>
      <c r="K18" s="726">
        <v>0</v>
      </c>
      <c r="L18" s="701">
        <v>26</v>
      </c>
      <c r="M18" s="702">
        <v>8756.2199999999993</v>
      </c>
    </row>
    <row r="19" spans="1:13" ht="14.45" customHeight="1" x14ac:dyDescent="0.2">
      <c r="A19" s="696" t="s">
        <v>521</v>
      </c>
      <c r="B19" s="697" t="s">
        <v>1480</v>
      </c>
      <c r="C19" s="697" t="s">
        <v>1484</v>
      </c>
      <c r="D19" s="697" t="s">
        <v>1482</v>
      </c>
      <c r="E19" s="697" t="s">
        <v>1485</v>
      </c>
      <c r="F19" s="701">
        <v>6</v>
      </c>
      <c r="G19" s="701">
        <v>3188.28</v>
      </c>
      <c r="H19" s="726">
        <v>1</v>
      </c>
      <c r="I19" s="701"/>
      <c r="J19" s="701"/>
      <c r="K19" s="726">
        <v>0</v>
      </c>
      <c r="L19" s="701">
        <v>6</v>
      </c>
      <c r="M19" s="702">
        <v>3188.28</v>
      </c>
    </row>
    <row r="20" spans="1:13" ht="14.45" customHeight="1" x14ac:dyDescent="0.2">
      <c r="A20" s="696" t="s">
        <v>521</v>
      </c>
      <c r="B20" s="697" t="s">
        <v>1486</v>
      </c>
      <c r="C20" s="697" t="s">
        <v>1487</v>
      </c>
      <c r="D20" s="697" t="s">
        <v>783</v>
      </c>
      <c r="E20" s="697" t="s">
        <v>784</v>
      </c>
      <c r="F20" s="701"/>
      <c r="G20" s="701"/>
      <c r="H20" s="726">
        <v>0</v>
      </c>
      <c r="I20" s="701">
        <v>176</v>
      </c>
      <c r="J20" s="701">
        <v>7101.6</v>
      </c>
      <c r="K20" s="726">
        <v>1</v>
      </c>
      <c r="L20" s="701">
        <v>176</v>
      </c>
      <c r="M20" s="702">
        <v>7101.6</v>
      </c>
    </row>
    <row r="21" spans="1:13" ht="14.45" customHeight="1" x14ac:dyDescent="0.2">
      <c r="A21" s="696" t="s">
        <v>521</v>
      </c>
      <c r="B21" s="697" t="s">
        <v>1486</v>
      </c>
      <c r="C21" s="697" t="s">
        <v>1488</v>
      </c>
      <c r="D21" s="697" t="s">
        <v>783</v>
      </c>
      <c r="E21" s="697" t="s">
        <v>784</v>
      </c>
      <c r="F21" s="701"/>
      <c r="G21" s="701"/>
      <c r="H21" s="726">
        <v>0</v>
      </c>
      <c r="I21" s="701">
        <v>210</v>
      </c>
      <c r="J21" s="701">
        <v>8478.9</v>
      </c>
      <c r="K21" s="726">
        <v>1</v>
      </c>
      <c r="L21" s="701">
        <v>210</v>
      </c>
      <c r="M21" s="702">
        <v>8478.9</v>
      </c>
    </row>
    <row r="22" spans="1:13" ht="14.45" customHeight="1" x14ac:dyDescent="0.2">
      <c r="A22" s="696" t="s">
        <v>521</v>
      </c>
      <c r="B22" s="697" t="s">
        <v>1486</v>
      </c>
      <c r="C22" s="697" t="s">
        <v>1489</v>
      </c>
      <c r="D22" s="697" t="s">
        <v>1490</v>
      </c>
      <c r="E22" s="697" t="s">
        <v>1491</v>
      </c>
      <c r="F22" s="701"/>
      <c r="G22" s="701"/>
      <c r="H22" s="726">
        <v>0</v>
      </c>
      <c r="I22" s="701">
        <v>1</v>
      </c>
      <c r="J22" s="701">
        <v>58.640000000000022</v>
      </c>
      <c r="K22" s="726">
        <v>1</v>
      </c>
      <c r="L22" s="701">
        <v>1</v>
      </c>
      <c r="M22" s="702">
        <v>58.640000000000022</v>
      </c>
    </row>
    <row r="23" spans="1:13" ht="14.45" customHeight="1" x14ac:dyDescent="0.2">
      <c r="A23" s="696" t="s">
        <v>521</v>
      </c>
      <c r="B23" s="697" t="s">
        <v>1486</v>
      </c>
      <c r="C23" s="697" t="s">
        <v>1492</v>
      </c>
      <c r="D23" s="697" t="s">
        <v>779</v>
      </c>
      <c r="E23" s="697" t="s">
        <v>1493</v>
      </c>
      <c r="F23" s="701">
        <v>1</v>
      </c>
      <c r="G23" s="701">
        <v>59.830000000000013</v>
      </c>
      <c r="H23" s="726">
        <v>1</v>
      </c>
      <c r="I23" s="701"/>
      <c r="J23" s="701"/>
      <c r="K23" s="726">
        <v>0</v>
      </c>
      <c r="L23" s="701">
        <v>1</v>
      </c>
      <c r="M23" s="702">
        <v>59.830000000000013</v>
      </c>
    </row>
    <row r="24" spans="1:13" ht="14.45" customHeight="1" x14ac:dyDescent="0.2">
      <c r="A24" s="696" t="s">
        <v>521</v>
      </c>
      <c r="B24" s="697" t="s">
        <v>1494</v>
      </c>
      <c r="C24" s="697" t="s">
        <v>1495</v>
      </c>
      <c r="D24" s="697" t="s">
        <v>1496</v>
      </c>
      <c r="E24" s="697" t="s">
        <v>1497</v>
      </c>
      <c r="F24" s="701">
        <v>35</v>
      </c>
      <c r="G24" s="701">
        <v>2611.769989166145</v>
      </c>
      <c r="H24" s="726">
        <v>1</v>
      </c>
      <c r="I24" s="701"/>
      <c r="J24" s="701"/>
      <c r="K24" s="726">
        <v>0</v>
      </c>
      <c r="L24" s="701">
        <v>35</v>
      </c>
      <c r="M24" s="702">
        <v>2611.769989166145</v>
      </c>
    </row>
    <row r="25" spans="1:13" ht="14.45" customHeight="1" x14ac:dyDescent="0.2">
      <c r="A25" s="696" t="s">
        <v>521</v>
      </c>
      <c r="B25" s="697" t="s">
        <v>1498</v>
      </c>
      <c r="C25" s="697" t="s">
        <v>1499</v>
      </c>
      <c r="D25" s="697" t="s">
        <v>612</v>
      </c>
      <c r="E25" s="697" t="s">
        <v>613</v>
      </c>
      <c r="F25" s="701"/>
      <c r="G25" s="701"/>
      <c r="H25" s="726">
        <v>0</v>
      </c>
      <c r="I25" s="701">
        <v>1</v>
      </c>
      <c r="J25" s="701">
        <v>204.69000000000003</v>
      </c>
      <c r="K25" s="726">
        <v>1</v>
      </c>
      <c r="L25" s="701">
        <v>1</v>
      </c>
      <c r="M25" s="702">
        <v>204.69000000000003</v>
      </c>
    </row>
    <row r="26" spans="1:13" ht="14.45" customHeight="1" x14ac:dyDescent="0.2">
      <c r="A26" s="696" t="s">
        <v>521</v>
      </c>
      <c r="B26" s="697" t="s">
        <v>1498</v>
      </c>
      <c r="C26" s="697" t="s">
        <v>1500</v>
      </c>
      <c r="D26" s="697" t="s">
        <v>614</v>
      </c>
      <c r="E26" s="697" t="s">
        <v>615</v>
      </c>
      <c r="F26" s="701"/>
      <c r="G26" s="701"/>
      <c r="H26" s="726">
        <v>0</v>
      </c>
      <c r="I26" s="701">
        <v>1</v>
      </c>
      <c r="J26" s="701">
        <v>249.59</v>
      </c>
      <c r="K26" s="726">
        <v>1</v>
      </c>
      <c r="L26" s="701">
        <v>1</v>
      </c>
      <c r="M26" s="702">
        <v>249.59</v>
      </c>
    </row>
    <row r="27" spans="1:13" ht="14.45" customHeight="1" x14ac:dyDescent="0.2">
      <c r="A27" s="696" t="s">
        <v>521</v>
      </c>
      <c r="B27" s="697" t="s">
        <v>1498</v>
      </c>
      <c r="C27" s="697" t="s">
        <v>1501</v>
      </c>
      <c r="D27" s="697" t="s">
        <v>610</v>
      </c>
      <c r="E27" s="697" t="s">
        <v>611</v>
      </c>
      <c r="F27" s="701"/>
      <c r="G27" s="701"/>
      <c r="H27" s="726">
        <v>0</v>
      </c>
      <c r="I27" s="701">
        <v>31</v>
      </c>
      <c r="J27" s="701">
        <v>2738.54</v>
      </c>
      <c r="K27" s="726">
        <v>1</v>
      </c>
      <c r="L27" s="701">
        <v>31</v>
      </c>
      <c r="M27" s="702">
        <v>2738.54</v>
      </c>
    </row>
    <row r="28" spans="1:13" ht="14.45" customHeight="1" x14ac:dyDescent="0.2">
      <c r="A28" s="696" t="s">
        <v>521</v>
      </c>
      <c r="B28" s="697" t="s">
        <v>1502</v>
      </c>
      <c r="C28" s="697" t="s">
        <v>1503</v>
      </c>
      <c r="D28" s="697" t="s">
        <v>1504</v>
      </c>
      <c r="E28" s="697" t="s">
        <v>1505</v>
      </c>
      <c r="F28" s="701"/>
      <c r="G28" s="701"/>
      <c r="H28" s="726">
        <v>0</v>
      </c>
      <c r="I28" s="701">
        <v>2</v>
      </c>
      <c r="J28" s="701">
        <v>194.92000000000002</v>
      </c>
      <c r="K28" s="726">
        <v>1</v>
      </c>
      <c r="L28" s="701">
        <v>2</v>
      </c>
      <c r="M28" s="702">
        <v>194.92000000000002</v>
      </c>
    </row>
    <row r="29" spans="1:13" ht="14.45" customHeight="1" x14ac:dyDescent="0.2">
      <c r="A29" s="696" t="s">
        <v>521</v>
      </c>
      <c r="B29" s="697" t="s">
        <v>1506</v>
      </c>
      <c r="C29" s="697" t="s">
        <v>1507</v>
      </c>
      <c r="D29" s="697" t="s">
        <v>672</v>
      </c>
      <c r="E29" s="697" t="s">
        <v>673</v>
      </c>
      <c r="F29" s="701">
        <v>1</v>
      </c>
      <c r="G29" s="701">
        <v>12.19</v>
      </c>
      <c r="H29" s="726">
        <v>1</v>
      </c>
      <c r="I29" s="701"/>
      <c r="J29" s="701"/>
      <c r="K29" s="726">
        <v>0</v>
      </c>
      <c r="L29" s="701">
        <v>1</v>
      </c>
      <c r="M29" s="702">
        <v>12.19</v>
      </c>
    </row>
    <row r="30" spans="1:13" ht="14.45" customHeight="1" x14ac:dyDescent="0.2">
      <c r="A30" s="696" t="s">
        <v>521</v>
      </c>
      <c r="B30" s="697" t="s">
        <v>1506</v>
      </c>
      <c r="C30" s="697" t="s">
        <v>1508</v>
      </c>
      <c r="D30" s="697" t="s">
        <v>623</v>
      </c>
      <c r="E30" s="697" t="s">
        <v>624</v>
      </c>
      <c r="F30" s="701"/>
      <c r="G30" s="701"/>
      <c r="H30" s="726">
        <v>0</v>
      </c>
      <c r="I30" s="701">
        <v>1</v>
      </c>
      <c r="J30" s="701">
        <v>52.22000000000002</v>
      </c>
      <c r="K30" s="726">
        <v>1</v>
      </c>
      <c r="L30" s="701">
        <v>1</v>
      </c>
      <c r="M30" s="702">
        <v>52.22000000000002</v>
      </c>
    </row>
    <row r="31" spans="1:13" ht="14.45" customHeight="1" x14ac:dyDescent="0.2">
      <c r="A31" s="696" t="s">
        <v>521</v>
      </c>
      <c r="B31" s="697" t="s">
        <v>1509</v>
      </c>
      <c r="C31" s="697" t="s">
        <v>1510</v>
      </c>
      <c r="D31" s="697" t="s">
        <v>1511</v>
      </c>
      <c r="E31" s="697" t="s">
        <v>1512</v>
      </c>
      <c r="F31" s="701"/>
      <c r="G31" s="701"/>
      <c r="H31" s="726">
        <v>0</v>
      </c>
      <c r="I31" s="701">
        <v>1</v>
      </c>
      <c r="J31" s="701">
        <v>21.109999999999992</v>
      </c>
      <c r="K31" s="726">
        <v>1</v>
      </c>
      <c r="L31" s="701">
        <v>1</v>
      </c>
      <c r="M31" s="702">
        <v>21.109999999999992</v>
      </c>
    </row>
    <row r="32" spans="1:13" ht="14.45" customHeight="1" x14ac:dyDescent="0.2">
      <c r="A32" s="696" t="s">
        <v>521</v>
      </c>
      <c r="B32" s="697" t="s">
        <v>1509</v>
      </c>
      <c r="C32" s="697" t="s">
        <v>1513</v>
      </c>
      <c r="D32" s="697" t="s">
        <v>1511</v>
      </c>
      <c r="E32" s="697" t="s">
        <v>1514</v>
      </c>
      <c r="F32" s="701"/>
      <c r="G32" s="701"/>
      <c r="H32" s="726">
        <v>0</v>
      </c>
      <c r="I32" s="701">
        <v>1</v>
      </c>
      <c r="J32" s="701">
        <v>8.6199999999999974</v>
      </c>
      <c r="K32" s="726">
        <v>1</v>
      </c>
      <c r="L32" s="701">
        <v>1</v>
      </c>
      <c r="M32" s="702">
        <v>8.6199999999999974</v>
      </c>
    </row>
    <row r="33" spans="1:13" ht="14.45" customHeight="1" x14ac:dyDescent="0.2">
      <c r="A33" s="696" t="s">
        <v>521</v>
      </c>
      <c r="B33" s="697" t="s">
        <v>1515</v>
      </c>
      <c r="C33" s="697" t="s">
        <v>1516</v>
      </c>
      <c r="D33" s="697" t="s">
        <v>1517</v>
      </c>
      <c r="E33" s="697" t="s">
        <v>1518</v>
      </c>
      <c r="F33" s="701"/>
      <c r="G33" s="701"/>
      <c r="H33" s="726">
        <v>0</v>
      </c>
      <c r="I33" s="701">
        <v>1</v>
      </c>
      <c r="J33" s="701">
        <v>32.82</v>
      </c>
      <c r="K33" s="726">
        <v>1</v>
      </c>
      <c r="L33" s="701">
        <v>1</v>
      </c>
      <c r="M33" s="702">
        <v>32.82</v>
      </c>
    </row>
    <row r="34" spans="1:13" ht="14.45" customHeight="1" x14ac:dyDescent="0.2">
      <c r="A34" s="696" t="s">
        <v>521</v>
      </c>
      <c r="B34" s="697" t="s">
        <v>1519</v>
      </c>
      <c r="C34" s="697" t="s">
        <v>1520</v>
      </c>
      <c r="D34" s="697" t="s">
        <v>1521</v>
      </c>
      <c r="E34" s="697" t="s">
        <v>1522</v>
      </c>
      <c r="F34" s="701"/>
      <c r="G34" s="701"/>
      <c r="H34" s="726">
        <v>0</v>
      </c>
      <c r="I34" s="701">
        <v>1</v>
      </c>
      <c r="J34" s="701">
        <v>130.54000000000002</v>
      </c>
      <c r="K34" s="726">
        <v>1</v>
      </c>
      <c r="L34" s="701">
        <v>1</v>
      </c>
      <c r="M34" s="702">
        <v>130.54000000000002</v>
      </c>
    </row>
    <row r="35" spans="1:13" ht="14.45" customHeight="1" x14ac:dyDescent="0.2">
      <c r="A35" s="696" t="s">
        <v>521</v>
      </c>
      <c r="B35" s="697" t="s">
        <v>1523</v>
      </c>
      <c r="C35" s="697" t="s">
        <v>1524</v>
      </c>
      <c r="D35" s="697" t="s">
        <v>1041</v>
      </c>
      <c r="E35" s="697" t="s">
        <v>1525</v>
      </c>
      <c r="F35" s="701"/>
      <c r="G35" s="701"/>
      <c r="H35" s="726">
        <v>0</v>
      </c>
      <c r="I35" s="701">
        <v>1</v>
      </c>
      <c r="J35" s="701">
        <v>76.45</v>
      </c>
      <c r="K35" s="726">
        <v>1</v>
      </c>
      <c r="L35" s="701">
        <v>1</v>
      </c>
      <c r="M35" s="702">
        <v>76.45</v>
      </c>
    </row>
    <row r="36" spans="1:13" ht="14.45" customHeight="1" x14ac:dyDescent="0.2">
      <c r="A36" s="696" t="s">
        <v>521</v>
      </c>
      <c r="B36" s="697" t="s">
        <v>1523</v>
      </c>
      <c r="C36" s="697" t="s">
        <v>1526</v>
      </c>
      <c r="D36" s="697" t="s">
        <v>1041</v>
      </c>
      <c r="E36" s="697" t="s">
        <v>1527</v>
      </c>
      <c r="F36" s="701"/>
      <c r="G36" s="701"/>
      <c r="H36" s="726">
        <v>0</v>
      </c>
      <c r="I36" s="701">
        <v>1</v>
      </c>
      <c r="J36" s="701">
        <v>188.82000000000002</v>
      </c>
      <c r="K36" s="726">
        <v>1</v>
      </c>
      <c r="L36" s="701">
        <v>1</v>
      </c>
      <c r="M36" s="702">
        <v>188.82000000000002</v>
      </c>
    </row>
    <row r="37" spans="1:13" ht="14.45" customHeight="1" x14ac:dyDescent="0.2">
      <c r="A37" s="696" t="s">
        <v>521</v>
      </c>
      <c r="B37" s="697" t="s">
        <v>1528</v>
      </c>
      <c r="C37" s="697" t="s">
        <v>1529</v>
      </c>
      <c r="D37" s="697" t="s">
        <v>1530</v>
      </c>
      <c r="E37" s="697" t="s">
        <v>1531</v>
      </c>
      <c r="F37" s="701"/>
      <c r="G37" s="701"/>
      <c r="H37" s="726">
        <v>0</v>
      </c>
      <c r="I37" s="701">
        <v>1</v>
      </c>
      <c r="J37" s="701">
        <v>14.760000000000003</v>
      </c>
      <c r="K37" s="726">
        <v>1</v>
      </c>
      <c r="L37" s="701">
        <v>1</v>
      </c>
      <c r="M37" s="702">
        <v>14.760000000000003</v>
      </c>
    </row>
    <row r="38" spans="1:13" ht="14.45" customHeight="1" x14ac:dyDescent="0.2">
      <c r="A38" s="696" t="s">
        <v>521</v>
      </c>
      <c r="B38" s="697" t="s">
        <v>1532</v>
      </c>
      <c r="C38" s="697" t="s">
        <v>1533</v>
      </c>
      <c r="D38" s="697" t="s">
        <v>1534</v>
      </c>
      <c r="E38" s="697" t="s">
        <v>1535</v>
      </c>
      <c r="F38" s="701"/>
      <c r="G38" s="701"/>
      <c r="H38" s="726">
        <v>0</v>
      </c>
      <c r="I38" s="701">
        <v>1</v>
      </c>
      <c r="J38" s="701">
        <v>84.04</v>
      </c>
      <c r="K38" s="726">
        <v>1</v>
      </c>
      <c r="L38" s="701">
        <v>1</v>
      </c>
      <c r="M38" s="702">
        <v>84.04</v>
      </c>
    </row>
    <row r="39" spans="1:13" ht="14.45" customHeight="1" x14ac:dyDescent="0.2">
      <c r="A39" s="696" t="s">
        <v>521</v>
      </c>
      <c r="B39" s="697" t="s">
        <v>1536</v>
      </c>
      <c r="C39" s="697" t="s">
        <v>1537</v>
      </c>
      <c r="D39" s="697" t="s">
        <v>925</v>
      </c>
      <c r="E39" s="697" t="s">
        <v>1538</v>
      </c>
      <c r="F39" s="701"/>
      <c r="G39" s="701"/>
      <c r="H39" s="726">
        <v>0</v>
      </c>
      <c r="I39" s="701">
        <v>1</v>
      </c>
      <c r="J39" s="701">
        <v>52.809999999999988</v>
      </c>
      <c r="K39" s="726">
        <v>1</v>
      </c>
      <c r="L39" s="701">
        <v>1</v>
      </c>
      <c r="M39" s="702">
        <v>52.809999999999988</v>
      </c>
    </row>
    <row r="40" spans="1:13" ht="14.45" customHeight="1" x14ac:dyDescent="0.2">
      <c r="A40" s="696" t="s">
        <v>521</v>
      </c>
      <c r="B40" s="697" t="s">
        <v>1539</v>
      </c>
      <c r="C40" s="697" t="s">
        <v>1540</v>
      </c>
      <c r="D40" s="697" t="s">
        <v>775</v>
      </c>
      <c r="E40" s="697" t="s">
        <v>1541</v>
      </c>
      <c r="F40" s="701"/>
      <c r="G40" s="701"/>
      <c r="H40" s="726">
        <v>0</v>
      </c>
      <c r="I40" s="701">
        <v>1</v>
      </c>
      <c r="J40" s="701">
        <v>223.05</v>
      </c>
      <c r="K40" s="726">
        <v>1</v>
      </c>
      <c r="L40" s="701">
        <v>1</v>
      </c>
      <c r="M40" s="702">
        <v>223.05</v>
      </c>
    </row>
    <row r="41" spans="1:13" ht="14.45" customHeight="1" x14ac:dyDescent="0.2">
      <c r="A41" s="696" t="s">
        <v>521</v>
      </c>
      <c r="B41" s="697" t="s">
        <v>1542</v>
      </c>
      <c r="C41" s="697" t="s">
        <v>1543</v>
      </c>
      <c r="D41" s="697" t="s">
        <v>1544</v>
      </c>
      <c r="E41" s="697" t="s">
        <v>1545</v>
      </c>
      <c r="F41" s="701"/>
      <c r="G41" s="701"/>
      <c r="H41" s="726">
        <v>0</v>
      </c>
      <c r="I41" s="701">
        <v>107</v>
      </c>
      <c r="J41" s="701">
        <v>147227.88</v>
      </c>
      <c r="K41" s="726">
        <v>1</v>
      </c>
      <c r="L41" s="701">
        <v>107</v>
      </c>
      <c r="M41" s="702">
        <v>147227.88</v>
      </c>
    </row>
    <row r="42" spans="1:13" ht="14.45" customHeight="1" x14ac:dyDescent="0.2">
      <c r="A42" s="696" t="s">
        <v>521</v>
      </c>
      <c r="B42" s="697" t="s">
        <v>1546</v>
      </c>
      <c r="C42" s="697" t="s">
        <v>1547</v>
      </c>
      <c r="D42" s="697" t="s">
        <v>1081</v>
      </c>
      <c r="E42" s="697" t="s">
        <v>1548</v>
      </c>
      <c r="F42" s="701"/>
      <c r="G42" s="701"/>
      <c r="H42" s="726">
        <v>0</v>
      </c>
      <c r="I42" s="701">
        <v>47</v>
      </c>
      <c r="J42" s="701">
        <v>3050.2999999999997</v>
      </c>
      <c r="K42" s="726">
        <v>1</v>
      </c>
      <c r="L42" s="701">
        <v>47</v>
      </c>
      <c r="M42" s="702">
        <v>3050.2999999999997</v>
      </c>
    </row>
    <row r="43" spans="1:13" ht="14.45" customHeight="1" x14ac:dyDescent="0.2">
      <c r="A43" s="696" t="s">
        <v>521</v>
      </c>
      <c r="B43" s="697" t="s">
        <v>1546</v>
      </c>
      <c r="C43" s="697" t="s">
        <v>1549</v>
      </c>
      <c r="D43" s="697" t="s">
        <v>1081</v>
      </c>
      <c r="E43" s="697" t="s">
        <v>1550</v>
      </c>
      <c r="F43" s="701"/>
      <c r="G43" s="701"/>
      <c r="H43" s="726">
        <v>0</v>
      </c>
      <c r="I43" s="701">
        <v>4</v>
      </c>
      <c r="J43" s="701">
        <v>681.3599999999999</v>
      </c>
      <c r="K43" s="726">
        <v>1</v>
      </c>
      <c r="L43" s="701">
        <v>4</v>
      </c>
      <c r="M43" s="702">
        <v>681.3599999999999</v>
      </c>
    </row>
    <row r="44" spans="1:13" ht="14.45" customHeight="1" x14ac:dyDescent="0.2">
      <c r="A44" s="696" t="s">
        <v>521</v>
      </c>
      <c r="B44" s="697" t="s">
        <v>1546</v>
      </c>
      <c r="C44" s="697" t="s">
        <v>1551</v>
      </c>
      <c r="D44" s="697" t="s">
        <v>1081</v>
      </c>
      <c r="E44" s="697" t="s">
        <v>1552</v>
      </c>
      <c r="F44" s="701"/>
      <c r="G44" s="701"/>
      <c r="H44" s="726">
        <v>0</v>
      </c>
      <c r="I44" s="701">
        <v>2</v>
      </c>
      <c r="J44" s="701">
        <v>601.62</v>
      </c>
      <c r="K44" s="726">
        <v>1</v>
      </c>
      <c r="L44" s="701">
        <v>2</v>
      </c>
      <c r="M44" s="702">
        <v>601.62</v>
      </c>
    </row>
    <row r="45" spans="1:13" ht="14.45" customHeight="1" x14ac:dyDescent="0.2">
      <c r="A45" s="696" t="s">
        <v>521</v>
      </c>
      <c r="B45" s="697" t="s">
        <v>1553</v>
      </c>
      <c r="C45" s="697" t="s">
        <v>1554</v>
      </c>
      <c r="D45" s="697" t="s">
        <v>762</v>
      </c>
      <c r="E45" s="697" t="s">
        <v>1555</v>
      </c>
      <c r="F45" s="701">
        <v>1</v>
      </c>
      <c r="G45" s="701">
        <v>165.28</v>
      </c>
      <c r="H45" s="726">
        <v>1</v>
      </c>
      <c r="I45" s="701"/>
      <c r="J45" s="701"/>
      <c r="K45" s="726">
        <v>0</v>
      </c>
      <c r="L45" s="701">
        <v>1</v>
      </c>
      <c r="M45" s="702">
        <v>165.28</v>
      </c>
    </row>
    <row r="46" spans="1:13" ht="14.45" customHeight="1" x14ac:dyDescent="0.2">
      <c r="A46" s="696" t="s">
        <v>521</v>
      </c>
      <c r="B46" s="697" t="s">
        <v>1553</v>
      </c>
      <c r="C46" s="697" t="s">
        <v>1556</v>
      </c>
      <c r="D46" s="697" t="s">
        <v>1557</v>
      </c>
      <c r="E46" s="697" t="s">
        <v>1558</v>
      </c>
      <c r="F46" s="701"/>
      <c r="G46" s="701"/>
      <c r="H46" s="726">
        <v>0</v>
      </c>
      <c r="I46" s="701">
        <v>1</v>
      </c>
      <c r="J46" s="701">
        <v>98.009999999999991</v>
      </c>
      <c r="K46" s="726">
        <v>1</v>
      </c>
      <c r="L46" s="701">
        <v>1</v>
      </c>
      <c r="M46" s="702">
        <v>98.009999999999991</v>
      </c>
    </row>
    <row r="47" spans="1:13" ht="14.45" customHeight="1" x14ac:dyDescent="0.2">
      <c r="A47" s="696" t="s">
        <v>521</v>
      </c>
      <c r="B47" s="697" t="s">
        <v>1553</v>
      </c>
      <c r="C47" s="697" t="s">
        <v>1559</v>
      </c>
      <c r="D47" s="697" t="s">
        <v>1557</v>
      </c>
      <c r="E47" s="697" t="s">
        <v>1560</v>
      </c>
      <c r="F47" s="701"/>
      <c r="G47" s="701"/>
      <c r="H47" s="726">
        <v>0</v>
      </c>
      <c r="I47" s="701">
        <v>1</v>
      </c>
      <c r="J47" s="701">
        <v>92.659999999999982</v>
      </c>
      <c r="K47" s="726">
        <v>1</v>
      </c>
      <c r="L47" s="701">
        <v>1</v>
      </c>
      <c r="M47" s="702">
        <v>92.659999999999982</v>
      </c>
    </row>
    <row r="48" spans="1:13" ht="14.45" customHeight="1" x14ac:dyDescent="0.2">
      <c r="A48" s="696" t="s">
        <v>521</v>
      </c>
      <c r="B48" s="697" t="s">
        <v>1553</v>
      </c>
      <c r="C48" s="697" t="s">
        <v>1561</v>
      </c>
      <c r="D48" s="697" t="s">
        <v>1557</v>
      </c>
      <c r="E48" s="697" t="s">
        <v>1562</v>
      </c>
      <c r="F48" s="701"/>
      <c r="G48" s="701"/>
      <c r="H48" s="726">
        <v>0</v>
      </c>
      <c r="I48" s="701">
        <v>2</v>
      </c>
      <c r="J48" s="701">
        <v>98.65</v>
      </c>
      <c r="K48" s="726">
        <v>1</v>
      </c>
      <c r="L48" s="701">
        <v>2</v>
      </c>
      <c r="M48" s="702">
        <v>98.65</v>
      </c>
    </row>
    <row r="49" spans="1:13" ht="14.45" customHeight="1" x14ac:dyDescent="0.2">
      <c r="A49" s="696" t="s">
        <v>521</v>
      </c>
      <c r="B49" s="697" t="s">
        <v>1553</v>
      </c>
      <c r="C49" s="697" t="s">
        <v>1563</v>
      </c>
      <c r="D49" s="697" t="s">
        <v>1557</v>
      </c>
      <c r="E49" s="697" t="s">
        <v>1564</v>
      </c>
      <c r="F49" s="701"/>
      <c r="G49" s="701"/>
      <c r="H49" s="726">
        <v>0</v>
      </c>
      <c r="I49" s="701">
        <v>7</v>
      </c>
      <c r="J49" s="701">
        <v>438.49</v>
      </c>
      <c r="K49" s="726">
        <v>1</v>
      </c>
      <c r="L49" s="701">
        <v>7</v>
      </c>
      <c r="M49" s="702">
        <v>438.49</v>
      </c>
    </row>
    <row r="50" spans="1:13" ht="14.45" customHeight="1" x14ac:dyDescent="0.2">
      <c r="A50" s="696" t="s">
        <v>521</v>
      </c>
      <c r="B50" s="697" t="s">
        <v>1553</v>
      </c>
      <c r="C50" s="697" t="s">
        <v>1565</v>
      </c>
      <c r="D50" s="697" t="s">
        <v>762</v>
      </c>
      <c r="E50" s="697" t="s">
        <v>763</v>
      </c>
      <c r="F50" s="701"/>
      <c r="G50" s="701"/>
      <c r="H50" s="726">
        <v>0</v>
      </c>
      <c r="I50" s="701">
        <v>2</v>
      </c>
      <c r="J50" s="701">
        <v>157.34</v>
      </c>
      <c r="K50" s="726">
        <v>1</v>
      </c>
      <c r="L50" s="701">
        <v>2</v>
      </c>
      <c r="M50" s="702">
        <v>157.34</v>
      </c>
    </row>
    <row r="51" spans="1:13" ht="14.45" customHeight="1" x14ac:dyDescent="0.2">
      <c r="A51" s="696" t="s">
        <v>521</v>
      </c>
      <c r="B51" s="697" t="s">
        <v>1553</v>
      </c>
      <c r="C51" s="697" t="s">
        <v>1566</v>
      </c>
      <c r="D51" s="697" t="s">
        <v>762</v>
      </c>
      <c r="E51" s="697" t="s">
        <v>764</v>
      </c>
      <c r="F51" s="701"/>
      <c r="G51" s="701"/>
      <c r="H51" s="726">
        <v>0</v>
      </c>
      <c r="I51" s="701">
        <v>1</v>
      </c>
      <c r="J51" s="701">
        <v>130.98000000000002</v>
      </c>
      <c r="K51" s="726">
        <v>1</v>
      </c>
      <c r="L51" s="701">
        <v>1</v>
      </c>
      <c r="M51" s="702">
        <v>130.98000000000002</v>
      </c>
    </row>
    <row r="52" spans="1:13" ht="14.45" customHeight="1" x14ac:dyDescent="0.2">
      <c r="A52" s="696" t="s">
        <v>521</v>
      </c>
      <c r="B52" s="697" t="s">
        <v>1553</v>
      </c>
      <c r="C52" s="697" t="s">
        <v>1567</v>
      </c>
      <c r="D52" s="697" t="s">
        <v>762</v>
      </c>
      <c r="E52" s="697" t="s">
        <v>1568</v>
      </c>
      <c r="F52" s="701"/>
      <c r="G52" s="701"/>
      <c r="H52" s="726">
        <v>0</v>
      </c>
      <c r="I52" s="701">
        <v>1</v>
      </c>
      <c r="J52" s="701">
        <v>61.04</v>
      </c>
      <c r="K52" s="726">
        <v>1</v>
      </c>
      <c r="L52" s="701">
        <v>1</v>
      </c>
      <c r="M52" s="702">
        <v>61.04</v>
      </c>
    </row>
    <row r="53" spans="1:13" ht="14.45" customHeight="1" x14ac:dyDescent="0.2">
      <c r="A53" s="696" t="s">
        <v>521</v>
      </c>
      <c r="B53" s="697" t="s">
        <v>1569</v>
      </c>
      <c r="C53" s="697" t="s">
        <v>1570</v>
      </c>
      <c r="D53" s="697" t="s">
        <v>1571</v>
      </c>
      <c r="E53" s="697" t="s">
        <v>1572</v>
      </c>
      <c r="F53" s="701"/>
      <c r="G53" s="701"/>
      <c r="H53" s="726">
        <v>0</v>
      </c>
      <c r="I53" s="701">
        <v>74.5</v>
      </c>
      <c r="J53" s="701">
        <v>166710.88500000001</v>
      </c>
      <c r="K53" s="726">
        <v>1</v>
      </c>
      <c r="L53" s="701">
        <v>74.5</v>
      </c>
      <c r="M53" s="702">
        <v>166710.88500000001</v>
      </c>
    </row>
    <row r="54" spans="1:13" ht="14.45" customHeight="1" x14ac:dyDescent="0.2">
      <c r="A54" s="696" t="s">
        <v>521</v>
      </c>
      <c r="B54" s="697" t="s">
        <v>1573</v>
      </c>
      <c r="C54" s="697" t="s">
        <v>1574</v>
      </c>
      <c r="D54" s="697" t="s">
        <v>1575</v>
      </c>
      <c r="E54" s="697" t="s">
        <v>1576</v>
      </c>
      <c r="F54" s="701">
        <v>40</v>
      </c>
      <c r="G54" s="701">
        <v>4251</v>
      </c>
      <c r="H54" s="726">
        <v>1</v>
      </c>
      <c r="I54" s="701"/>
      <c r="J54" s="701"/>
      <c r="K54" s="726">
        <v>0</v>
      </c>
      <c r="L54" s="701">
        <v>40</v>
      </c>
      <c r="M54" s="702">
        <v>4251</v>
      </c>
    </row>
    <row r="55" spans="1:13" ht="14.45" customHeight="1" x14ac:dyDescent="0.2">
      <c r="A55" s="696" t="s">
        <v>521</v>
      </c>
      <c r="B55" s="697" t="s">
        <v>1577</v>
      </c>
      <c r="C55" s="697" t="s">
        <v>1578</v>
      </c>
      <c r="D55" s="697" t="s">
        <v>1579</v>
      </c>
      <c r="E55" s="697" t="s">
        <v>1580</v>
      </c>
      <c r="F55" s="701">
        <v>42</v>
      </c>
      <c r="G55" s="701">
        <v>17504.760000000002</v>
      </c>
      <c r="H55" s="726">
        <v>1</v>
      </c>
      <c r="I55" s="701"/>
      <c r="J55" s="701"/>
      <c r="K55" s="726">
        <v>0</v>
      </c>
      <c r="L55" s="701">
        <v>42</v>
      </c>
      <c r="M55" s="702">
        <v>17504.760000000002</v>
      </c>
    </row>
    <row r="56" spans="1:13" ht="14.45" customHeight="1" x14ac:dyDescent="0.2">
      <c r="A56" s="696" t="s">
        <v>521</v>
      </c>
      <c r="B56" s="697" t="s">
        <v>1581</v>
      </c>
      <c r="C56" s="697" t="s">
        <v>1582</v>
      </c>
      <c r="D56" s="697" t="s">
        <v>1583</v>
      </c>
      <c r="E56" s="697" t="s">
        <v>1335</v>
      </c>
      <c r="F56" s="701"/>
      <c r="G56" s="701"/>
      <c r="H56" s="726">
        <v>0</v>
      </c>
      <c r="I56" s="701">
        <v>58.1</v>
      </c>
      <c r="J56" s="701">
        <v>119042.00599999998</v>
      </c>
      <c r="K56" s="726">
        <v>1</v>
      </c>
      <c r="L56" s="701">
        <v>58.1</v>
      </c>
      <c r="M56" s="702">
        <v>119042.00599999998</v>
      </c>
    </row>
    <row r="57" spans="1:13" ht="14.45" customHeight="1" x14ac:dyDescent="0.2">
      <c r="A57" s="696" t="s">
        <v>521</v>
      </c>
      <c r="B57" s="697" t="s">
        <v>1581</v>
      </c>
      <c r="C57" s="697" t="s">
        <v>1584</v>
      </c>
      <c r="D57" s="697" t="s">
        <v>1338</v>
      </c>
      <c r="E57" s="697" t="s">
        <v>1585</v>
      </c>
      <c r="F57" s="701">
        <v>10</v>
      </c>
      <c r="G57" s="701">
        <v>950.5</v>
      </c>
      <c r="H57" s="726">
        <v>1</v>
      </c>
      <c r="I57" s="701"/>
      <c r="J57" s="701"/>
      <c r="K57" s="726">
        <v>0</v>
      </c>
      <c r="L57" s="701">
        <v>10</v>
      </c>
      <c r="M57" s="702">
        <v>950.5</v>
      </c>
    </row>
    <row r="58" spans="1:13" ht="14.45" customHeight="1" x14ac:dyDescent="0.2">
      <c r="A58" s="696" t="s">
        <v>521</v>
      </c>
      <c r="B58" s="697" t="s">
        <v>1586</v>
      </c>
      <c r="C58" s="697" t="s">
        <v>1587</v>
      </c>
      <c r="D58" s="697" t="s">
        <v>1588</v>
      </c>
      <c r="E58" s="697" t="s">
        <v>660</v>
      </c>
      <c r="F58" s="701"/>
      <c r="G58" s="701"/>
      <c r="H58" s="726">
        <v>0</v>
      </c>
      <c r="I58" s="701">
        <v>1</v>
      </c>
      <c r="J58" s="701">
        <v>92.970000000000013</v>
      </c>
      <c r="K58" s="726">
        <v>1</v>
      </c>
      <c r="L58" s="701">
        <v>1</v>
      </c>
      <c r="M58" s="702">
        <v>92.970000000000013</v>
      </c>
    </row>
    <row r="59" spans="1:13" ht="14.45" customHeight="1" x14ac:dyDescent="0.2">
      <c r="A59" s="696" t="s">
        <v>521</v>
      </c>
      <c r="B59" s="697" t="s">
        <v>1586</v>
      </c>
      <c r="C59" s="697" t="s">
        <v>1589</v>
      </c>
      <c r="D59" s="697" t="s">
        <v>1590</v>
      </c>
      <c r="E59" s="697" t="s">
        <v>1591</v>
      </c>
      <c r="F59" s="701"/>
      <c r="G59" s="701"/>
      <c r="H59" s="726">
        <v>0</v>
      </c>
      <c r="I59" s="701">
        <v>21.099999999999998</v>
      </c>
      <c r="J59" s="701">
        <v>4136.0220000000008</v>
      </c>
      <c r="K59" s="726">
        <v>1</v>
      </c>
      <c r="L59" s="701">
        <v>21.099999999999998</v>
      </c>
      <c r="M59" s="702">
        <v>4136.0220000000008</v>
      </c>
    </row>
    <row r="60" spans="1:13" ht="14.45" customHeight="1" x14ac:dyDescent="0.2">
      <c r="A60" s="696" t="s">
        <v>521</v>
      </c>
      <c r="B60" s="697" t="s">
        <v>1586</v>
      </c>
      <c r="C60" s="697" t="s">
        <v>1592</v>
      </c>
      <c r="D60" s="697" t="s">
        <v>1590</v>
      </c>
      <c r="E60" s="697" t="s">
        <v>1593</v>
      </c>
      <c r="F60" s="701"/>
      <c r="G60" s="701"/>
      <c r="H60" s="726">
        <v>0</v>
      </c>
      <c r="I60" s="701">
        <v>1</v>
      </c>
      <c r="J60" s="701">
        <v>140.03</v>
      </c>
      <c r="K60" s="726">
        <v>1</v>
      </c>
      <c r="L60" s="701">
        <v>1</v>
      </c>
      <c r="M60" s="702">
        <v>140.03</v>
      </c>
    </row>
    <row r="61" spans="1:13" ht="14.45" customHeight="1" x14ac:dyDescent="0.2">
      <c r="A61" s="696" t="s">
        <v>521</v>
      </c>
      <c r="B61" s="697" t="s">
        <v>1594</v>
      </c>
      <c r="C61" s="697" t="s">
        <v>1595</v>
      </c>
      <c r="D61" s="697" t="s">
        <v>1596</v>
      </c>
      <c r="E61" s="697" t="s">
        <v>1346</v>
      </c>
      <c r="F61" s="701">
        <v>80</v>
      </c>
      <c r="G61" s="701">
        <v>2672</v>
      </c>
      <c r="H61" s="726">
        <v>1</v>
      </c>
      <c r="I61" s="701"/>
      <c r="J61" s="701"/>
      <c r="K61" s="726">
        <v>0</v>
      </c>
      <c r="L61" s="701">
        <v>80</v>
      </c>
      <c r="M61" s="702">
        <v>2672</v>
      </c>
    </row>
    <row r="62" spans="1:13" ht="14.45" customHeight="1" x14ac:dyDescent="0.2">
      <c r="A62" s="696" t="s">
        <v>521</v>
      </c>
      <c r="B62" s="697" t="s">
        <v>1594</v>
      </c>
      <c r="C62" s="697" t="s">
        <v>1597</v>
      </c>
      <c r="D62" s="697" t="s">
        <v>1345</v>
      </c>
      <c r="E62" s="697" t="s">
        <v>1346</v>
      </c>
      <c r="F62" s="701"/>
      <c r="G62" s="701"/>
      <c r="H62" s="726">
        <v>0</v>
      </c>
      <c r="I62" s="701">
        <v>30</v>
      </c>
      <c r="J62" s="701">
        <v>571.19999999999993</v>
      </c>
      <c r="K62" s="726">
        <v>1</v>
      </c>
      <c r="L62" s="701">
        <v>30</v>
      </c>
      <c r="M62" s="702">
        <v>571.19999999999993</v>
      </c>
    </row>
    <row r="63" spans="1:13" ht="14.45" customHeight="1" x14ac:dyDescent="0.2">
      <c r="A63" s="696" t="s">
        <v>521</v>
      </c>
      <c r="B63" s="697" t="s">
        <v>1598</v>
      </c>
      <c r="C63" s="697" t="s">
        <v>1599</v>
      </c>
      <c r="D63" s="697" t="s">
        <v>1600</v>
      </c>
      <c r="E63" s="697" t="s">
        <v>1319</v>
      </c>
      <c r="F63" s="701">
        <v>33.999999999999993</v>
      </c>
      <c r="G63" s="701">
        <v>24310</v>
      </c>
      <c r="H63" s="726">
        <v>1</v>
      </c>
      <c r="I63" s="701"/>
      <c r="J63" s="701"/>
      <c r="K63" s="726">
        <v>0</v>
      </c>
      <c r="L63" s="701">
        <v>33.999999999999993</v>
      </c>
      <c r="M63" s="702">
        <v>24310</v>
      </c>
    </row>
    <row r="64" spans="1:13" ht="14.45" customHeight="1" x14ac:dyDescent="0.2">
      <c r="A64" s="696" t="s">
        <v>521</v>
      </c>
      <c r="B64" s="697" t="s">
        <v>1598</v>
      </c>
      <c r="C64" s="697" t="s">
        <v>1601</v>
      </c>
      <c r="D64" s="697" t="s">
        <v>1318</v>
      </c>
      <c r="E64" s="697" t="s">
        <v>1319</v>
      </c>
      <c r="F64" s="701"/>
      <c r="G64" s="701"/>
      <c r="H64" s="726">
        <v>0</v>
      </c>
      <c r="I64" s="701">
        <v>70.699999999999989</v>
      </c>
      <c r="J64" s="701">
        <v>58333.155999999988</v>
      </c>
      <c r="K64" s="726">
        <v>1</v>
      </c>
      <c r="L64" s="701">
        <v>70.699999999999989</v>
      </c>
      <c r="M64" s="702">
        <v>58333.155999999988</v>
      </c>
    </row>
    <row r="65" spans="1:13" ht="14.45" customHeight="1" x14ac:dyDescent="0.2">
      <c r="A65" s="696" t="s">
        <v>521</v>
      </c>
      <c r="B65" s="697" t="s">
        <v>1602</v>
      </c>
      <c r="C65" s="697" t="s">
        <v>1603</v>
      </c>
      <c r="D65" s="697" t="s">
        <v>1604</v>
      </c>
      <c r="E65" s="697" t="s">
        <v>849</v>
      </c>
      <c r="F65" s="701">
        <v>5</v>
      </c>
      <c r="G65" s="701">
        <v>11281.75</v>
      </c>
      <c r="H65" s="726">
        <v>1</v>
      </c>
      <c r="I65" s="701"/>
      <c r="J65" s="701"/>
      <c r="K65" s="726">
        <v>0</v>
      </c>
      <c r="L65" s="701">
        <v>5</v>
      </c>
      <c r="M65" s="702">
        <v>11281.75</v>
      </c>
    </row>
    <row r="66" spans="1:13" ht="14.45" customHeight="1" x14ac:dyDescent="0.2">
      <c r="A66" s="696" t="s">
        <v>521</v>
      </c>
      <c r="B66" s="697" t="s">
        <v>1602</v>
      </c>
      <c r="C66" s="697" t="s">
        <v>1605</v>
      </c>
      <c r="D66" s="697" t="s">
        <v>848</v>
      </c>
      <c r="E66" s="697" t="s">
        <v>849</v>
      </c>
      <c r="F66" s="701">
        <v>6</v>
      </c>
      <c r="G66" s="701">
        <v>7660.5300000000007</v>
      </c>
      <c r="H66" s="726">
        <v>1</v>
      </c>
      <c r="I66" s="701"/>
      <c r="J66" s="701"/>
      <c r="K66" s="726">
        <v>0</v>
      </c>
      <c r="L66" s="701">
        <v>6</v>
      </c>
      <c r="M66" s="702">
        <v>7660.5300000000007</v>
      </c>
    </row>
    <row r="67" spans="1:13" ht="14.45" customHeight="1" x14ac:dyDescent="0.2">
      <c r="A67" s="696" t="s">
        <v>521</v>
      </c>
      <c r="B67" s="697" t="s">
        <v>1606</v>
      </c>
      <c r="C67" s="697" t="s">
        <v>1607</v>
      </c>
      <c r="D67" s="697" t="s">
        <v>1608</v>
      </c>
      <c r="E67" s="697" t="s">
        <v>1609</v>
      </c>
      <c r="F67" s="701"/>
      <c r="G67" s="701"/>
      <c r="H67" s="726">
        <v>0</v>
      </c>
      <c r="I67" s="701">
        <v>2</v>
      </c>
      <c r="J67" s="701">
        <v>155.43999999999997</v>
      </c>
      <c r="K67" s="726">
        <v>1</v>
      </c>
      <c r="L67" s="701">
        <v>2</v>
      </c>
      <c r="M67" s="702">
        <v>155.43999999999997</v>
      </c>
    </row>
    <row r="68" spans="1:13" ht="14.45" customHeight="1" x14ac:dyDescent="0.2">
      <c r="A68" s="696" t="s">
        <v>521</v>
      </c>
      <c r="B68" s="697" t="s">
        <v>1610</v>
      </c>
      <c r="C68" s="697" t="s">
        <v>1611</v>
      </c>
      <c r="D68" s="697" t="s">
        <v>1612</v>
      </c>
      <c r="E68" s="697" t="s">
        <v>1613</v>
      </c>
      <c r="F68" s="701"/>
      <c r="G68" s="701"/>
      <c r="H68" s="726">
        <v>0</v>
      </c>
      <c r="I68" s="701">
        <v>16</v>
      </c>
      <c r="J68" s="701">
        <v>2411.5299999999997</v>
      </c>
      <c r="K68" s="726">
        <v>1</v>
      </c>
      <c r="L68" s="701">
        <v>16</v>
      </c>
      <c r="M68" s="702">
        <v>2411.5299999999997</v>
      </c>
    </row>
    <row r="69" spans="1:13" ht="14.45" customHeight="1" x14ac:dyDescent="0.2">
      <c r="A69" s="696" t="s">
        <v>521</v>
      </c>
      <c r="B69" s="697" t="s">
        <v>1610</v>
      </c>
      <c r="C69" s="697" t="s">
        <v>1614</v>
      </c>
      <c r="D69" s="697" t="s">
        <v>1612</v>
      </c>
      <c r="E69" s="697" t="s">
        <v>1615</v>
      </c>
      <c r="F69" s="701"/>
      <c r="G69" s="701"/>
      <c r="H69" s="726">
        <v>0</v>
      </c>
      <c r="I69" s="701">
        <v>21.1</v>
      </c>
      <c r="J69" s="701">
        <v>5570.4</v>
      </c>
      <c r="K69" s="726">
        <v>1</v>
      </c>
      <c r="L69" s="701">
        <v>21.1</v>
      </c>
      <c r="M69" s="702">
        <v>5570.4</v>
      </c>
    </row>
    <row r="70" spans="1:13" ht="14.45" customHeight="1" x14ac:dyDescent="0.2">
      <c r="A70" s="696" t="s">
        <v>521</v>
      </c>
      <c r="B70" s="697" t="s">
        <v>1616</v>
      </c>
      <c r="C70" s="697" t="s">
        <v>1617</v>
      </c>
      <c r="D70" s="697" t="s">
        <v>1618</v>
      </c>
      <c r="E70" s="697" t="s">
        <v>1619</v>
      </c>
      <c r="F70" s="701"/>
      <c r="G70" s="701"/>
      <c r="H70" s="726">
        <v>0</v>
      </c>
      <c r="I70" s="701">
        <v>3.2</v>
      </c>
      <c r="J70" s="701">
        <v>2114.67</v>
      </c>
      <c r="K70" s="726">
        <v>1</v>
      </c>
      <c r="L70" s="701">
        <v>3.2</v>
      </c>
      <c r="M70" s="702">
        <v>2114.67</v>
      </c>
    </row>
    <row r="71" spans="1:13" ht="14.45" customHeight="1" x14ac:dyDescent="0.2">
      <c r="A71" s="696" t="s">
        <v>521</v>
      </c>
      <c r="B71" s="697" t="s">
        <v>1616</v>
      </c>
      <c r="C71" s="697" t="s">
        <v>1620</v>
      </c>
      <c r="D71" s="697" t="s">
        <v>1621</v>
      </c>
      <c r="E71" s="697" t="s">
        <v>1619</v>
      </c>
      <c r="F71" s="701">
        <v>5</v>
      </c>
      <c r="G71" s="701">
        <v>2721.95</v>
      </c>
      <c r="H71" s="726">
        <v>1</v>
      </c>
      <c r="I71" s="701"/>
      <c r="J71" s="701"/>
      <c r="K71" s="726">
        <v>0</v>
      </c>
      <c r="L71" s="701">
        <v>5</v>
      </c>
      <c r="M71" s="702">
        <v>2721.95</v>
      </c>
    </row>
    <row r="72" spans="1:13" ht="14.45" customHeight="1" x14ac:dyDescent="0.2">
      <c r="A72" s="696" t="s">
        <v>521</v>
      </c>
      <c r="B72" s="697" t="s">
        <v>1622</v>
      </c>
      <c r="C72" s="697" t="s">
        <v>1623</v>
      </c>
      <c r="D72" s="697" t="s">
        <v>1624</v>
      </c>
      <c r="E72" s="697" t="s">
        <v>1625</v>
      </c>
      <c r="F72" s="701"/>
      <c r="G72" s="701"/>
      <c r="H72" s="726">
        <v>0</v>
      </c>
      <c r="I72" s="701">
        <v>10</v>
      </c>
      <c r="J72" s="701">
        <v>333.9</v>
      </c>
      <c r="K72" s="726">
        <v>1</v>
      </c>
      <c r="L72" s="701">
        <v>10</v>
      </c>
      <c r="M72" s="702">
        <v>333.9</v>
      </c>
    </row>
    <row r="73" spans="1:13" ht="14.45" customHeight="1" x14ac:dyDescent="0.2">
      <c r="A73" s="696" t="s">
        <v>521</v>
      </c>
      <c r="B73" s="697" t="s">
        <v>1622</v>
      </c>
      <c r="C73" s="697" t="s">
        <v>1626</v>
      </c>
      <c r="D73" s="697" t="s">
        <v>1624</v>
      </c>
      <c r="E73" s="697" t="s">
        <v>1627</v>
      </c>
      <c r="F73" s="701"/>
      <c r="G73" s="701"/>
      <c r="H73" s="726">
        <v>0</v>
      </c>
      <c r="I73" s="701">
        <v>88</v>
      </c>
      <c r="J73" s="701">
        <v>4653.4400000000005</v>
      </c>
      <c r="K73" s="726">
        <v>1</v>
      </c>
      <c r="L73" s="701">
        <v>88</v>
      </c>
      <c r="M73" s="702">
        <v>4653.4400000000005</v>
      </c>
    </row>
    <row r="74" spans="1:13" ht="14.45" customHeight="1" x14ac:dyDescent="0.2">
      <c r="A74" s="696" t="s">
        <v>521</v>
      </c>
      <c r="B74" s="697" t="s">
        <v>1628</v>
      </c>
      <c r="C74" s="697" t="s">
        <v>1629</v>
      </c>
      <c r="D74" s="697" t="s">
        <v>1630</v>
      </c>
      <c r="E74" s="697" t="s">
        <v>1325</v>
      </c>
      <c r="F74" s="701">
        <v>7.5</v>
      </c>
      <c r="G74" s="701">
        <v>2767.2749999999996</v>
      </c>
      <c r="H74" s="726">
        <v>1</v>
      </c>
      <c r="I74" s="701"/>
      <c r="J74" s="701"/>
      <c r="K74" s="726">
        <v>0</v>
      </c>
      <c r="L74" s="701">
        <v>7.5</v>
      </c>
      <c r="M74" s="702">
        <v>2767.2749999999996</v>
      </c>
    </row>
    <row r="75" spans="1:13" ht="14.45" customHeight="1" x14ac:dyDescent="0.2">
      <c r="A75" s="696" t="s">
        <v>521</v>
      </c>
      <c r="B75" s="697" t="s">
        <v>1628</v>
      </c>
      <c r="C75" s="697" t="s">
        <v>1631</v>
      </c>
      <c r="D75" s="697" t="s">
        <v>1324</v>
      </c>
      <c r="E75" s="697" t="s">
        <v>1632</v>
      </c>
      <c r="F75" s="701"/>
      <c r="G75" s="701"/>
      <c r="H75" s="726">
        <v>0</v>
      </c>
      <c r="I75" s="701">
        <v>128.89999999999998</v>
      </c>
      <c r="J75" s="701">
        <v>24292.493999999999</v>
      </c>
      <c r="K75" s="726">
        <v>1</v>
      </c>
      <c r="L75" s="701">
        <v>128.89999999999998</v>
      </c>
      <c r="M75" s="702">
        <v>24292.493999999999</v>
      </c>
    </row>
    <row r="76" spans="1:13" ht="14.45" customHeight="1" x14ac:dyDescent="0.2">
      <c r="A76" s="696" t="s">
        <v>521</v>
      </c>
      <c r="B76" s="697" t="s">
        <v>1628</v>
      </c>
      <c r="C76" s="697" t="s">
        <v>1633</v>
      </c>
      <c r="D76" s="697" t="s">
        <v>1324</v>
      </c>
      <c r="E76" s="697" t="s">
        <v>1634</v>
      </c>
      <c r="F76" s="701"/>
      <c r="G76" s="701"/>
      <c r="H76" s="726">
        <v>0</v>
      </c>
      <c r="I76" s="701">
        <v>12.25</v>
      </c>
      <c r="J76" s="701">
        <v>4617.2700000000004</v>
      </c>
      <c r="K76" s="726">
        <v>1</v>
      </c>
      <c r="L76" s="701">
        <v>12.25</v>
      </c>
      <c r="M76" s="702">
        <v>4617.2700000000004</v>
      </c>
    </row>
    <row r="77" spans="1:13" ht="14.45" customHeight="1" x14ac:dyDescent="0.2">
      <c r="A77" s="696" t="s">
        <v>521</v>
      </c>
      <c r="B77" s="697" t="s">
        <v>1635</v>
      </c>
      <c r="C77" s="697" t="s">
        <v>1636</v>
      </c>
      <c r="D77" s="697" t="s">
        <v>1363</v>
      </c>
      <c r="E77" s="697" t="s">
        <v>1637</v>
      </c>
      <c r="F77" s="701">
        <v>9.6</v>
      </c>
      <c r="G77" s="701">
        <v>10894.848</v>
      </c>
      <c r="H77" s="726">
        <v>1</v>
      </c>
      <c r="I77" s="701"/>
      <c r="J77" s="701"/>
      <c r="K77" s="726">
        <v>0</v>
      </c>
      <c r="L77" s="701">
        <v>9.6</v>
      </c>
      <c r="M77" s="702">
        <v>10894.848</v>
      </c>
    </row>
    <row r="78" spans="1:13" ht="14.45" customHeight="1" x14ac:dyDescent="0.2">
      <c r="A78" s="696" t="s">
        <v>521</v>
      </c>
      <c r="B78" s="697" t="s">
        <v>1638</v>
      </c>
      <c r="C78" s="697" t="s">
        <v>1639</v>
      </c>
      <c r="D78" s="697" t="s">
        <v>1640</v>
      </c>
      <c r="E78" s="697" t="s">
        <v>1641</v>
      </c>
      <c r="F78" s="701"/>
      <c r="G78" s="701"/>
      <c r="H78" s="726">
        <v>0</v>
      </c>
      <c r="I78" s="701">
        <v>67.600000000000009</v>
      </c>
      <c r="J78" s="701">
        <v>21564.399999999998</v>
      </c>
      <c r="K78" s="726">
        <v>1</v>
      </c>
      <c r="L78" s="701">
        <v>67.600000000000009</v>
      </c>
      <c r="M78" s="702">
        <v>21564.399999999998</v>
      </c>
    </row>
    <row r="79" spans="1:13" ht="14.45" customHeight="1" x14ac:dyDescent="0.2">
      <c r="A79" s="696" t="s">
        <v>521</v>
      </c>
      <c r="B79" s="697" t="s">
        <v>1638</v>
      </c>
      <c r="C79" s="697" t="s">
        <v>1642</v>
      </c>
      <c r="D79" s="697" t="s">
        <v>1640</v>
      </c>
      <c r="E79" s="697" t="s">
        <v>1643</v>
      </c>
      <c r="F79" s="701"/>
      <c r="G79" s="701"/>
      <c r="H79" s="726">
        <v>0</v>
      </c>
      <c r="I79" s="701">
        <v>20.100000000000001</v>
      </c>
      <c r="J79" s="701">
        <v>12849.178046474328</v>
      </c>
      <c r="K79" s="726">
        <v>1</v>
      </c>
      <c r="L79" s="701">
        <v>20.100000000000001</v>
      </c>
      <c r="M79" s="702">
        <v>12849.178046474328</v>
      </c>
    </row>
    <row r="80" spans="1:13" ht="14.45" customHeight="1" x14ac:dyDescent="0.2">
      <c r="A80" s="696" t="s">
        <v>521</v>
      </c>
      <c r="B80" s="697" t="s">
        <v>1644</v>
      </c>
      <c r="C80" s="697" t="s">
        <v>1645</v>
      </c>
      <c r="D80" s="697" t="s">
        <v>1646</v>
      </c>
      <c r="E80" s="697" t="s">
        <v>1647</v>
      </c>
      <c r="F80" s="701"/>
      <c r="G80" s="701"/>
      <c r="H80" s="726">
        <v>0</v>
      </c>
      <c r="I80" s="701">
        <v>1</v>
      </c>
      <c r="J80" s="701">
        <v>6764.33</v>
      </c>
      <c r="K80" s="726">
        <v>1</v>
      </c>
      <c r="L80" s="701">
        <v>1</v>
      </c>
      <c r="M80" s="702">
        <v>6764.33</v>
      </c>
    </row>
    <row r="81" spans="1:13" ht="14.45" customHeight="1" x14ac:dyDescent="0.2">
      <c r="A81" s="696" t="s">
        <v>521</v>
      </c>
      <c r="B81" s="697" t="s">
        <v>1648</v>
      </c>
      <c r="C81" s="697" t="s">
        <v>1649</v>
      </c>
      <c r="D81" s="697" t="s">
        <v>530</v>
      </c>
      <c r="E81" s="697" t="s">
        <v>531</v>
      </c>
      <c r="F81" s="701">
        <v>1</v>
      </c>
      <c r="G81" s="701">
        <v>543.47</v>
      </c>
      <c r="H81" s="726">
        <v>1</v>
      </c>
      <c r="I81" s="701"/>
      <c r="J81" s="701"/>
      <c r="K81" s="726">
        <v>0</v>
      </c>
      <c r="L81" s="701">
        <v>1</v>
      </c>
      <c r="M81" s="702">
        <v>543.47</v>
      </c>
    </row>
    <row r="82" spans="1:13" ht="14.45" customHeight="1" x14ac:dyDescent="0.2">
      <c r="A82" s="696" t="s">
        <v>521</v>
      </c>
      <c r="B82" s="697" t="s">
        <v>1650</v>
      </c>
      <c r="C82" s="697" t="s">
        <v>1651</v>
      </c>
      <c r="D82" s="697" t="s">
        <v>1652</v>
      </c>
      <c r="E82" s="697" t="s">
        <v>1653</v>
      </c>
      <c r="F82" s="701"/>
      <c r="G82" s="701"/>
      <c r="H82" s="726">
        <v>0</v>
      </c>
      <c r="I82" s="701">
        <v>2</v>
      </c>
      <c r="J82" s="701">
        <v>4691.6400000000003</v>
      </c>
      <c r="K82" s="726">
        <v>1</v>
      </c>
      <c r="L82" s="701">
        <v>2</v>
      </c>
      <c r="M82" s="702">
        <v>4691.6400000000003</v>
      </c>
    </row>
    <row r="83" spans="1:13" ht="14.45" customHeight="1" x14ac:dyDescent="0.2">
      <c r="A83" s="696" t="s">
        <v>521</v>
      </c>
      <c r="B83" s="697" t="s">
        <v>1654</v>
      </c>
      <c r="C83" s="697" t="s">
        <v>1655</v>
      </c>
      <c r="D83" s="697" t="s">
        <v>755</v>
      </c>
      <c r="E83" s="697" t="s">
        <v>756</v>
      </c>
      <c r="F83" s="701">
        <v>1</v>
      </c>
      <c r="G83" s="701">
        <v>942.39999999999986</v>
      </c>
      <c r="H83" s="726">
        <v>1</v>
      </c>
      <c r="I83" s="701"/>
      <c r="J83" s="701"/>
      <c r="K83" s="726">
        <v>0</v>
      </c>
      <c r="L83" s="701">
        <v>1</v>
      </c>
      <c r="M83" s="702">
        <v>942.39999999999986</v>
      </c>
    </row>
    <row r="84" spans="1:13" ht="14.45" customHeight="1" x14ac:dyDescent="0.2">
      <c r="A84" s="696" t="s">
        <v>521</v>
      </c>
      <c r="B84" s="697" t="s">
        <v>1656</v>
      </c>
      <c r="C84" s="697" t="s">
        <v>1657</v>
      </c>
      <c r="D84" s="697" t="s">
        <v>1089</v>
      </c>
      <c r="E84" s="697" t="s">
        <v>1090</v>
      </c>
      <c r="F84" s="701">
        <v>0</v>
      </c>
      <c r="G84" s="701">
        <v>0</v>
      </c>
      <c r="H84" s="726"/>
      <c r="I84" s="701"/>
      <c r="J84" s="701"/>
      <c r="K84" s="726"/>
      <c r="L84" s="701">
        <v>0</v>
      </c>
      <c r="M84" s="702">
        <v>0</v>
      </c>
    </row>
    <row r="85" spans="1:13" ht="14.45" customHeight="1" x14ac:dyDescent="0.2">
      <c r="A85" s="696" t="s">
        <v>521</v>
      </c>
      <c r="B85" s="697" t="s">
        <v>1658</v>
      </c>
      <c r="C85" s="697" t="s">
        <v>1659</v>
      </c>
      <c r="D85" s="697" t="s">
        <v>1660</v>
      </c>
      <c r="E85" s="697" t="s">
        <v>1661</v>
      </c>
      <c r="F85" s="701"/>
      <c r="G85" s="701"/>
      <c r="H85" s="726">
        <v>0</v>
      </c>
      <c r="I85" s="701">
        <v>149</v>
      </c>
      <c r="J85" s="701">
        <v>93423</v>
      </c>
      <c r="K85" s="726">
        <v>1</v>
      </c>
      <c r="L85" s="701">
        <v>149</v>
      </c>
      <c r="M85" s="702">
        <v>93423</v>
      </c>
    </row>
    <row r="86" spans="1:13" ht="14.45" customHeight="1" x14ac:dyDescent="0.2">
      <c r="A86" s="696" t="s">
        <v>521</v>
      </c>
      <c r="B86" s="697" t="s">
        <v>1662</v>
      </c>
      <c r="C86" s="697" t="s">
        <v>1663</v>
      </c>
      <c r="D86" s="697" t="s">
        <v>1664</v>
      </c>
      <c r="E86" s="697" t="s">
        <v>1665</v>
      </c>
      <c r="F86" s="701"/>
      <c r="G86" s="701"/>
      <c r="H86" s="726">
        <v>0</v>
      </c>
      <c r="I86" s="701">
        <v>1</v>
      </c>
      <c r="J86" s="701">
        <v>110</v>
      </c>
      <c r="K86" s="726">
        <v>1</v>
      </c>
      <c r="L86" s="701">
        <v>1</v>
      </c>
      <c r="M86" s="702">
        <v>110</v>
      </c>
    </row>
    <row r="87" spans="1:13" ht="14.45" customHeight="1" x14ac:dyDescent="0.2">
      <c r="A87" s="696" t="s">
        <v>521</v>
      </c>
      <c r="B87" s="697" t="s">
        <v>1666</v>
      </c>
      <c r="C87" s="697" t="s">
        <v>1667</v>
      </c>
      <c r="D87" s="697" t="s">
        <v>989</v>
      </c>
      <c r="E87" s="697" t="s">
        <v>990</v>
      </c>
      <c r="F87" s="701"/>
      <c r="G87" s="701"/>
      <c r="H87" s="726">
        <v>0</v>
      </c>
      <c r="I87" s="701">
        <v>1</v>
      </c>
      <c r="J87" s="701">
        <v>33.010999999999996</v>
      </c>
      <c r="K87" s="726">
        <v>1</v>
      </c>
      <c r="L87" s="701">
        <v>1</v>
      </c>
      <c r="M87" s="702">
        <v>33.010999999999996</v>
      </c>
    </row>
    <row r="88" spans="1:13" ht="14.45" customHeight="1" x14ac:dyDescent="0.2">
      <c r="A88" s="696" t="s">
        <v>521</v>
      </c>
      <c r="B88" s="697" t="s">
        <v>1666</v>
      </c>
      <c r="C88" s="697" t="s">
        <v>1668</v>
      </c>
      <c r="D88" s="697" t="s">
        <v>989</v>
      </c>
      <c r="E88" s="697" t="s">
        <v>1669</v>
      </c>
      <c r="F88" s="701"/>
      <c r="G88" s="701"/>
      <c r="H88" s="726">
        <v>0</v>
      </c>
      <c r="I88" s="701">
        <v>363</v>
      </c>
      <c r="J88" s="701">
        <v>15713.12</v>
      </c>
      <c r="K88" s="726">
        <v>1</v>
      </c>
      <c r="L88" s="701">
        <v>363</v>
      </c>
      <c r="M88" s="702">
        <v>15713.12</v>
      </c>
    </row>
    <row r="89" spans="1:13" ht="14.45" customHeight="1" x14ac:dyDescent="0.2">
      <c r="A89" s="696" t="s">
        <v>521</v>
      </c>
      <c r="B89" s="697" t="s">
        <v>1670</v>
      </c>
      <c r="C89" s="697" t="s">
        <v>1671</v>
      </c>
      <c r="D89" s="697" t="s">
        <v>1672</v>
      </c>
      <c r="E89" s="697" t="s">
        <v>1673</v>
      </c>
      <c r="F89" s="701"/>
      <c r="G89" s="701"/>
      <c r="H89" s="726">
        <v>0</v>
      </c>
      <c r="I89" s="701">
        <v>62</v>
      </c>
      <c r="J89" s="701">
        <v>15438.939977819546</v>
      </c>
      <c r="K89" s="726">
        <v>1</v>
      </c>
      <c r="L89" s="701">
        <v>62</v>
      </c>
      <c r="M89" s="702">
        <v>15438.939977819546</v>
      </c>
    </row>
    <row r="90" spans="1:13" ht="14.45" customHeight="1" x14ac:dyDescent="0.2">
      <c r="A90" s="696" t="s">
        <v>521</v>
      </c>
      <c r="B90" s="697" t="s">
        <v>1674</v>
      </c>
      <c r="C90" s="697" t="s">
        <v>1675</v>
      </c>
      <c r="D90" s="697" t="s">
        <v>1676</v>
      </c>
      <c r="E90" s="697" t="s">
        <v>1677</v>
      </c>
      <c r="F90" s="701"/>
      <c r="G90" s="701"/>
      <c r="H90" s="726">
        <v>0</v>
      </c>
      <c r="I90" s="701">
        <v>10</v>
      </c>
      <c r="J90" s="701">
        <v>2386.6</v>
      </c>
      <c r="K90" s="726">
        <v>1</v>
      </c>
      <c r="L90" s="701">
        <v>10</v>
      </c>
      <c r="M90" s="702">
        <v>2386.6</v>
      </c>
    </row>
    <row r="91" spans="1:13" ht="14.45" customHeight="1" x14ac:dyDescent="0.2">
      <c r="A91" s="696" t="s">
        <v>521</v>
      </c>
      <c r="B91" s="697" t="s">
        <v>1678</v>
      </c>
      <c r="C91" s="697" t="s">
        <v>1679</v>
      </c>
      <c r="D91" s="697" t="s">
        <v>1680</v>
      </c>
      <c r="E91" s="697" t="s">
        <v>1681</v>
      </c>
      <c r="F91" s="701"/>
      <c r="G91" s="701"/>
      <c r="H91" s="726">
        <v>0</v>
      </c>
      <c r="I91" s="701">
        <v>1</v>
      </c>
      <c r="J91" s="701">
        <v>126.2</v>
      </c>
      <c r="K91" s="726">
        <v>1</v>
      </c>
      <c r="L91" s="701">
        <v>1</v>
      </c>
      <c r="M91" s="702">
        <v>126.2</v>
      </c>
    </row>
    <row r="92" spans="1:13" ht="14.45" customHeight="1" x14ac:dyDescent="0.2">
      <c r="A92" s="696" t="s">
        <v>521</v>
      </c>
      <c r="B92" s="697" t="s">
        <v>1678</v>
      </c>
      <c r="C92" s="697" t="s">
        <v>1682</v>
      </c>
      <c r="D92" s="697" t="s">
        <v>1680</v>
      </c>
      <c r="E92" s="697" t="s">
        <v>1683</v>
      </c>
      <c r="F92" s="701"/>
      <c r="G92" s="701"/>
      <c r="H92" s="726">
        <v>0</v>
      </c>
      <c r="I92" s="701">
        <v>1</v>
      </c>
      <c r="J92" s="701">
        <v>254.94999999999996</v>
      </c>
      <c r="K92" s="726">
        <v>1</v>
      </c>
      <c r="L92" s="701">
        <v>1</v>
      </c>
      <c r="M92" s="702">
        <v>254.94999999999996</v>
      </c>
    </row>
    <row r="93" spans="1:13" ht="14.45" customHeight="1" x14ac:dyDescent="0.2">
      <c r="A93" s="696" t="s">
        <v>521</v>
      </c>
      <c r="B93" s="697" t="s">
        <v>1684</v>
      </c>
      <c r="C93" s="697" t="s">
        <v>1685</v>
      </c>
      <c r="D93" s="697" t="s">
        <v>964</v>
      </c>
      <c r="E93" s="697" t="s">
        <v>1686</v>
      </c>
      <c r="F93" s="701"/>
      <c r="G93" s="701"/>
      <c r="H93" s="726">
        <v>0</v>
      </c>
      <c r="I93" s="701">
        <v>1</v>
      </c>
      <c r="J93" s="701">
        <v>166.91000000000003</v>
      </c>
      <c r="K93" s="726">
        <v>1</v>
      </c>
      <c r="L93" s="701">
        <v>1</v>
      </c>
      <c r="M93" s="702">
        <v>166.91000000000003</v>
      </c>
    </row>
    <row r="94" spans="1:13" ht="14.45" customHeight="1" x14ac:dyDescent="0.2">
      <c r="A94" s="696" t="s">
        <v>521</v>
      </c>
      <c r="B94" s="697" t="s">
        <v>1687</v>
      </c>
      <c r="C94" s="697" t="s">
        <v>1688</v>
      </c>
      <c r="D94" s="697" t="s">
        <v>1689</v>
      </c>
      <c r="E94" s="697" t="s">
        <v>1690</v>
      </c>
      <c r="F94" s="701">
        <v>1</v>
      </c>
      <c r="G94" s="701">
        <v>66.11</v>
      </c>
      <c r="H94" s="726">
        <v>1</v>
      </c>
      <c r="I94" s="701"/>
      <c r="J94" s="701"/>
      <c r="K94" s="726">
        <v>0</v>
      </c>
      <c r="L94" s="701">
        <v>1</v>
      </c>
      <c r="M94" s="702">
        <v>66.11</v>
      </c>
    </row>
    <row r="95" spans="1:13" ht="14.45" customHeight="1" x14ac:dyDescent="0.2">
      <c r="A95" s="696" t="s">
        <v>521</v>
      </c>
      <c r="B95" s="697" t="s">
        <v>1691</v>
      </c>
      <c r="C95" s="697" t="s">
        <v>1692</v>
      </c>
      <c r="D95" s="697" t="s">
        <v>1693</v>
      </c>
      <c r="E95" s="697" t="s">
        <v>1694</v>
      </c>
      <c r="F95" s="701"/>
      <c r="G95" s="701"/>
      <c r="H95" s="726">
        <v>0</v>
      </c>
      <c r="I95" s="701">
        <v>1</v>
      </c>
      <c r="J95" s="701">
        <v>135.52000000000001</v>
      </c>
      <c r="K95" s="726">
        <v>1</v>
      </c>
      <c r="L95" s="701">
        <v>1</v>
      </c>
      <c r="M95" s="702">
        <v>135.52000000000001</v>
      </c>
    </row>
    <row r="96" spans="1:13" ht="14.45" customHeight="1" x14ac:dyDescent="0.2">
      <c r="A96" s="696" t="s">
        <v>521</v>
      </c>
      <c r="B96" s="697" t="s">
        <v>1695</v>
      </c>
      <c r="C96" s="697" t="s">
        <v>1696</v>
      </c>
      <c r="D96" s="697" t="s">
        <v>1697</v>
      </c>
      <c r="E96" s="697" t="s">
        <v>1698</v>
      </c>
      <c r="F96" s="701"/>
      <c r="G96" s="701"/>
      <c r="H96" s="726">
        <v>0</v>
      </c>
      <c r="I96" s="701">
        <v>70</v>
      </c>
      <c r="J96" s="701">
        <v>32667.599999999999</v>
      </c>
      <c r="K96" s="726">
        <v>1</v>
      </c>
      <c r="L96" s="701">
        <v>70</v>
      </c>
      <c r="M96" s="702">
        <v>32667.599999999999</v>
      </c>
    </row>
    <row r="97" spans="1:13" ht="14.45" customHeight="1" x14ac:dyDescent="0.2">
      <c r="A97" s="696" t="s">
        <v>521</v>
      </c>
      <c r="B97" s="697" t="s">
        <v>1695</v>
      </c>
      <c r="C97" s="697" t="s">
        <v>1699</v>
      </c>
      <c r="D97" s="697" t="s">
        <v>1697</v>
      </c>
      <c r="E97" s="697" t="s">
        <v>1700</v>
      </c>
      <c r="F97" s="701"/>
      <c r="G97" s="701"/>
      <c r="H97" s="726">
        <v>0</v>
      </c>
      <c r="I97" s="701">
        <v>15</v>
      </c>
      <c r="J97" s="701">
        <v>23333.55</v>
      </c>
      <c r="K97" s="726">
        <v>1</v>
      </c>
      <c r="L97" s="701">
        <v>15</v>
      </c>
      <c r="M97" s="702">
        <v>23333.55</v>
      </c>
    </row>
    <row r="98" spans="1:13" ht="14.45" customHeight="1" x14ac:dyDescent="0.2">
      <c r="A98" s="696" t="s">
        <v>521</v>
      </c>
      <c r="B98" s="697" t="s">
        <v>1695</v>
      </c>
      <c r="C98" s="697" t="s">
        <v>1701</v>
      </c>
      <c r="D98" s="697" t="s">
        <v>1697</v>
      </c>
      <c r="E98" s="697" t="s">
        <v>1702</v>
      </c>
      <c r="F98" s="701"/>
      <c r="G98" s="701"/>
      <c r="H98" s="726">
        <v>0</v>
      </c>
      <c r="I98" s="701">
        <v>5</v>
      </c>
      <c r="J98" s="701">
        <v>777.81000000000006</v>
      </c>
      <c r="K98" s="726">
        <v>1</v>
      </c>
      <c r="L98" s="701">
        <v>5</v>
      </c>
      <c r="M98" s="702">
        <v>777.81000000000006</v>
      </c>
    </row>
    <row r="99" spans="1:13" ht="14.45" customHeight="1" x14ac:dyDescent="0.2">
      <c r="A99" s="696" t="s">
        <v>521</v>
      </c>
      <c r="B99" s="697" t="s">
        <v>1695</v>
      </c>
      <c r="C99" s="697" t="s">
        <v>1703</v>
      </c>
      <c r="D99" s="697" t="s">
        <v>1697</v>
      </c>
      <c r="E99" s="697" t="s">
        <v>1700</v>
      </c>
      <c r="F99" s="701"/>
      <c r="G99" s="701"/>
      <c r="H99" s="726">
        <v>0</v>
      </c>
      <c r="I99" s="701">
        <v>39</v>
      </c>
      <c r="J99" s="701">
        <v>10928.970000000001</v>
      </c>
      <c r="K99" s="726">
        <v>1</v>
      </c>
      <c r="L99" s="701">
        <v>39</v>
      </c>
      <c r="M99" s="702">
        <v>10928.970000000001</v>
      </c>
    </row>
    <row r="100" spans="1:13" ht="14.45" customHeight="1" x14ac:dyDescent="0.2">
      <c r="A100" s="696" t="s">
        <v>521</v>
      </c>
      <c r="B100" s="697" t="s">
        <v>1695</v>
      </c>
      <c r="C100" s="697" t="s">
        <v>1704</v>
      </c>
      <c r="D100" s="697" t="s">
        <v>1705</v>
      </c>
      <c r="E100" s="697" t="s">
        <v>1700</v>
      </c>
      <c r="F100" s="701">
        <v>6</v>
      </c>
      <c r="G100" s="701">
        <v>6039.42</v>
      </c>
      <c r="H100" s="726">
        <v>1</v>
      </c>
      <c r="I100" s="701"/>
      <c r="J100" s="701"/>
      <c r="K100" s="726">
        <v>0</v>
      </c>
      <c r="L100" s="701">
        <v>6</v>
      </c>
      <c r="M100" s="702">
        <v>6039.42</v>
      </c>
    </row>
    <row r="101" spans="1:13" ht="14.45" customHeight="1" x14ac:dyDescent="0.2">
      <c r="A101" s="696" t="s">
        <v>521</v>
      </c>
      <c r="B101" s="697" t="s">
        <v>1706</v>
      </c>
      <c r="C101" s="697" t="s">
        <v>1707</v>
      </c>
      <c r="D101" s="697" t="s">
        <v>1162</v>
      </c>
      <c r="E101" s="697" t="s">
        <v>1708</v>
      </c>
      <c r="F101" s="701"/>
      <c r="G101" s="701"/>
      <c r="H101" s="726">
        <v>0</v>
      </c>
      <c r="I101" s="701">
        <v>2</v>
      </c>
      <c r="J101" s="701">
        <v>43.92</v>
      </c>
      <c r="K101" s="726">
        <v>1</v>
      </c>
      <c r="L101" s="701">
        <v>2</v>
      </c>
      <c r="M101" s="702">
        <v>43.92</v>
      </c>
    </row>
    <row r="102" spans="1:13" ht="14.45" customHeight="1" x14ac:dyDescent="0.2">
      <c r="A102" s="696" t="s">
        <v>521</v>
      </c>
      <c r="B102" s="697" t="s">
        <v>1709</v>
      </c>
      <c r="C102" s="697" t="s">
        <v>1710</v>
      </c>
      <c r="D102" s="697" t="s">
        <v>694</v>
      </c>
      <c r="E102" s="697" t="s">
        <v>695</v>
      </c>
      <c r="F102" s="701"/>
      <c r="G102" s="701"/>
      <c r="H102" s="726">
        <v>0</v>
      </c>
      <c r="I102" s="701">
        <v>3</v>
      </c>
      <c r="J102" s="701">
        <v>2851.29</v>
      </c>
      <c r="K102" s="726">
        <v>1</v>
      </c>
      <c r="L102" s="701">
        <v>3</v>
      </c>
      <c r="M102" s="702">
        <v>2851.29</v>
      </c>
    </row>
    <row r="103" spans="1:13" ht="14.45" customHeight="1" x14ac:dyDescent="0.2">
      <c r="A103" s="696" t="s">
        <v>521</v>
      </c>
      <c r="B103" s="697" t="s">
        <v>1709</v>
      </c>
      <c r="C103" s="697" t="s">
        <v>1711</v>
      </c>
      <c r="D103" s="697" t="s">
        <v>694</v>
      </c>
      <c r="E103" s="697" t="s">
        <v>696</v>
      </c>
      <c r="F103" s="701"/>
      <c r="G103" s="701"/>
      <c r="H103" s="726">
        <v>0</v>
      </c>
      <c r="I103" s="701">
        <v>2</v>
      </c>
      <c r="J103" s="701">
        <v>9791.91</v>
      </c>
      <c r="K103" s="726">
        <v>1</v>
      </c>
      <c r="L103" s="701">
        <v>2</v>
      </c>
      <c r="M103" s="702">
        <v>9791.91</v>
      </c>
    </row>
    <row r="104" spans="1:13" ht="14.45" customHeight="1" x14ac:dyDescent="0.2">
      <c r="A104" s="696" t="s">
        <v>521</v>
      </c>
      <c r="B104" s="697" t="s">
        <v>1712</v>
      </c>
      <c r="C104" s="697" t="s">
        <v>1713</v>
      </c>
      <c r="D104" s="697" t="s">
        <v>1714</v>
      </c>
      <c r="E104" s="697" t="s">
        <v>1715</v>
      </c>
      <c r="F104" s="701"/>
      <c r="G104" s="701"/>
      <c r="H104" s="726">
        <v>0</v>
      </c>
      <c r="I104" s="701">
        <v>1</v>
      </c>
      <c r="J104" s="701">
        <v>331.95000000000005</v>
      </c>
      <c r="K104" s="726">
        <v>1</v>
      </c>
      <c r="L104" s="701">
        <v>1</v>
      </c>
      <c r="M104" s="702">
        <v>331.95000000000005</v>
      </c>
    </row>
    <row r="105" spans="1:13" ht="14.45" customHeight="1" x14ac:dyDescent="0.2">
      <c r="A105" s="696" t="s">
        <v>521</v>
      </c>
      <c r="B105" s="697" t="s">
        <v>1712</v>
      </c>
      <c r="C105" s="697" t="s">
        <v>1716</v>
      </c>
      <c r="D105" s="697" t="s">
        <v>1717</v>
      </c>
      <c r="E105" s="697" t="s">
        <v>1718</v>
      </c>
      <c r="F105" s="701"/>
      <c r="G105" s="701"/>
      <c r="H105" s="726">
        <v>0</v>
      </c>
      <c r="I105" s="701">
        <v>1</v>
      </c>
      <c r="J105" s="701">
        <v>183.29000000000002</v>
      </c>
      <c r="K105" s="726">
        <v>1</v>
      </c>
      <c r="L105" s="701">
        <v>1</v>
      </c>
      <c r="M105" s="702">
        <v>183.29000000000002</v>
      </c>
    </row>
    <row r="106" spans="1:13" ht="14.45" customHeight="1" x14ac:dyDescent="0.2">
      <c r="A106" s="696" t="s">
        <v>521</v>
      </c>
      <c r="B106" s="697" t="s">
        <v>1719</v>
      </c>
      <c r="C106" s="697" t="s">
        <v>1720</v>
      </c>
      <c r="D106" s="697" t="s">
        <v>1140</v>
      </c>
      <c r="E106" s="697" t="s">
        <v>1141</v>
      </c>
      <c r="F106" s="701"/>
      <c r="G106" s="701"/>
      <c r="H106" s="726">
        <v>0</v>
      </c>
      <c r="I106" s="701">
        <v>31</v>
      </c>
      <c r="J106" s="701">
        <v>2519.08</v>
      </c>
      <c r="K106" s="726">
        <v>1</v>
      </c>
      <c r="L106" s="701">
        <v>31</v>
      </c>
      <c r="M106" s="702">
        <v>2519.08</v>
      </c>
    </row>
    <row r="107" spans="1:13" ht="14.45" customHeight="1" x14ac:dyDescent="0.2">
      <c r="A107" s="696" t="s">
        <v>521</v>
      </c>
      <c r="B107" s="697" t="s">
        <v>1721</v>
      </c>
      <c r="C107" s="697" t="s">
        <v>1722</v>
      </c>
      <c r="D107" s="697" t="s">
        <v>541</v>
      </c>
      <c r="E107" s="697" t="s">
        <v>542</v>
      </c>
      <c r="F107" s="701">
        <v>1</v>
      </c>
      <c r="G107" s="701">
        <v>248.2</v>
      </c>
      <c r="H107" s="726">
        <v>1</v>
      </c>
      <c r="I107" s="701"/>
      <c r="J107" s="701"/>
      <c r="K107" s="726">
        <v>0</v>
      </c>
      <c r="L107" s="701">
        <v>1</v>
      </c>
      <c r="M107" s="702">
        <v>248.2</v>
      </c>
    </row>
    <row r="108" spans="1:13" ht="14.45" customHeight="1" x14ac:dyDescent="0.2">
      <c r="A108" s="696" t="s">
        <v>521</v>
      </c>
      <c r="B108" s="697" t="s">
        <v>1723</v>
      </c>
      <c r="C108" s="697" t="s">
        <v>1724</v>
      </c>
      <c r="D108" s="697" t="s">
        <v>1202</v>
      </c>
      <c r="E108" s="697" t="s">
        <v>1203</v>
      </c>
      <c r="F108" s="701"/>
      <c r="G108" s="701"/>
      <c r="H108" s="726">
        <v>0</v>
      </c>
      <c r="I108" s="701">
        <v>3</v>
      </c>
      <c r="J108" s="701">
        <v>393.45000000000005</v>
      </c>
      <c r="K108" s="726">
        <v>1</v>
      </c>
      <c r="L108" s="701">
        <v>3</v>
      </c>
      <c r="M108" s="702">
        <v>393.45000000000005</v>
      </c>
    </row>
    <row r="109" spans="1:13" ht="14.45" customHeight="1" x14ac:dyDescent="0.2">
      <c r="A109" s="696" t="s">
        <v>521</v>
      </c>
      <c r="B109" s="697" t="s">
        <v>1723</v>
      </c>
      <c r="C109" s="697" t="s">
        <v>1725</v>
      </c>
      <c r="D109" s="697" t="s">
        <v>1204</v>
      </c>
      <c r="E109" s="697" t="s">
        <v>1203</v>
      </c>
      <c r="F109" s="701"/>
      <c r="G109" s="701"/>
      <c r="H109" s="726">
        <v>0</v>
      </c>
      <c r="I109" s="701">
        <v>4</v>
      </c>
      <c r="J109" s="701">
        <v>524.6</v>
      </c>
      <c r="K109" s="726">
        <v>1</v>
      </c>
      <c r="L109" s="701">
        <v>4</v>
      </c>
      <c r="M109" s="702">
        <v>524.6</v>
      </c>
    </row>
    <row r="110" spans="1:13" ht="14.45" customHeight="1" x14ac:dyDescent="0.2">
      <c r="A110" s="696" t="s">
        <v>521</v>
      </c>
      <c r="B110" s="697" t="s">
        <v>1723</v>
      </c>
      <c r="C110" s="697" t="s">
        <v>1726</v>
      </c>
      <c r="D110" s="697" t="s">
        <v>1245</v>
      </c>
      <c r="E110" s="697" t="s">
        <v>1727</v>
      </c>
      <c r="F110" s="701"/>
      <c r="G110" s="701"/>
      <c r="H110" s="726">
        <v>0</v>
      </c>
      <c r="I110" s="701">
        <v>1</v>
      </c>
      <c r="J110" s="701">
        <v>195.75</v>
      </c>
      <c r="K110" s="726">
        <v>1</v>
      </c>
      <c r="L110" s="701">
        <v>1</v>
      </c>
      <c r="M110" s="702">
        <v>195.75</v>
      </c>
    </row>
    <row r="111" spans="1:13" ht="14.45" customHeight="1" x14ac:dyDescent="0.2">
      <c r="A111" s="696" t="s">
        <v>521</v>
      </c>
      <c r="B111" s="697" t="s">
        <v>1723</v>
      </c>
      <c r="C111" s="697" t="s">
        <v>1728</v>
      </c>
      <c r="D111" s="697" t="s">
        <v>1206</v>
      </c>
      <c r="E111" s="697" t="s">
        <v>1207</v>
      </c>
      <c r="F111" s="701"/>
      <c r="G111" s="701"/>
      <c r="H111" s="726">
        <v>0</v>
      </c>
      <c r="I111" s="701">
        <v>44</v>
      </c>
      <c r="J111" s="701">
        <v>1839.1999999999998</v>
      </c>
      <c r="K111" s="726">
        <v>1</v>
      </c>
      <c r="L111" s="701">
        <v>44</v>
      </c>
      <c r="M111" s="702">
        <v>1839.1999999999998</v>
      </c>
    </row>
    <row r="112" spans="1:13" ht="14.45" customHeight="1" x14ac:dyDescent="0.2">
      <c r="A112" s="696" t="s">
        <v>521</v>
      </c>
      <c r="B112" s="697" t="s">
        <v>1723</v>
      </c>
      <c r="C112" s="697" t="s">
        <v>1729</v>
      </c>
      <c r="D112" s="697" t="s">
        <v>1208</v>
      </c>
      <c r="E112" s="697" t="s">
        <v>1207</v>
      </c>
      <c r="F112" s="701"/>
      <c r="G112" s="701"/>
      <c r="H112" s="726">
        <v>0</v>
      </c>
      <c r="I112" s="701">
        <v>42</v>
      </c>
      <c r="J112" s="701">
        <v>1750.3999999999996</v>
      </c>
      <c r="K112" s="726">
        <v>1</v>
      </c>
      <c r="L112" s="701">
        <v>42</v>
      </c>
      <c r="M112" s="702">
        <v>1750.3999999999996</v>
      </c>
    </row>
    <row r="113" spans="1:13" ht="14.45" customHeight="1" x14ac:dyDescent="0.2">
      <c r="A113" s="696" t="s">
        <v>521</v>
      </c>
      <c r="B113" s="697" t="s">
        <v>1723</v>
      </c>
      <c r="C113" s="697" t="s">
        <v>1730</v>
      </c>
      <c r="D113" s="697" t="s">
        <v>1235</v>
      </c>
      <c r="E113" s="697" t="s">
        <v>1236</v>
      </c>
      <c r="F113" s="701"/>
      <c r="G113" s="701"/>
      <c r="H113" s="726">
        <v>0</v>
      </c>
      <c r="I113" s="701">
        <v>276</v>
      </c>
      <c r="J113" s="701">
        <v>15337.320000000002</v>
      </c>
      <c r="K113" s="726">
        <v>1</v>
      </c>
      <c r="L113" s="701">
        <v>276</v>
      </c>
      <c r="M113" s="702">
        <v>15337.320000000002</v>
      </c>
    </row>
    <row r="114" spans="1:13" ht="14.45" customHeight="1" x14ac:dyDescent="0.2">
      <c r="A114" s="696" t="s">
        <v>521</v>
      </c>
      <c r="B114" s="697" t="s">
        <v>1723</v>
      </c>
      <c r="C114" s="697" t="s">
        <v>1731</v>
      </c>
      <c r="D114" s="697" t="s">
        <v>1239</v>
      </c>
      <c r="E114" s="697" t="s">
        <v>1732</v>
      </c>
      <c r="F114" s="701"/>
      <c r="G114" s="701"/>
      <c r="H114" s="726">
        <v>0</v>
      </c>
      <c r="I114" s="701">
        <v>16</v>
      </c>
      <c r="J114" s="701">
        <v>2517.92</v>
      </c>
      <c r="K114" s="726">
        <v>1</v>
      </c>
      <c r="L114" s="701">
        <v>16</v>
      </c>
      <c r="M114" s="702">
        <v>2517.92</v>
      </c>
    </row>
    <row r="115" spans="1:13" ht="14.45" customHeight="1" x14ac:dyDescent="0.2">
      <c r="A115" s="696" t="s">
        <v>521</v>
      </c>
      <c r="B115" s="697" t="s">
        <v>1723</v>
      </c>
      <c r="C115" s="697" t="s">
        <v>1733</v>
      </c>
      <c r="D115" s="697" t="s">
        <v>1223</v>
      </c>
      <c r="E115" s="697" t="s">
        <v>1212</v>
      </c>
      <c r="F115" s="701"/>
      <c r="G115" s="701"/>
      <c r="H115" s="726">
        <v>0</v>
      </c>
      <c r="I115" s="701">
        <v>6</v>
      </c>
      <c r="J115" s="701">
        <v>579.29999999999995</v>
      </c>
      <c r="K115" s="726">
        <v>1</v>
      </c>
      <c r="L115" s="701">
        <v>6</v>
      </c>
      <c r="M115" s="702">
        <v>579.29999999999995</v>
      </c>
    </row>
    <row r="116" spans="1:13" ht="14.45" customHeight="1" x14ac:dyDescent="0.2">
      <c r="A116" s="696" t="s">
        <v>521</v>
      </c>
      <c r="B116" s="697" t="s">
        <v>1723</v>
      </c>
      <c r="C116" s="697" t="s">
        <v>1734</v>
      </c>
      <c r="D116" s="697" t="s">
        <v>1228</v>
      </c>
      <c r="E116" s="697" t="s">
        <v>1212</v>
      </c>
      <c r="F116" s="701"/>
      <c r="G116" s="701"/>
      <c r="H116" s="726">
        <v>0</v>
      </c>
      <c r="I116" s="701">
        <v>8</v>
      </c>
      <c r="J116" s="701">
        <v>772.39999304700405</v>
      </c>
      <c r="K116" s="726">
        <v>1</v>
      </c>
      <c r="L116" s="701">
        <v>8</v>
      </c>
      <c r="M116" s="702">
        <v>772.39999304700405</v>
      </c>
    </row>
    <row r="117" spans="1:13" ht="14.45" customHeight="1" x14ac:dyDescent="0.2">
      <c r="A117" s="696" t="s">
        <v>521</v>
      </c>
      <c r="B117" s="697" t="s">
        <v>1723</v>
      </c>
      <c r="C117" s="697" t="s">
        <v>1735</v>
      </c>
      <c r="D117" s="697" t="s">
        <v>1225</v>
      </c>
      <c r="E117" s="697" t="s">
        <v>1212</v>
      </c>
      <c r="F117" s="701"/>
      <c r="G117" s="701"/>
      <c r="H117" s="726">
        <v>0</v>
      </c>
      <c r="I117" s="701">
        <v>6</v>
      </c>
      <c r="J117" s="701">
        <v>579.29999652350205</v>
      </c>
      <c r="K117" s="726">
        <v>1</v>
      </c>
      <c r="L117" s="701">
        <v>6</v>
      </c>
      <c r="M117" s="702">
        <v>579.29999652350205</v>
      </c>
    </row>
    <row r="118" spans="1:13" ht="14.45" customHeight="1" x14ac:dyDescent="0.2">
      <c r="A118" s="696" t="s">
        <v>521</v>
      </c>
      <c r="B118" s="697" t="s">
        <v>1723</v>
      </c>
      <c r="C118" s="697" t="s">
        <v>1736</v>
      </c>
      <c r="D118" s="697" t="s">
        <v>1737</v>
      </c>
      <c r="E118" s="697" t="s">
        <v>1212</v>
      </c>
      <c r="F118" s="701"/>
      <c r="G118" s="701"/>
      <c r="H118" s="726">
        <v>0</v>
      </c>
      <c r="I118" s="701">
        <v>3</v>
      </c>
      <c r="J118" s="701">
        <v>289.64999999999998</v>
      </c>
      <c r="K118" s="726">
        <v>1</v>
      </c>
      <c r="L118" s="701">
        <v>3</v>
      </c>
      <c r="M118" s="702">
        <v>289.64999999999998</v>
      </c>
    </row>
    <row r="119" spans="1:13" ht="14.45" customHeight="1" x14ac:dyDescent="0.2">
      <c r="A119" s="696" t="s">
        <v>521</v>
      </c>
      <c r="B119" s="697" t="s">
        <v>1723</v>
      </c>
      <c r="C119" s="697" t="s">
        <v>1738</v>
      </c>
      <c r="D119" s="697" t="s">
        <v>1205</v>
      </c>
      <c r="E119" s="697" t="s">
        <v>1203</v>
      </c>
      <c r="F119" s="701"/>
      <c r="G119" s="701"/>
      <c r="H119" s="726">
        <v>0</v>
      </c>
      <c r="I119" s="701">
        <v>4</v>
      </c>
      <c r="J119" s="701">
        <v>668.88000000000011</v>
      </c>
      <c r="K119" s="726">
        <v>1</v>
      </c>
      <c r="L119" s="701">
        <v>4</v>
      </c>
      <c r="M119" s="702">
        <v>668.88000000000011</v>
      </c>
    </row>
    <row r="120" spans="1:13" ht="14.45" customHeight="1" x14ac:dyDescent="0.2">
      <c r="A120" s="696" t="s">
        <v>521</v>
      </c>
      <c r="B120" s="697" t="s">
        <v>1723</v>
      </c>
      <c r="C120" s="697" t="s">
        <v>1739</v>
      </c>
      <c r="D120" s="697" t="s">
        <v>1234</v>
      </c>
      <c r="E120" s="697" t="s">
        <v>1203</v>
      </c>
      <c r="F120" s="701"/>
      <c r="G120" s="701"/>
      <c r="H120" s="726">
        <v>0</v>
      </c>
      <c r="I120" s="701">
        <v>26</v>
      </c>
      <c r="J120" s="701">
        <v>3259.3600019876576</v>
      </c>
      <c r="K120" s="726">
        <v>1</v>
      </c>
      <c r="L120" s="701">
        <v>26</v>
      </c>
      <c r="M120" s="702">
        <v>3259.3600019876576</v>
      </c>
    </row>
    <row r="121" spans="1:13" ht="14.45" customHeight="1" x14ac:dyDescent="0.2">
      <c r="A121" s="696" t="s">
        <v>521</v>
      </c>
      <c r="B121" s="697" t="s">
        <v>1723</v>
      </c>
      <c r="C121" s="697" t="s">
        <v>1740</v>
      </c>
      <c r="D121" s="697" t="s">
        <v>1232</v>
      </c>
      <c r="E121" s="697" t="s">
        <v>1203</v>
      </c>
      <c r="F121" s="701"/>
      <c r="G121" s="701"/>
      <c r="H121" s="726">
        <v>0</v>
      </c>
      <c r="I121" s="701">
        <v>15</v>
      </c>
      <c r="J121" s="701">
        <v>1880.4</v>
      </c>
      <c r="K121" s="726">
        <v>1</v>
      </c>
      <c r="L121" s="701">
        <v>15</v>
      </c>
      <c r="M121" s="702">
        <v>1880.4</v>
      </c>
    </row>
    <row r="122" spans="1:13" ht="14.45" customHeight="1" x14ac:dyDescent="0.2">
      <c r="A122" s="696" t="s">
        <v>521</v>
      </c>
      <c r="B122" s="697" t="s">
        <v>1723</v>
      </c>
      <c r="C122" s="697" t="s">
        <v>1741</v>
      </c>
      <c r="D122" s="697" t="s">
        <v>1230</v>
      </c>
      <c r="E122" s="697" t="s">
        <v>1203</v>
      </c>
      <c r="F122" s="701"/>
      <c r="G122" s="701"/>
      <c r="H122" s="726">
        <v>0</v>
      </c>
      <c r="I122" s="701">
        <v>14</v>
      </c>
      <c r="J122" s="701">
        <v>1979.8799999999997</v>
      </c>
      <c r="K122" s="726">
        <v>1</v>
      </c>
      <c r="L122" s="701">
        <v>14</v>
      </c>
      <c r="M122" s="702">
        <v>1979.8799999999997</v>
      </c>
    </row>
    <row r="123" spans="1:13" ht="14.45" customHeight="1" x14ac:dyDescent="0.2">
      <c r="A123" s="696" t="s">
        <v>521</v>
      </c>
      <c r="B123" s="697" t="s">
        <v>1723</v>
      </c>
      <c r="C123" s="697" t="s">
        <v>1742</v>
      </c>
      <c r="D123" s="697" t="s">
        <v>1229</v>
      </c>
      <c r="E123" s="697" t="s">
        <v>1203</v>
      </c>
      <c r="F123" s="701"/>
      <c r="G123" s="701"/>
      <c r="H123" s="726">
        <v>0</v>
      </c>
      <c r="I123" s="701">
        <v>31</v>
      </c>
      <c r="J123" s="701">
        <v>4384.0200000000004</v>
      </c>
      <c r="K123" s="726">
        <v>1</v>
      </c>
      <c r="L123" s="701">
        <v>31</v>
      </c>
      <c r="M123" s="702">
        <v>4384.0200000000004</v>
      </c>
    </row>
    <row r="124" spans="1:13" ht="14.45" customHeight="1" x14ac:dyDescent="0.2">
      <c r="A124" s="696" t="s">
        <v>521</v>
      </c>
      <c r="B124" s="697" t="s">
        <v>1723</v>
      </c>
      <c r="C124" s="697" t="s">
        <v>1743</v>
      </c>
      <c r="D124" s="697" t="s">
        <v>1233</v>
      </c>
      <c r="E124" s="697" t="s">
        <v>1207</v>
      </c>
      <c r="F124" s="701"/>
      <c r="G124" s="701"/>
      <c r="H124" s="726">
        <v>0</v>
      </c>
      <c r="I124" s="701">
        <v>12</v>
      </c>
      <c r="J124" s="701">
        <v>376.2000000000001</v>
      </c>
      <c r="K124" s="726">
        <v>1</v>
      </c>
      <c r="L124" s="701">
        <v>12</v>
      </c>
      <c r="M124" s="702">
        <v>376.2000000000001</v>
      </c>
    </row>
    <row r="125" spans="1:13" ht="14.45" customHeight="1" thickBot="1" x14ac:dyDescent="0.25">
      <c r="A125" s="703" t="s">
        <v>521</v>
      </c>
      <c r="B125" s="704" t="s">
        <v>1723</v>
      </c>
      <c r="C125" s="704" t="s">
        <v>1744</v>
      </c>
      <c r="D125" s="704" t="s">
        <v>1231</v>
      </c>
      <c r="E125" s="704" t="s">
        <v>1207</v>
      </c>
      <c r="F125" s="708"/>
      <c r="G125" s="708"/>
      <c r="H125" s="716">
        <v>0</v>
      </c>
      <c r="I125" s="708">
        <v>10</v>
      </c>
      <c r="J125" s="708">
        <v>313.50000000000006</v>
      </c>
      <c r="K125" s="716">
        <v>1</v>
      </c>
      <c r="L125" s="708">
        <v>10</v>
      </c>
      <c r="M125" s="709">
        <v>313.50000000000006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FB941359-95E9-40AB-B696-94A29179240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2" customWidth="1"/>
    <col min="2" max="2" width="5.42578125" style="313" bestFit="1" customWidth="1"/>
    <col min="3" max="3" width="6.140625" style="313" bestFit="1" customWidth="1"/>
    <col min="4" max="4" width="7.42578125" style="313" bestFit="1" customWidth="1"/>
    <col min="5" max="5" width="6.28515625" style="313" bestFit="1" customWidth="1"/>
    <col min="6" max="6" width="6.28515625" style="316" bestFit="1" customWidth="1"/>
    <col min="7" max="7" width="6.140625" style="316" bestFit="1" customWidth="1"/>
    <col min="8" max="8" width="7.42578125" style="316" bestFit="1" customWidth="1"/>
    <col min="9" max="9" width="6.28515625" style="316" bestFit="1" customWidth="1"/>
    <col min="10" max="10" width="5.42578125" style="313" bestFit="1" customWidth="1"/>
    <col min="11" max="11" width="6.140625" style="313" bestFit="1" customWidth="1"/>
    <col min="12" max="12" width="7.42578125" style="313" bestFit="1" customWidth="1"/>
    <col min="13" max="13" width="6.28515625" style="313" bestFit="1" customWidth="1"/>
    <col min="14" max="14" width="5.28515625" style="316" bestFit="1" customWidth="1"/>
    <col min="15" max="15" width="6.140625" style="316" bestFit="1" customWidth="1"/>
    <col min="16" max="16" width="7.42578125" style="316" bestFit="1" customWidth="1"/>
    <col min="17" max="17" width="6.28515625" style="316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1" t="s">
        <v>305</v>
      </c>
      <c r="B2" s="320"/>
      <c r="C2" s="320"/>
      <c r="D2" s="320"/>
      <c r="E2" s="320"/>
    </row>
    <row r="3" spans="1:17" ht="14.45" customHeight="1" thickBot="1" x14ac:dyDescent="0.25">
      <c r="A3" s="371" t="s">
        <v>3</v>
      </c>
      <c r="B3" s="375">
        <f>SUM(B6:B1048576)</f>
        <v>2016</v>
      </c>
      <c r="C3" s="376">
        <f>SUM(C6:C1048576)</f>
        <v>671</v>
      </c>
      <c r="D3" s="376">
        <f>SUM(D6:D1048576)</f>
        <v>1272</v>
      </c>
      <c r="E3" s="377">
        <f>SUM(E6:E1048576)</f>
        <v>0</v>
      </c>
      <c r="F3" s="374">
        <f>IF(SUM($B3:$E3)=0,"",B3/SUM($B3:$E3))</f>
        <v>0.50921949987370552</v>
      </c>
      <c r="G3" s="372">
        <f t="shared" ref="G3:I3" si="0">IF(SUM($B3:$E3)=0,"",C3/SUM($B3:$E3))</f>
        <v>0.1694872442535994</v>
      </c>
      <c r="H3" s="372">
        <f t="shared" si="0"/>
        <v>0.32129325587269514</v>
      </c>
      <c r="I3" s="373">
        <f t="shared" si="0"/>
        <v>0</v>
      </c>
      <c r="J3" s="376">
        <f>SUM(J6:J1048576)</f>
        <v>122</v>
      </c>
      <c r="K3" s="376">
        <f>SUM(K6:K1048576)</f>
        <v>274</v>
      </c>
      <c r="L3" s="376">
        <f>SUM(L6:L1048576)</f>
        <v>1272</v>
      </c>
      <c r="M3" s="377">
        <f>SUM(M6:M1048576)</f>
        <v>0</v>
      </c>
      <c r="N3" s="374">
        <f>IF(SUM($J3:$M3)=0,"",J3/SUM($J3:$M3))</f>
        <v>7.3141486810551562E-2</v>
      </c>
      <c r="O3" s="372">
        <f t="shared" ref="O3:Q3" si="1">IF(SUM($J3:$M3)=0,"",K3/SUM($J3:$M3))</f>
        <v>0.16426858513189449</v>
      </c>
      <c r="P3" s="372">
        <f t="shared" si="1"/>
        <v>0.76258992805755399</v>
      </c>
      <c r="Q3" s="373">
        <f t="shared" si="1"/>
        <v>0</v>
      </c>
    </row>
    <row r="4" spans="1:17" ht="14.45" customHeight="1" thickBot="1" x14ac:dyDescent="0.25">
      <c r="A4" s="370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1746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1377</v>
      </c>
      <c r="B7" s="749">
        <v>2016</v>
      </c>
      <c r="C7" s="708">
        <v>671</v>
      </c>
      <c r="D7" s="708">
        <v>1272</v>
      </c>
      <c r="E7" s="709"/>
      <c r="F7" s="747">
        <v>0.50921949987370552</v>
      </c>
      <c r="G7" s="716">
        <v>0.1694872442535994</v>
      </c>
      <c r="H7" s="716">
        <v>0.32129325587269514</v>
      </c>
      <c r="I7" s="751">
        <v>0</v>
      </c>
      <c r="J7" s="749">
        <v>122</v>
      </c>
      <c r="K7" s="708">
        <v>274</v>
      </c>
      <c r="L7" s="708">
        <v>1272</v>
      </c>
      <c r="M7" s="709"/>
      <c r="N7" s="747">
        <v>7.3141486810551562E-2</v>
      </c>
      <c r="O7" s="716">
        <v>0.16426858513189449</v>
      </c>
      <c r="P7" s="716">
        <v>0.76258992805755399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FB8EF9E6-0D42-46A9-8358-5DC443213AA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357">
        <v>2018</v>
      </c>
      <c r="D3" s="358">
        <v>2019</v>
      </c>
      <c r="E3" s="11"/>
      <c r="F3" s="505">
        <v>2020</v>
      </c>
      <c r="G3" s="523"/>
      <c r="H3" s="523"/>
      <c r="I3" s="506"/>
    </row>
    <row r="4" spans="1:10" ht="14.45" customHeight="1" thickBot="1" x14ac:dyDescent="0.25">
      <c r="A4" s="362" t="s">
        <v>0</v>
      </c>
      <c r="B4" s="363" t="s">
        <v>216</v>
      </c>
      <c r="C4" s="524" t="s">
        <v>80</v>
      </c>
      <c r="D4" s="525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76" t="s">
        <v>509</v>
      </c>
      <c r="B5" s="677" t="s">
        <v>510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509</v>
      </c>
      <c r="B6" s="677" t="s">
        <v>1747</v>
      </c>
      <c r="C6" s="678">
        <v>291.12486000000007</v>
      </c>
      <c r="D6" s="678">
        <v>295.10951</v>
      </c>
      <c r="E6" s="678"/>
      <c r="F6" s="678">
        <v>314.29952000000003</v>
      </c>
      <c r="G6" s="678">
        <v>0</v>
      </c>
      <c r="H6" s="678">
        <v>314.29952000000003</v>
      </c>
      <c r="I6" s="679" t="s">
        <v>306</v>
      </c>
      <c r="J6" s="680" t="s">
        <v>1</v>
      </c>
    </row>
    <row r="7" spans="1:10" ht="14.45" customHeight="1" x14ac:dyDescent="0.2">
      <c r="A7" s="676" t="s">
        <v>509</v>
      </c>
      <c r="B7" s="677" t="s">
        <v>1748</v>
      </c>
      <c r="C7" s="678">
        <v>0</v>
      </c>
      <c r="D7" s="678">
        <v>0</v>
      </c>
      <c r="E7" s="678"/>
      <c r="F7" s="678">
        <v>3.6108000000000002</v>
      </c>
      <c r="G7" s="678">
        <v>0</v>
      </c>
      <c r="H7" s="678">
        <v>3.6108000000000002</v>
      </c>
      <c r="I7" s="679" t="s">
        <v>306</v>
      </c>
      <c r="J7" s="680" t="s">
        <v>1</v>
      </c>
    </row>
    <row r="8" spans="1:10" ht="14.45" customHeight="1" x14ac:dyDescent="0.2">
      <c r="A8" s="676" t="s">
        <v>509</v>
      </c>
      <c r="B8" s="677" t="s">
        <v>1749</v>
      </c>
      <c r="C8" s="678">
        <v>0.44218999999999997</v>
      </c>
      <c r="D8" s="678">
        <v>0.46629000000000004</v>
      </c>
      <c r="E8" s="678"/>
      <c r="F8" s="678">
        <v>0.45850000000000002</v>
      </c>
      <c r="G8" s="678">
        <v>0</v>
      </c>
      <c r="H8" s="678">
        <v>0.45850000000000002</v>
      </c>
      <c r="I8" s="679" t="s">
        <v>306</v>
      </c>
      <c r="J8" s="680" t="s">
        <v>1</v>
      </c>
    </row>
    <row r="9" spans="1:10" ht="14.45" customHeight="1" x14ac:dyDescent="0.2">
      <c r="A9" s="676" t="s">
        <v>509</v>
      </c>
      <c r="B9" s="677" t="s">
        <v>1750</v>
      </c>
      <c r="C9" s="678">
        <v>327.81301000000002</v>
      </c>
      <c r="D9" s="678">
        <v>341.53678000000008</v>
      </c>
      <c r="E9" s="678"/>
      <c r="F9" s="678">
        <v>310.3817199999998</v>
      </c>
      <c r="G9" s="678">
        <v>0</v>
      </c>
      <c r="H9" s="678">
        <v>310.3817199999998</v>
      </c>
      <c r="I9" s="679" t="s">
        <v>306</v>
      </c>
      <c r="J9" s="680" t="s">
        <v>1</v>
      </c>
    </row>
    <row r="10" spans="1:10" ht="14.45" customHeight="1" x14ac:dyDescent="0.2">
      <c r="A10" s="676" t="s">
        <v>509</v>
      </c>
      <c r="B10" s="677" t="s">
        <v>1751</v>
      </c>
      <c r="C10" s="678">
        <v>1755.4448699999998</v>
      </c>
      <c r="D10" s="678">
        <v>1834.1822999999986</v>
      </c>
      <c r="E10" s="678"/>
      <c r="F10" s="678">
        <v>1965.8945300000012</v>
      </c>
      <c r="G10" s="678">
        <v>0</v>
      </c>
      <c r="H10" s="678">
        <v>1965.8945300000012</v>
      </c>
      <c r="I10" s="679" t="s">
        <v>306</v>
      </c>
      <c r="J10" s="680" t="s">
        <v>1</v>
      </c>
    </row>
    <row r="11" spans="1:10" ht="14.45" customHeight="1" x14ac:dyDescent="0.2">
      <c r="A11" s="676" t="s">
        <v>509</v>
      </c>
      <c r="B11" s="677" t="s">
        <v>1752</v>
      </c>
      <c r="C11" s="678">
        <v>90.914369999999991</v>
      </c>
      <c r="D11" s="678">
        <v>211.50937999999999</v>
      </c>
      <c r="E11" s="678"/>
      <c r="F11" s="678">
        <v>129.48400999999998</v>
      </c>
      <c r="G11" s="678">
        <v>0</v>
      </c>
      <c r="H11" s="678">
        <v>129.48400999999998</v>
      </c>
      <c r="I11" s="679" t="s">
        <v>306</v>
      </c>
      <c r="J11" s="680" t="s">
        <v>1</v>
      </c>
    </row>
    <row r="12" spans="1:10" ht="14.45" customHeight="1" x14ac:dyDescent="0.2">
      <c r="A12" s="676" t="s">
        <v>509</v>
      </c>
      <c r="B12" s="677" t="s">
        <v>1753</v>
      </c>
      <c r="C12" s="678">
        <v>12.986739999999999</v>
      </c>
      <c r="D12" s="678">
        <v>22.108939999999997</v>
      </c>
      <c r="E12" s="678"/>
      <c r="F12" s="678">
        <v>9.3013800000000018</v>
      </c>
      <c r="G12" s="678">
        <v>0</v>
      </c>
      <c r="H12" s="678">
        <v>9.3013800000000018</v>
      </c>
      <c r="I12" s="679" t="s">
        <v>306</v>
      </c>
      <c r="J12" s="680" t="s">
        <v>1</v>
      </c>
    </row>
    <row r="13" spans="1:10" ht="14.45" customHeight="1" x14ac:dyDescent="0.2">
      <c r="A13" s="676" t="s">
        <v>509</v>
      </c>
      <c r="B13" s="677" t="s">
        <v>1754</v>
      </c>
      <c r="C13" s="678">
        <v>19.90436</v>
      </c>
      <c r="D13" s="678">
        <v>18.055779999999999</v>
      </c>
      <c r="E13" s="678"/>
      <c r="F13" s="678">
        <v>21.401820000000001</v>
      </c>
      <c r="G13" s="678">
        <v>0</v>
      </c>
      <c r="H13" s="678">
        <v>21.401820000000001</v>
      </c>
      <c r="I13" s="679" t="s">
        <v>306</v>
      </c>
      <c r="J13" s="680" t="s">
        <v>1</v>
      </c>
    </row>
    <row r="14" spans="1:10" ht="14.45" customHeight="1" x14ac:dyDescent="0.2">
      <c r="A14" s="676" t="s">
        <v>509</v>
      </c>
      <c r="B14" s="677" t="s">
        <v>1755</v>
      </c>
      <c r="C14" s="678">
        <v>141.91595000000001</v>
      </c>
      <c r="D14" s="678">
        <v>162.77874</v>
      </c>
      <c r="E14" s="678"/>
      <c r="F14" s="678">
        <v>136.39349999999999</v>
      </c>
      <c r="G14" s="678">
        <v>0</v>
      </c>
      <c r="H14" s="678">
        <v>136.39349999999999</v>
      </c>
      <c r="I14" s="679" t="s">
        <v>306</v>
      </c>
      <c r="J14" s="680" t="s">
        <v>1</v>
      </c>
    </row>
    <row r="15" spans="1:10" ht="14.45" customHeight="1" x14ac:dyDescent="0.2">
      <c r="A15" s="676" t="s">
        <v>509</v>
      </c>
      <c r="B15" s="677" t="s">
        <v>1756</v>
      </c>
      <c r="C15" s="678">
        <v>122.57504000000003</v>
      </c>
      <c r="D15" s="678">
        <v>104.80819</v>
      </c>
      <c r="E15" s="678"/>
      <c r="F15" s="678">
        <v>105.36674000000002</v>
      </c>
      <c r="G15" s="678">
        <v>0</v>
      </c>
      <c r="H15" s="678">
        <v>105.36674000000002</v>
      </c>
      <c r="I15" s="679" t="s">
        <v>306</v>
      </c>
      <c r="J15" s="680" t="s">
        <v>1</v>
      </c>
    </row>
    <row r="16" spans="1:10" ht="14.45" customHeight="1" x14ac:dyDescent="0.2">
      <c r="A16" s="676" t="s">
        <v>509</v>
      </c>
      <c r="B16" s="677" t="s">
        <v>1757</v>
      </c>
      <c r="C16" s="678">
        <v>148.73451</v>
      </c>
      <c r="D16" s="678">
        <v>166.69356000000002</v>
      </c>
      <c r="E16" s="678"/>
      <c r="F16" s="678">
        <v>222.34746000000001</v>
      </c>
      <c r="G16" s="678">
        <v>0</v>
      </c>
      <c r="H16" s="678">
        <v>222.34746000000001</v>
      </c>
      <c r="I16" s="679" t="s">
        <v>306</v>
      </c>
      <c r="J16" s="680" t="s">
        <v>1</v>
      </c>
    </row>
    <row r="17" spans="1:10" ht="14.45" customHeight="1" x14ac:dyDescent="0.2">
      <c r="A17" s="676" t="s">
        <v>509</v>
      </c>
      <c r="B17" s="677" t="s">
        <v>1758</v>
      </c>
      <c r="C17" s="678">
        <v>29.427130000000002</v>
      </c>
      <c r="D17" s="678">
        <v>0</v>
      </c>
      <c r="E17" s="678"/>
      <c r="F17" s="678">
        <v>2.4409800000000001</v>
      </c>
      <c r="G17" s="678">
        <v>0</v>
      </c>
      <c r="H17" s="678">
        <v>2.4409800000000001</v>
      </c>
      <c r="I17" s="679" t="s">
        <v>306</v>
      </c>
      <c r="J17" s="680" t="s">
        <v>1</v>
      </c>
    </row>
    <row r="18" spans="1:10" ht="14.45" customHeight="1" x14ac:dyDescent="0.2">
      <c r="A18" s="676" t="s">
        <v>509</v>
      </c>
      <c r="B18" s="677" t="s">
        <v>1759</v>
      </c>
      <c r="C18" s="678">
        <v>0</v>
      </c>
      <c r="D18" s="678">
        <v>0</v>
      </c>
      <c r="E18" s="678"/>
      <c r="F18" s="678">
        <v>0</v>
      </c>
      <c r="G18" s="678">
        <v>0</v>
      </c>
      <c r="H18" s="678">
        <v>0</v>
      </c>
      <c r="I18" s="679" t="s">
        <v>306</v>
      </c>
      <c r="J18" s="680" t="s">
        <v>1</v>
      </c>
    </row>
    <row r="19" spans="1:10" ht="14.45" customHeight="1" x14ac:dyDescent="0.2">
      <c r="A19" s="676" t="s">
        <v>509</v>
      </c>
      <c r="B19" s="677" t="s">
        <v>519</v>
      </c>
      <c r="C19" s="678">
        <v>2941.2830299999996</v>
      </c>
      <c r="D19" s="678">
        <v>3157.2494699999993</v>
      </c>
      <c r="E19" s="678"/>
      <c r="F19" s="678">
        <v>3221.3809600000009</v>
      </c>
      <c r="G19" s="678">
        <v>0</v>
      </c>
      <c r="H19" s="678">
        <v>3221.3809600000009</v>
      </c>
      <c r="I19" s="679" t="s">
        <v>306</v>
      </c>
      <c r="J19" s="680" t="s">
        <v>520</v>
      </c>
    </row>
    <row r="21" spans="1:10" ht="14.45" customHeight="1" x14ac:dyDescent="0.2">
      <c r="A21" s="676" t="s">
        <v>509</v>
      </c>
      <c r="B21" s="677" t="s">
        <v>510</v>
      </c>
      <c r="C21" s="678" t="s">
        <v>306</v>
      </c>
      <c r="D21" s="678" t="s">
        <v>306</v>
      </c>
      <c r="E21" s="678"/>
      <c r="F21" s="678" t="s">
        <v>306</v>
      </c>
      <c r="G21" s="678" t="s">
        <v>306</v>
      </c>
      <c r="H21" s="678" t="s">
        <v>306</v>
      </c>
      <c r="I21" s="679" t="s">
        <v>306</v>
      </c>
      <c r="J21" s="680" t="s">
        <v>60</v>
      </c>
    </row>
    <row r="22" spans="1:10" ht="14.45" customHeight="1" x14ac:dyDescent="0.2">
      <c r="A22" s="676" t="s">
        <v>521</v>
      </c>
      <c r="B22" s="677" t="s">
        <v>522</v>
      </c>
      <c r="C22" s="678" t="s">
        <v>306</v>
      </c>
      <c r="D22" s="678" t="s">
        <v>306</v>
      </c>
      <c r="E22" s="678"/>
      <c r="F22" s="678" t="s">
        <v>306</v>
      </c>
      <c r="G22" s="678" t="s">
        <v>306</v>
      </c>
      <c r="H22" s="678" t="s">
        <v>306</v>
      </c>
      <c r="I22" s="679" t="s">
        <v>306</v>
      </c>
      <c r="J22" s="680" t="s">
        <v>0</v>
      </c>
    </row>
    <row r="23" spans="1:10" ht="14.45" customHeight="1" x14ac:dyDescent="0.2">
      <c r="A23" s="676" t="s">
        <v>521</v>
      </c>
      <c r="B23" s="677" t="s">
        <v>1747</v>
      </c>
      <c r="C23" s="678">
        <v>291.12486000000007</v>
      </c>
      <c r="D23" s="678">
        <v>295.10951</v>
      </c>
      <c r="E23" s="678"/>
      <c r="F23" s="678">
        <v>314.29952000000003</v>
      </c>
      <c r="G23" s="678">
        <v>0</v>
      </c>
      <c r="H23" s="678">
        <v>314.29952000000003</v>
      </c>
      <c r="I23" s="679" t="s">
        <v>306</v>
      </c>
      <c r="J23" s="680" t="s">
        <v>1</v>
      </c>
    </row>
    <row r="24" spans="1:10" ht="14.45" customHeight="1" x14ac:dyDescent="0.2">
      <c r="A24" s="676" t="s">
        <v>521</v>
      </c>
      <c r="B24" s="677" t="s">
        <v>1748</v>
      </c>
      <c r="C24" s="678">
        <v>0</v>
      </c>
      <c r="D24" s="678">
        <v>0</v>
      </c>
      <c r="E24" s="678"/>
      <c r="F24" s="678">
        <v>3.6108000000000002</v>
      </c>
      <c r="G24" s="678">
        <v>0</v>
      </c>
      <c r="H24" s="678">
        <v>3.6108000000000002</v>
      </c>
      <c r="I24" s="679" t="s">
        <v>306</v>
      </c>
      <c r="J24" s="680" t="s">
        <v>1</v>
      </c>
    </row>
    <row r="25" spans="1:10" ht="14.45" customHeight="1" x14ac:dyDescent="0.2">
      <c r="A25" s="676" t="s">
        <v>521</v>
      </c>
      <c r="B25" s="677" t="s">
        <v>1749</v>
      </c>
      <c r="C25" s="678">
        <v>0.44218999999999997</v>
      </c>
      <c r="D25" s="678">
        <v>0.46629000000000004</v>
      </c>
      <c r="E25" s="678"/>
      <c r="F25" s="678">
        <v>0.45850000000000002</v>
      </c>
      <c r="G25" s="678">
        <v>0</v>
      </c>
      <c r="H25" s="678">
        <v>0.45850000000000002</v>
      </c>
      <c r="I25" s="679" t="s">
        <v>306</v>
      </c>
      <c r="J25" s="680" t="s">
        <v>1</v>
      </c>
    </row>
    <row r="26" spans="1:10" ht="14.45" customHeight="1" x14ac:dyDescent="0.2">
      <c r="A26" s="676" t="s">
        <v>521</v>
      </c>
      <c r="B26" s="677" t="s">
        <v>1750</v>
      </c>
      <c r="C26" s="678">
        <v>327.81301000000002</v>
      </c>
      <c r="D26" s="678">
        <v>341.53678000000008</v>
      </c>
      <c r="E26" s="678"/>
      <c r="F26" s="678">
        <v>310.3817199999998</v>
      </c>
      <c r="G26" s="678">
        <v>0</v>
      </c>
      <c r="H26" s="678">
        <v>310.3817199999998</v>
      </c>
      <c r="I26" s="679" t="s">
        <v>306</v>
      </c>
      <c r="J26" s="680" t="s">
        <v>1</v>
      </c>
    </row>
    <row r="27" spans="1:10" ht="14.45" customHeight="1" x14ac:dyDescent="0.2">
      <c r="A27" s="676" t="s">
        <v>521</v>
      </c>
      <c r="B27" s="677" t="s">
        <v>1751</v>
      </c>
      <c r="C27" s="678">
        <v>1755.4448699999998</v>
      </c>
      <c r="D27" s="678">
        <v>1834.1822999999986</v>
      </c>
      <c r="E27" s="678"/>
      <c r="F27" s="678">
        <v>1965.8945300000012</v>
      </c>
      <c r="G27" s="678">
        <v>0</v>
      </c>
      <c r="H27" s="678">
        <v>1965.8945300000012</v>
      </c>
      <c r="I27" s="679" t="s">
        <v>306</v>
      </c>
      <c r="J27" s="680" t="s">
        <v>1</v>
      </c>
    </row>
    <row r="28" spans="1:10" ht="14.45" customHeight="1" x14ac:dyDescent="0.2">
      <c r="A28" s="676" t="s">
        <v>521</v>
      </c>
      <c r="B28" s="677" t="s">
        <v>1752</v>
      </c>
      <c r="C28" s="678">
        <v>90.914369999999991</v>
      </c>
      <c r="D28" s="678">
        <v>211.50937999999999</v>
      </c>
      <c r="E28" s="678"/>
      <c r="F28" s="678">
        <v>129.48400999999998</v>
      </c>
      <c r="G28" s="678">
        <v>0</v>
      </c>
      <c r="H28" s="678">
        <v>129.48400999999998</v>
      </c>
      <c r="I28" s="679" t="s">
        <v>306</v>
      </c>
      <c r="J28" s="680" t="s">
        <v>1</v>
      </c>
    </row>
    <row r="29" spans="1:10" ht="14.45" customHeight="1" x14ac:dyDescent="0.2">
      <c r="A29" s="676" t="s">
        <v>521</v>
      </c>
      <c r="B29" s="677" t="s">
        <v>1753</v>
      </c>
      <c r="C29" s="678">
        <v>12.986739999999999</v>
      </c>
      <c r="D29" s="678">
        <v>22.108939999999997</v>
      </c>
      <c r="E29" s="678"/>
      <c r="F29" s="678">
        <v>9.3013800000000018</v>
      </c>
      <c r="G29" s="678">
        <v>0</v>
      </c>
      <c r="H29" s="678">
        <v>9.3013800000000018</v>
      </c>
      <c r="I29" s="679" t="s">
        <v>306</v>
      </c>
      <c r="J29" s="680" t="s">
        <v>1</v>
      </c>
    </row>
    <row r="30" spans="1:10" ht="14.45" customHeight="1" x14ac:dyDescent="0.2">
      <c r="A30" s="676" t="s">
        <v>521</v>
      </c>
      <c r="B30" s="677" t="s">
        <v>1754</v>
      </c>
      <c r="C30" s="678">
        <v>19.90436</v>
      </c>
      <c r="D30" s="678">
        <v>18.055779999999999</v>
      </c>
      <c r="E30" s="678"/>
      <c r="F30" s="678">
        <v>21.401820000000001</v>
      </c>
      <c r="G30" s="678">
        <v>0</v>
      </c>
      <c r="H30" s="678">
        <v>21.401820000000001</v>
      </c>
      <c r="I30" s="679" t="s">
        <v>306</v>
      </c>
      <c r="J30" s="680" t="s">
        <v>1</v>
      </c>
    </row>
    <row r="31" spans="1:10" ht="14.45" customHeight="1" x14ac:dyDescent="0.2">
      <c r="A31" s="676" t="s">
        <v>521</v>
      </c>
      <c r="B31" s="677" t="s">
        <v>1755</v>
      </c>
      <c r="C31" s="678">
        <v>141.91595000000001</v>
      </c>
      <c r="D31" s="678">
        <v>162.77874</v>
      </c>
      <c r="E31" s="678"/>
      <c r="F31" s="678">
        <v>136.39349999999999</v>
      </c>
      <c r="G31" s="678">
        <v>0</v>
      </c>
      <c r="H31" s="678">
        <v>136.39349999999999</v>
      </c>
      <c r="I31" s="679" t="s">
        <v>306</v>
      </c>
      <c r="J31" s="680" t="s">
        <v>1</v>
      </c>
    </row>
    <row r="32" spans="1:10" ht="14.45" customHeight="1" x14ac:dyDescent="0.2">
      <c r="A32" s="676" t="s">
        <v>521</v>
      </c>
      <c r="B32" s="677" t="s">
        <v>1756</v>
      </c>
      <c r="C32" s="678">
        <v>122.57504000000003</v>
      </c>
      <c r="D32" s="678">
        <v>104.80819</v>
      </c>
      <c r="E32" s="678"/>
      <c r="F32" s="678">
        <v>105.36674000000002</v>
      </c>
      <c r="G32" s="678">
        <v>0</v>
      </c>
      <c r="H32" s="678">
        <v>105.36674000000002</v>
      </c>
      <c r="I32" s="679" t="s">
        <v>306</v>
      </c>
      <c r="J32" s="680" t="s">
        <v>1</v>
      </c>
    </row>
    <row r="33" spans="1:10" ht="14.45" customHeight="1" x14ac:dyDescent="0.2">
      <c r="A33" s="676" t="s">
        <v>521</v>
      </c>
      <c r="B33" s="677" t="s">
        <v>1757</v>
      </c>
      <c r="C33" s="678">
        <v>148.73451</v>
      </c>
      <c r="D33" s="678">
        <v>166.69356000000002</v>
      </c>
      <c r="E33" s="678"/>
      <c r="F33" s="678">
        <v>222.34746000000001</v>
      </c>
      <c r="G33" s="678">
        <v>0</v>
      </c>
      <c r="H33" s="678">
        <v>222.34746000000001</v>
      </c>
      <c r="I33" s="679" t="s">
        <v>306</v>
      </c>
      <c r="J33" s="680" t="s">
        <v>1</v>
      </c>
    </row>
    <row r="34" spans="1:10" ht="14.45" customHeight="1" x14ac:dyDescent="0.2">
      <c r="A34" s="676" t="s">
        <v>521</v>
      </c>
      <c r="B34" s="677" t="s">
        <v>1758</v>
      </c>
      <c r="C34" s="678">
        <v>29.427130000000002</v>
      </c>
      <c r="D34" s="678">
        <v>0</v>
      </c>
      <c r="E34" s="678"/>
      <c r="F34" s="678">
        <v>2.4409800000000001</v>
      </c>
      <c r="G34" s="678">
        <v>0</v>
      </c>
      <c r="H34" s="678">
        <v>2.4409800000000001</v>
      </c>
      <c r="I34" s="679" t="s">
        <v>306</v>
      </c>
      <c r="J34" s="680" t="s">
        <v>1</v>
      </c>
    </row>
    <row r="35" spans="1:10" ht="14.45" customHeight="1" x14ac:dyDescent="0.2">
      <c r="A35" s="676" t="s">
        <v>521</v>
      </c>
      <c r="B35" s="677" t="s">
        <v>1759</v>
      </c>
      <c r="C35" s="678">
        <v>0</v>
      </c>
      <c r="D35" s="678">
        <v>0</v>
      </c>
      <c r="E35" s="678"/>
      <c r="F35" s="678">
        <v>0</v>
      </c>
      <c r="G35" s="678">
        <v>0</v>
      </c>
      <c r="H35" s="678">
        <v>0</v>
      </c>
      <c r="I35" s="679" t="s">
        <v>306</v>
      </c>
      <c r="J35" s="680" t="s">
        <v>1</v>
      </c>
    </row>
    <row r="36" spans="1:10" ht="14.45" customHeight="1" x14ac:dyDescent="0.2">
      <c r="A36" s="676" t="s">
        <v>521</v>
      </c>
      <c r="B36" s="677" t="s">
        <v>523</v>
      </c>
      <c r="C36" s="678">
        <v>2941.2830299999996</v>
      </c>
      <c r="D36" s="678">
        <v>3157.2494699999993</v>
      </c>
      <c r="E36" s="678"/>
      <c r="F36" s="678">
        <v>3221.3809600000009</v>
      </c>
      <c r="G36" s="678">
        <v>0</v>
      </c>
      <c r="H36" s="678">
        <v>3221.3809600000009</v>
      </c>
      <c r="I36" s="679" t="s">
        <v>306</v>
      </c>
      <c r="J36" s="680" t="s">
        <v>524</v>
      </c>
    </row>
    <row r="37" spans="1:10" ht="14.45" customHeight="1" x14ac:dyDescent="0.2">
      <c r="A37" s="676" t="s">
        <v>306</v>
      </c>
      <c r="B37" s="677" t="s">
        <v>306</v>
      </c>
      <c r="C37" s="678" t="s">
        <v>306</v>
      </c>
      <c r="D37" s="678" t="s">
        <v>306</v>
      </c>
      <c r="E37" s="678"/>
      <c r="F37" s="678" t="s">
        <v>306</v>
      </c>
      <c r="G37" s="678" t="s">
        <v>306</v>
      </c>
      <c r="H37" s="678" t="s">
        <v>306</v>
      </c>
      <c r="I37" s="679" t="s">
        <v>306</v>
      </c>
      <c r="J37" s="680" t="s">
        <v>525</v>
      </c>
    </row>
    <row r="38" spans="1:10" ht="14.45" customHeight="1" x14ac:dyDescent="0.2">
      <c r="A38" s="676" t="s">
        <v>509</v>
      </c>
      <c r="B38" s="677" t="s">
        <v>519</v>
      </c>
      <c r="C38" s="678">
        <v>2941.2830299999996</v>
      </c>
      <c r="D38" s="678">
        <v>3157.2494699999993</v>
      </c>
      <c r="E38" s="678"/>
      <c r="F38" s="678">
        <v>3221.3809600000009</v>
      </c>
      <c r="G38" s="678">
        <v>0</v>
      </c>
      <c r="H38" s="678">
        <v>3221.3809600000009</v>
      </c>
      <c r="I38" s="679" t="s">
        <v>306</v>
      </c>
      <c r="J38" s="680" t="s">
        <v>520</v>
      </c>
    </row>
  </sheetData>
  <mergeCells count="3">
    <mergeCell ref="A1:I1"/>
    <mergeCell ref="F3:I3"/>
    <mergeCell ref="C4:D4"/>
  </mergeCells>
  <conditionalFormatting sqref="F20 F39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38">
    <cfRule type="expression" dxfId="32" priority="6">
      <formula>$H21&gt;0</formula>
    </cfRule>
  </conditionalFormatting>
  <conditionalFormatting sqref="A21:A38">
    <cfRule type="expression" dxfId="31" priority="5">
      <formula>AND($J21&lt;&gt;"mezeraKL",$J21&lt;&gt;"")</formula>
    </cfRule>
  </conditionalFormatting>
  <conditionalFormatting sqref="I21:I38">
    <cfRule type="expression" dxfId="30" priority="7">
      <formula>$I21&gt;1</formula>
    </cfRule>
  </conditionalFormatting>
  <conditionalFormatting sqref="B21:B38">
    <cfRule type="expression" dxfId="29" priority="4">
      <formula>OR($J21="NS",$J21="SumaNS",$J21="Účet")</formula>
    </cfRule>
  </conditionalFormatting>
  <conditionalFormatting sqref="A21:D38 F21:I38">
    <cfRule type="expression" dxfId="28" priority="8">
      <formula>AND($J21&lt;&gt;"",$J21&lt;&gt;"mezeraKL")</formula>
    </cfRule>
  </conditionalFormatting>
  <conditionalFormatting sqref="B21:D38 F21:I38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38 F21:I38">
    <cfRule type="expression" dxfId="26" priority="2">
      <formula>OR($J21="SumaNS",$J21="NS")</formula>
    </cfRule>
  </conditionalFormatting>
  <hyperlinks>
    <hyperlink ref="A2" location="Obsah!A1" display="Zpět na Obsah  KL 01  1.-4.měsíc" xr:uid="{98D67A64-F53B-4926-9A13-451C877B53C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315" bestFit="1" customWidth="1"/>
    <col min="6" max="6" width="18.7109375" style="319" customWidth="1"/>
    <col min="7" max="7" width="12.42578125" style="315" hidden="1" customWidth="1" outlineLevel="1"/>
    <col min="8" max="8" width="25.7109375" style="315" customWidth="1" collapsed="1"/>
    <col min="9" max="9" width="7.7109375" style="313" customWidth="1"/>
    <col min="10" max="10" width="10" style="313" customWidth="1"/>
    <col min="11" max="11" width="11.140625" style="313" customWidth="1"/>
    <col min="12" max="16384" width="8.85546875" style="233"/>
  </cols>
  <sheetData>
    <row r="1" spans="1:11" ht="18.600000000000001" customHeight="1" thickBot="1" x14ac:dyDescent="0.35">
      <c r="A1" s="533" t="s">
        <v>2418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1" t="s">
        <v>305</v>
      </c>
      <c r="B2" s="66"/>
      <c r="C2" s="317"/>
      <c r="D2" s="317"/>
      <c r="E2" s="317"/>
      <c r="F2" s="317"/>
      <c r="G2" s="317"/>
      <c r="H2" s="317"/>
      <c r="I2" s="318"/>
      <c r="J2" s="318"/>
      <c r="K2" s="318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6.5114742690065279</v>
      </c>
      <c r="J3" s="189">
        <f>SUBTOTAL(9,J5:J1048576)</f>
        <v>494723.75</v>
      </c>
      <c r="K3" s="190">
        <f>SUBTOTAL(9,K5:K1048576)</f>
        <v>3221380.9683914185</v>
      </c>
    </row>
    <row r="4" spans="1:11" s="314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509</v>
      </c>
      <c r="B5" s="690" t="s">
        <v>510</v>
      </c>
      <c r="C5" s="691" t="s">
        <v>521</v>
      </c>
      <c r="D5" s="692" t="s">
        <v>522</v>
      </c>
      <c r="E5" s="691" t="s">
        <v>1760</v>
      </c>
      <c r="F5" s="692" t="s">
        <v>1761</v>
      </c>
      <c r="G5" s="691" t="s">
        <v>1762</v>
      </c>
      <c r="H5" s="691" t="s">
        <v>1763</v>
      </c>
      <c r="I5" s="694">
        <v>5445</v>
      </c>
      <c r="J5" s="694">
        <v>3</v>
      </c>
      <c r="K5" s="695">
        <v>16335</v>
      </c>
    </row>
    <row r="6" spans="1:11" ht="14.45" customHeight="1" x14ac:dyDescent="0.2">
      <c r="A6" s="696" t="s">
        <v>509</v>
      </c>
      <c r="B6" s="697" t="s">
        <v>510</v>
      </c>
      <c r="C6" s="698" t="s">
        <v>521</v>
      </c>
      <c r="D6" s="699" t="s">
        <v>522</v>
      </c>
      <c r="E6" s="698" t="s">
        <v>1760</v>
      </c>
      <c r="F6" s="699" t="s">
        <v>1761</v>
      </c>
      <c r="G6" s="698" t="s">
        <v>1764</v>
      </c>
      <c r="H6" s="698" t="s">
        <v>1765</v>
      </c>
      <c r="I6" s="701">
        <v>5445</v>
      </c>
      <c r="J6" s="701">
        <v>3</v>
      </c>
      <c r="K6" s="702">
        <v>16335</v>
      </c>
    </row>
    <row r="7" spans="1:11" ht="14.45" customHeight="1" x14ac:dyDescent="0.2">
      <c r="A7" s="696" t="s">
        <v>509</v>
      </c>
      <c r="B7" s="697" t="s">
        <v>510</v>
      </c>
      <c r="C7" s="698" t="s">
        <v>521</v>
      </c>
      <c r="D7" s="699" t="s">
        <v>522</v>
      </c>
      <c r="E7" s="698" t="s">
        <v>1760</v>
      </c>
      <c r="F7" s="699" t="s">
        <v>1761</v>
      </c>
      <c r="G7" s="698" t="s">
        <v>1766</v>
      </c>
      <c r="H7" s="698" t="s">
        <v>1767</v>
      </c>
      <c r="I7" s="701">
        <v>5445</v>
      </c>
      <c r="J7" s="701">
        <v>3</v>
      </c>
      <c r="K7" s="702">
        <v>16335</v>
      </c>
    </row>
    <row r="8" spans="1:11" ht="14.45" customHeight="1" x14ac:dyDescent="0.2">
      <c r="A8" s="696" t="s">
        <v>509</v>
      </c>
      <c r="B8" s="697" t="s">
        <v>510</v>
      </c>
      <c r="C8" s="698" t="s">
        <v>521</v>
      </c>
      <c r="D8" s="699" t="s">
        <v>522</v>
      </c>
      <c r="E8" s="698" t="s">
        <v>1760</v>
      </c>
      <c r="F8" s="699" t="s">
        <v>1761</v>
      </c>
      <c r="G8" s="698" t="s">
        <v>1768</v>
      </c>
      <c r="H8" s="698" t="s">
        <v>1769</v>
      </c>
      <c r="I8" s="701">
        <v>5445</v>
      </c>
      <c r="J8" s="701">
        <v>1</v>
      </c>
      <c r="K8" s="702">
        <v>5445</v>
      </c>
    </row>
    <row r="9" spans="1:11" ht="14.45" customHeight="1" x14ac:dyDescent="0.2">
      <c r="A9" s="696" t="s">
        <v>509</v>
      </c>
      <c r="B9" s="697" t="s">
        <v>510</v>
      </c>
      <c r="C9" s="698" t="s">
        <v>521</v>
      </c>
      <c r="D9" s="699" t="s">
        <v>522</v>
      </c>
      <c r="E9" s="698" t="s">
        <v>1760</v>
      </c>
      <c r="F9" s="699" t="s">
        <v>1761</v>
      </c>
      <c r="G9" s="698" t="s">
        <v>1770</v>
      </c>
      <c r="H9" s="698" t="s">
        <v>1771</v>
      </c>
      <c r="I9" s="701">
        <v>147.18065999348957</v>
      </c>
      <c r="J9" s="701">
        <v>142</v>
      </c>
      <c r="K9" s="702">
        <v>20899.909301757813</v>
      </c>
    </row>
    <row r="10" spans="1:11" ht="14.45" customHeight="1" x14ac:dyDescent="0.2">
      <c r="A10" s="696" t="s">
        <v>509</v>
      </c>
      <c r="B10" s="697" t="s">
        <v>510</v>
      </c>
      <c r="C10" s="698" t="s">
        <v>521</v>
      </c>
      <c r="D10" s="699" t="s">
        <v>522</v>
      </c>
      <c r="E10" s="698" t="s">
        <v>1760</v>
      </c>
      <c r="F10" s="699" t="s">
        <v>1761</v>
      </c>
      <c r="G10" s="698" t="s">
        <v>1772</v>
      </c>
      <c r="H10" s="698" t="s">
        <v>1773</v>
      </c>
      <c r="I10" s="701">
        <v>147.17999267578125</v>
      </c>
      <c r="J10" s="701">
        <v>142</v>
      </c>
      <c r="K10" s="702">
        <v>20899.769409179688</v>
      </c>
    </row>
    <row r="11" spans="1:11" ht="14.45" customHeight="1" x14ac:dyDescent="0.2">
      <c r="A11" s="696" t="s">
        <v>509</v>
      </c>
      <c r="B11" s="697" t="s">
        <v>510</v>
      </c>
      <c r="C11" s="698" t="s">
        <v>521</v>
      </c>
      <c r="D11" s="699" t="s">
        <v>522</v>
      </c>
      <c r="E11" s="698" t="s">
        <v>1760</v>
      </c>
      <c r="F11" s="699" t="s">
        <v>1761</v>
      </c>
      <c r="G11" s="698" t="s">
        <v>1774</v>
      </c>
      <c r="H11" s="698" t="s">
        <v>1775</v>
      </c>
      <c r="I11" s="701">
        <v>164.55999755859375</v>
      </c>
      <c r="J11" s="701">
        <v>31</v>
      </c>
      <c r="K11" s="702">
        <v>5101.3599243164063</v>
      </c>
    </row>
    <row r="12" spans="1:11" ht="14.45" customHeight="1" x14ac:dyDescent="0.2">
      <c r="A12" s="696" t="s">
        <v>509</v>
      </c>
      <c r="B12" s="697" t="s">
        <v>510</v>
      </c>
      <c r="C12" s="698" t="s">
        <v>521</v>
      </c>
      <c r="D12" s="699" t="s">
        <v>522</v>
      </c>
      <c r="E12" s="698" t="s">
        <v>1760</v>
      </c>
      <c r="F12" s="699" t="s">
        <v>1761</v>
      </c>
      <c r="G12" s="698" t="s">
        <v>1776</v>
      </c>
      <c r="H12" s="698" t="s">
        <v>1777</v>
      </c>
      <c r="I12" s="701">
        <v>9228.2001953125</v>
      </c>
      <c r="J12" s="701">
        <v>0.25</v>
      </c>
      <c r="K12" s="702">
        <v>2307.050048828125</v>
      </c>
    </row>
    <row r="13" spans="1:11" ht="14.45" customHeight="1" x14ac:dyDescent="0.2">
      <c r="A13" s="696" t="s">
        <v>509</v>
      </c>
      <c r="B13" s="697" t="s">
        <v>510</v>
      </c>
      <c r="C13" s="698" t="s">
        <v>521</v>
      </c>
      <c r="D13" s="699" t="s">
        <v>522</v>
      </c>
      <c r="E13" s="698" t="s">
        <v>1760</v>
      </c>
      <c r="F13" s="699" t="s">
        <v>1761</v>
      </c>
      <c r="G13" s="698" t="s">
        <v>1778</v>
      </c>
      <c r="H13" s="698" t="s">
        <v>1779</v>
      </c>
      <c r="I13" s="701">
        <v>3035.3094177246094</v>
      </c>
      <c r="J13" s="701">
        <v>9</v>
      </c>
      <c r="K13" s="702">
        <v>27317.7802734375</v>
      </c>
    </row>
    <row r="14" spans="1:11" ht="14.45" customHeight="1" x14ac:dyDescent="0.2">
      <c r="A14" s="696" t="s">
        <v>509</v>
      </c>
      <c r="B14" s="697" t="s">
        <v>510</v>
      </c>
      <c r="C14" s="698" t="s">
        <v>521</v>
      </c>
      <c r="D14" s="699" t="s">
        <v>522</v>
      </c>
      <c r="E14" s="698" t="s">
        <v>1760</v>
      </c>
      <c r="F14" s="699" t="s">
        <v>1761</v>
      </c>
      <c r="G14" s="698" t="s">
        <v>1780</v>
      </c>
      <c r="H14" s="698" t="s">
        <v>1781</v>
      </c>
      <c r="I14" s="701">
        <v>3035.31005859375</v>
      </c>
      <c r="J14" s="701">
        <v>5</v>
      </c>
      <c r="K14" s="702">
        <v>15176.55029296875</v>
      </c>
    </row>
    <row r="15" spans="1:11" ht="14.45" customHeight="1" x14ac:dyDescent="0.2">
      <c r="A15" s="696" t="s">
        <v>509</v>
      </c>
      <c r="B15" s="697" t="s">
        <v>510</v>
      </c>
      <c r="C15" s="698" t="s">
        <v>521</v>
      </c>
      <c r="D15" s="699" t="s">
        <v>522</v>
      </c>
      <c r="E15" s="698" t="s">
        <v>1760</v>
      </c>
      <c r="F15" s="699" t="s">
        <v>1761</v>
      </c>
      <c r="G15" s="698" t="s">
        <v>1782</v>
      </c>
      <c r="H15" s="698" t="s">
        <v>1783</v>
      </c>
      <c r="I15" s="701">
        <v>2277.85009765625</v>
      </c>
      <c r="J15" s="701">
        <v>2</v>
      </c>
      <c r="K15" s="702">
        <v>4555.7001953125</v>
      </c>
    </row>
    <row r="16" spans="1:11" ht="14.45" customHeight="1" x14ac:dyDescent="0.2">
      <c r="A16" s="696" t="s">
        <v>509</v>
      </c>
      <c r="B16" s="697" t="s">
        <v>510</v>
      </c>
      <c r="C16" s="698" t="s">
        <v>521</v>
      </c>
      <c r="D16" s="699" t="s">
        <v>522</v>
      </c>
      <c r="E16" s="698" t="s">
        <v>1760</v>
      </c>
      <c r="F16" s="699" t="s">
        <v>1761</v>
      </c>
      <c r="G16" s="698" t="s">
        <v>1784</v>
      </c>
      <c r="H16" s="698" t="s">
        <v>1785</v>
      </c>
      <c r="I16" s="701">
        <v>2277.85009765625</v>
      </c>
      <c r="J16" s="701">
        <v>1</v>
      </c>
      <c r="K16" s="702">
        <v>2277.85009765625</v>
      </c>
    </row>
    <row r="17" spans="1:11" ht="14.45" customHeight="1" x14ac:dyDescent="0.2">
      <c r="A17" s="696" t="s">
        <v>509</v>
      </c>
      <c r="B17" s="697" t="s">
        <v>510</v>
      </c>
      <c r="C17" s="698" t="s">
        <v>521</v>
      </c>
      <c r="D17" s="699" t="s">
        <v>522</v>
      </c>
      <c r="E17" s="698" t="s">
        <v>1760</v>
      </c>
      <c r="F17" s="699" t="s">
        <v>1761</v>
      </c>
      <c r="G17" s="698" t="s">
        <v>1786</v>
      </c>
      <c r="H17" s="698" t="s">
        <v>1787</v>
      </c>
      <c r="I17" s="701">
        <v>9228.1953125</v>
      </c>
      <c r="J17" s="701">
        <v>0.75</v>
      </c>
      <c r="K17" s="702">
        <v>6921.140380859375</v>
      </c>
    </row>
    <row r="18" spans="1:11" ht="14.45" customHeight="1" x14ac:dyDescent="0.2">
      <c r="A18" s="696" t="s">
        <v>509</v>
      </c>
      <c r="B18" s="697" t="s">
        <v>510</v>
      </c>
      <c r="C18" s="698" t="s">
        <v>521</v>
      </c>
      <c r="D18" s="699" t="s">
        <v>522</v>
      </c>
      <c r="E18" s="698" t="s">
        <v>1760</v>
      </c>
      <c r="F18" s="699" t="s">
        <v>1761</v>
      </c>
      <c r="G18" s="698" t="s">
        <v>1788</v>
      </c>
      <c r="H18" s="698" t="s">
        <v>1789</v>
      </c>
      <c r="I18" s="701">
        <v>22994.599609375</v>
      </c>
      <c r="J18" s="701">
        <v>0.25</v>
      </c>
      <c r="K18" s="702">
        <v>5748.64990234375</v>
      </c>
    </row>
    <row r="19" spans="1:11" ht="14.45" customHeight="1" x14ac:dyDescent="0.2">
      <c r="A19" s="696" t="s">
        <v>509</v>
      </c>
      <c r="B19" s="697" t="s">
        <v>510</v>
      </c>
      <c r="C19" s="698" t="s">
        <v>521</v>
      </c>
      <c r="D19" s="699" t="s">
        <v>522</v>
      </c>
      <c r="E19" s="698" t="s">
        <v>1760</v>
      </c>
      <c r="F19" s="699" t="s">
        <v>1761</v>
      </c>
      <c r="G19" s="698" t="s">
        <v>1790</v>
      </c>
      <c r="H19" s="698" t="s">
        <v>1791</v>
      </c>
      <c r="I19" s="701">
        <v>22994.599609375</v>
      </c>
      <c r="J19" s="701">
        <v>0</v>
      </c>
      <c r="K19" s="702">
        <v>0</v>
      </c>
    </row>
    <row r="20" spans="1:11" ht="14.45" customHeight="1" x14ac:dyDescent="0.2">
      <c r="A20" s="696" t="s">
        <v>509</v>
      </c>
      <c r="B20" s="697" t="s">
        <v>510</v>
      </c>
      <c r="C20" s="698" t="s">
        <v>521</v>
      </c>
      <c r="D20" s="699" t="s">
        <v>522</v>
      </c>
      <c r="E20" s="698" t="s">
        <v>1760</v>
      </c>
      <c r="F20" s="699" t="s">
        <v>1761</v>
      </c>
      <c r="G20" s="698" t="s">
        <v>1792</v>
      </c>
      <c r="H20" s="698" t="s">
        <v>1793</v>
      </c>
      <c r="I20" s="701">
        <v>22994.580078125</v>
      </c>
      <c r="J20" s="701">
        <v>0.75</v>
      </c>
      <c r="K20" s="702">
        <v>17245.93994140625</v>
      </c>
    </row>
    <row r="21" spans="1:11" ht="14.45" customHeight="1" x14ac:dyDescent="0.2">
      <c r="A21" s="696" t="s">
        <v>509</v>
      </c>
      <c r="B21" s="697" t="s">
        <v>510</v>
      </c>
      <c r="C21" s="698" t="s">
        <v>521</v>
      </c>
      <c r="D21" s="699" t="s">
        <v>522</v>
      </c>
      <c r="E21" s="698" t="s">
        <v>1760</v>
      </c>
      <c r="F21" s="699" t="s">
        <v>1761</v>
      </c>
      <c r="G21" s="698" t="s">
        <v>1794</v>
      </c>
      <c r="H21" s="698" t="s">
        <v>1795</v>
      </c>
      <c r="I21" s="701">
        <v>16187.69970703125</v>
      </c>
      <c r="J21" s="701">
        <v>0.5</v>
      </c>
      <c r="K21" s="702">
        <v>8093.849853515625</v>
      </c>
    </row>
    <row r="22" spans="1:11" ht="14.45" customHeight="1" x14ac:dyDescent="0.2">
      <c r="A22" s="696" t="s">
        <v>509</v>
      </c>
      <c r="B22" s="697" t="s">
        <v>510</v>
      </c>
      <c r="C22" s="698" t="s">
        <v>521</v>
      </c>
      <c r="D22" s="699" t="s">
        <v>522</v>
      </c>
      <c r="E22" s="698" t="s">
        <v>1760</v>
      </c>
      <c r="F22" s="699" t="s">
        <v>1761</v>
      </c>
      <c r="G22" s="698" t="s">
        <v>1796</v>
      </c>
      <c r="H22" s="698" t="s">
        <v>1797</v>
      </c>
      <c r="I22" s="701">
        <v>16187.7197265625</v>
      </c>
      <c r="J22" s="701">
        <v>0.25</v>
      </c>
      <c r="K22" s="702">
        <v>4046.929931640625</v>
      </c>
    </row>
    <row r="23" spans="1:11" ht="14.45" customHeight="1" x14ac:dyDescent="0.2">
      <c r="A23" s="696" t="s">
        <v>509</v>
      </c>
      <c r="B23" s="697" t="s">
        <v>510</v>
      </c>
      <c r="C23" s="698" t="s">
        <v>521</v>
      </c>
      <c r="D23" s="699" t="s">
        <v>522</v>
      </c>
      <c r="E23" s="698" t="s">
        <v>1760</v>
      </c>
      <c r="F23" s="699" t="s">
        <v>1761</v>
      </c>
      <c r="G23" s="698" t="s">
        <v>1798</v>
      </c>
      <c r="H23" s="698" t="s">
        <v>1799</v>
      </c>
      <c r="I23" s="701">
        <v>3709.6632486979165</v>
      </c>
      <c r="J23" s="701">
        <v>1</v>
      </c>
      <c r="K23" s="702">
        <v>3709.6624755859375</v>
      </c>
    </row>
    <row r="24" spans="1:11" ht="14.45" customHeight="1" x14ac:dyDescent="0.2">
      <c r="A24" s="696" t="s">
        <v>509</v>
      </c>
      <c r="B24" s="697" t="s">
        <v>510</v>
      </c>
      <c r="C24" s="698" t="s">
        <v>521</v>
      </c>
      <c r="D24" s="699" t="s">
        <v>522</v>
      </c>
      <c r="E24" s="698" t="s">
        <v>1760</v>
      </c>
      <c r="F24" s="699" t="s">
        <v>1761</v>
      </c>
      <c r="G24" s="698" t="s">
        <v>1800</v>
      </c>
      <c r="H24" s="698" t="s">
        <v>1801</v>
      </c>
      <c r="I24" s="701">
        <v>3130.75</v>
      </c>
      <c r="J24" s="701">
        <v>5</v>
      </c>
      <c r="K24" s="702">
        <v>15653.75</v>
      </c>
    </row>
    <row r="25" spans="1:11" ht="14.45" customHeight="1" x14ac:dyDescent="0.2">
      <c r="A25" s="696" t="s">
        <v>509</v>
      </c>
      <c r="B25" s="697" t="s">
        <v>510</v>
      </c>
      <c r="C25" s="698" t="s">
        <v>521</v>
      </c>
      <c r="D25" s="699" t="s">
        <v>522</v>
      </c>
      <c r="E25" s="698" t="s">
        <v>1760</v>
      </c>
      <c r="F25" s="699" t="s">
        <v>1761</v>
      </c>
      <c r="G25" s="698" t="s">
        <v>1802</v>
      </c>
      <c r="H25" s="698" t="s">
        <v>1803</v>
      </c>
      <c r="I25" s="701">
        <v>213.35000610351563</v>
      </c>
      <c r="J25" s="701">
        <v>21</v>
      </c>
      <c r="K25" s="702">
        <v>4480.2899169921875</v>
      </c>
    </row>
    <row r="26" spans="1:11" ht="14.45" customHeight="1" x14ac:dyDescent="0.2">
      <c r="A26" s="696" t="s">
        <v>509</v>
      </c>
      <c r="B26" s="697" t="s">
        <v>510</v>
      </c>
      <c r="C26" s="698" t="s">
        <v>521</v>
      </c>
      <c r="D26" s="699" t="s">
        <v>522</v>
      </c>
      <c r="E26" s="698" t="s">
        <v>1760</v>
      </c>
      <c r="F26" s="699" t="s">
        <v>1761</v>
      </c>
      <c r="G26" s="698" t="s">
        <v>1804</v>
      </c>
      <c r="H26" s="698" t="s">
        <v>1805</v>
      </c>
      <c r="I26" s="701">
        <v>2722.4999084472656</v>
      </c>
      <c r="J26" s="701">
        <v>35</v>
      </c>
      <c r="K26" s="702">
        <v>95287.5</v>
      </c>
    </row>
    <row r="27" spans="1:11" ht="14.45" customHeight="1" x14ac:dyDescent="0.2">
      <c r="A27" s="696" t="s">
        <v>509</v>
      </c>
      <c r="B27" s="697" t="s">
        <v>510</v>
      </c>
      <c r="C27" s="698" t="s">
        <v>521</v>
      </c>
      <c r="D27" s="699" t="s">
        <v>522</v>
      </c>
      <c r="E27" s="698" t="s">
        <v>1760</v>
      </c>
      <c r="F27" s="699" t="s">
        <v>1761</v>
      </c>
      <c r="G27" s="698" t="s">
        <v>1806</v>
      </c>
      <c r="H27" s="698" t="s">
        <v>1807</v>
      </c>
      <c r="I27" s="701">
        <v>125.83999633789063</v>
      </c>
      <c r="J27" s="701">
        <v>1</v>
      </c>
      <c r="K27" s="702">
        <v>125.83999633789063</v>
      </c>
    </row>
    <row r="28" spans="1:11" ht="14.45" customHeight="1" x14ac:dyDescent="0.2">
      <c r="A28" s="696" t="s">
        <v>509</v>
      </c>
      <c r="B28" s="697" t="s">
        <v>510</v>
      </c>
      <c r="C28" s="698" t="s">
        <v>521</v>
      </c>
      <c r="D28" s="699" t="s">
        <v>522</v>
      </c>
      <c r="E28" s="698" t="s">
        <v>1808</v>
      </c>
      <c r="F28" s="699" t="s">
        <v>1809</v>
      </c>
      <c r="G28" s="698" t="s">
        <v>1810</v>
      </c>
      <c r="H28" s="698" t="s">
        <v>1811</v>
      </c>
      <c r="I28" s="701">
        <v>21.239999771118164</v>
      </c>
      <c r="J28" s="701">
        <v>170</v>
      </c>
      <c r="K28" s="702">
        <v>3610.800048828125</v>
      </c>
    </row>
    <row r="29" spans="1:11" ht="14.45" customHeight="1" x14ac:dyDescent="0.2">
      <c r="A29" s="696" t="s">
        <v>509</v>
      </c>
      <c r="B29" s="697" t="s">
        <v>510</v>
      </c>
      <c r="C29" s="698" t="s">
        <v>521</v>
      </c>
      <c r="D29" s="699" t="s">
        <v>522</v>
      </c>
      <c r="E29" s="698" t="s">
        <v>1812</v>
      </c>
      <c r="F29" s="699" t="s">
        <v>1813</v>
      </c>
      <c r="G29" s="698" t="s">
        <v>1814</v>
      </c>
      <c r="H29" s="698" t="s">
        <v>1815</v>
      </c>
      <c r="I29" s="701">
        <v>91.699996948242188</v>
      </c>
      <c r="J29" s="701">
        <v>5</v>
      </c>
      <c r="K29" s="702">
        <v>458.5</v>
      </c>
    </row>
    <row r="30" spans="1:11" ht="14.45" customHeight="1" x14ac:dyDescent="0.2">
      <c r="A30" s="696" t="s">
        <v>509</v>
      </c>
      <c r="B30" s="697" t="s">
        <v>510</v>
      </c>
      <c r="C30" s="698" t="s">
        <v>521</v>
      </c>
      <c r="D30" s="699" t="s">
        <v>522</v>
      </c>
      <c r="E30" s="698" t="s">
        <v>1816</v>
      </c>
      <c r="F30" s="699" t="s">
        <v>1817</v>
      </c>
      <c r="G30" s="698" t="s">
        <v>1818</v>
      </c>
      <c r="H30" s="698" t="s">
        <v>1819</v>
      </c>
      <c r="I30" s="701">
        <v>6.440000057220459</v>
      </c>
      <c r="J30" s="701">
        <v>200</v>
      </c>
      <c r="K30" s="702">
        <v>1288</v>
      </c>
    </row>
    <row r="31" spans="1:11" ht="14.45" customHeight="1" x14ac:dyDescent="0.2">
      <c r="A31" s="696" t="s">
        <v>509</v>
      </c>
      <c r="B31" s="697" t="s">
        <v>510</v>
      </c>
      <c r="C31" s="698" t="s">
        <v>521</v>
      </c>
      <c r="D31" s="699" t="s">
        <v>522</v>
      </c>
      <c r="E31" s="698" t="s">
        <v>1816</v>
      </c>
      <c r="F31" s="699" t="s">
        <v>1817</v>
      </c>
      <c r="G31" s="698" t="s">
        <v>1820</v>
      </c>
      <c r="H31" s="698" t="s">
        <v>1821</v>
      </c>
      <c r="I31" s="701">
        <v>4.2199999491373701</v>
      </c>
      <c r="J31" s="701">
        <v>270</v>
      </c>
      <c r="K31" s="702">
        <v>1139.3999938964844</v>
      </c>
    </row>
    <row r="32" spans="1:11" ht="14.45" customHeight="1" x14ac:dyDescent="0.2">
      <c r="A32" s="696" t="s">
        <v>509</v>
      </c>
      <c r="B32" s="697" t="s">
        <v>510</v>
      </c>
      <c r="C32" s="698" t="s">
        <v>521</v>
      </c>
      <c r="D32" s="699" t="s">
        <v>522</v>
      </c>
      <c r="E32" s="698" t="s">
        <v>1816</v>
      </c>
      <c r="F32" s="699" t="s">
        <v>1817</v>
      </c>
      <c r="G32" s="698" t="s">
        <v>1822</v>
      </c>
      <c r="H32" s="698" t="s">
        <v>1823</v>
      </c>
      <c r="I32" s="701">
        <v>6.2999999523162842</v>
      </c>
      <c r="J32" s="701">
        <v>170</v>
      </c>
      <c r="K32" s="702">
        <v>1069.5</v>
      </c>
    </row>
    <row r="33" spans="1:11" ht="14.45" customHeight="1" x14ac:dyDescent="0.2">
      <c r="A33" s="696" t="s">
        <v>509</v>
      </c>
      <c r="B33" s="697" t="s">
        <v>510</v>
      </c>
      <c r="C33" s="698" t="s">
        <v>521</v>
      </c>
      <c r="D33" s="699" t="s">
        <v>522</v>
      </c>
      <c r="E33" s="698" t="s">
        <v>1816</v>
      </c>
      <c r="F33" s="699" t="s">
        <v>1817</v>
      </c>
      <c r="G33" s="698" t="s">
        <v>1824</v>
      </c>
      <c r="H33" s="698" t="s">
        <v>1825</v>
      </c>
      <c r="I33" s="701">
        <v>9.1750001907348633</v>
      </c>
      <c r="J33" s="701">
        <v>140</v>
      </c>
      <c r="K33" s="702">
        <v>1284.5</v>
      </c>
    </row>
    <row r="34" spans="1:11" ht="14.45" customHeight="1" x14ac:dyDescent="0.2">
      <c r="A34" s="696" t="s">
        <v>509</v>
      </c>
      <c r="B34" s="697" t="s">
        <v>510</v>
      </c>
      <c r="C34" s="698" t="s">
        <v>521</v>
      </c>
      <c r="D34" s="699" t="s">
        <v>522</v>
      </c>
      <c r="E34" s="698" t="s">
        <v>1816</v>
      </c>
      <c r="F34" s="699" t="s">
        <v>1817</v>
      </c>
      <c r="G34" s="698" t="s">
        <v>1826</v>
      </c>
      <c r="H34" s="698" t="s">
        <v>1827</v>
      </c>
      <c r="I34" s="701">
        <v>13.350000190734864</v>
      </c>
      <c r="J34" s="701">
        <v>490</v>
      </c>
      <c r="K34" s="702">
        <v>6524.699951171875</v>
      </c>
    </row>
    <row r="35" spans="1:11" ht="14.45" customHeight="1" x14ac:dyDescent="0.2">
      <c r="A35" s="696" t="s">
        <v>509</v>
      </c>
      <c r="B35" s="697" t="s">
        <v>510</v>
      </c>
      <c r="C35" s="698" t="s">
        <v>521</v>
      </c>
      <c r="D35" s="699" t="s">
        <v>522</v>
      </c>
      <c r="E35" s="698" t="s">
        <v>1816</v>
      </c>
      <c r="F35" s="699" t="s">
        <v>1817</v>
      </c>
      <c r="G35" s="698" t="s">
        <v>1828</v>
      </c>
      <c r="H35" s="698" t="s">
        <v>1829</v>
      </c>
      <c r="I35" s="701">
        <v>0.4699999988079071</v>
      </c>
      <c r="J35" s="701">
        <v>600</v>
      </c>
      <c r="K35" s="702">
        <v>282</v>
      </c>
    </row>
    <row r="36" spans="1:11" ht="14.45" customHeight="1" x14ac:dyDescent="0.2">
      <c r="A36" s="696" t="s">
        <v>509</v>
      </c>
      <c r="B36" s="697" t="s">
        <v>510</v>
      </c>
      <c r="C36" s="698" t="s">
        <v>521</v>
      </c>
      <c r="D36" s="699" t="s">
        <v>522</v>
      </c>
      <c r="E36" s="698" t="s">
        <v>1816</v>
      </c>
      <c r="F36" s="699" t="s">
        <v>1817</v>
      </c>
      <c r="G36" s="698" t="s">
        <v>1830</v>
      </c>
      <c r="H36" s="698" t="s">
        <v>1831</v>
      </c>
      <c r="I36" s="701">
        <v>0.63428570543016705</v>
      </c>
      <c r="J36" s="701">
        <v>16400</v>
      </c>
      <c r="K36" s="702">
        <v>10293</v>
      </c>
    </row>
    <row r="37" spans="1:11" ht="14.45" customHeight="1" x14ac:dyDescent="0.2">
      <c r="A37" s="696" t="s">
        <v>509</v>
      </c>
      <c r="B37" s="697" t="s">
        <v>510</v>
      </c>
      <c r="C37" s="698" t="s">
        <v>521</v>
      </c>
      <c r="D37" s="699" t="s">
        <v>522</v>
      </c>
      <c r="E37" s="698" t="s">
        <v>1816</v>
      </c>
      <c r="F37" s="699" t="s">
        <v>1817</v>
      </c>
      <c r="G37" s="698" t="s">
        <v>1832</v>
      </c>
      <c r="H37" s="698" t="s">
        <v>1833</v>
      </c>
      <c r="I37" s="701">
        <v>1.2899999618530273</v>
      </c>
      <c r="J37" s="701">
        <v>35500</v>
      </c>
      <c r="K37" s="702">
        <v>45816.9404296875</v>
      </c>
    </row>
    <row r="38" spans="1:11" ht="14.45" customHeight="1" x14ac:dyDescent="0.2">
      <c r="A38" s="696" t="s">
        <v>509</v>
      </c>
      <c r="B38" s="697" t="s">
        <v>510</v>
      </c>
      <c r="C38" s="698" t="s">
        <v>521</v>
      </c>
      <c r="D38" s="699" t="s">
        <v>522</v>
      </c>
      <c r="E38" s="698" t="s">
        <v>1816</v>
      </c>
      <c r="F38" s="699" t="s">
        <v>1817</v>
      </c>
      <c r="G38" s="698" t="s">
        <v>1834</v>
      </c>
      <c r="H38" s="698" t="s">
        <v>1835</v>
      </c>
      <c r="I38" s="701">
        <v>0.43999999761581421</v>
      </c>
      <c r="J38" s="701">
        <v>300</v>
      </c>
      <c r="K38" s="702">
        <v>132</v>
      </c>
    </row>
    <row r="39" spans="1:11" ht="14.45" customHeight="1" x14ac:dyDescent="0.2">
      <c r="A39" s="696" t="s">
        <v>509</v>
      </c>
      <c r="B39" s="697" t="s">
        <v>510</v>
      </c>
      <c r="C39" s="698" t="s">
        <v>521</v>
      </c>
      <c r="D39" s="699" t="s">
        <v>522</v>
      </c>
      <c r="E39" s="698" t="s">
        <v>1816</v>
      </c>
      <c r="F39" s="699" t="s">
        <v>1817</v>
      </c>
      <c r="G39" s="698" t="s">
        <v>1836</v>
      </c>
      <c r="H39" s="698" t="s">
        <v>1837</v>
      </c>
      <c r="I39" s="701">
        <v>157.8328574044364</v>
      </c>
      <c r="J39" s="701">
        <v>50</v>
      </c>
      <c r="K39" s="702">
        <v>7895.3401641845703</v>
      </c>
    </row>
    <row r="40" spans="1:11" ht="14.45" customHeight="1" x14ac:dyDescent="0.2">
      <c r="A40" s="696" t="s">
        <v>509</v>
      </c>
      <c r="B40" s="697" t="s">
        <v>510</v>
      </c>
      <c r="C40" s="698" t="s">
        <v>521</v>
      </c>
      <c r="D40" s="699" t="s">
        <v>522</v>
      </c>
      <c r="E40" s="698" t="s">
        <v>1816</v>
      </c>
      <c r="F40" s="699" t="s">
        <v>1817</v>
      </c>
      <c r="G40" s="698" t="s">
        <v>1838</v>
      </c>
      <c r="H40" s="698" t="s">
        <v>1839</v>
      </c>
      <c r="I40" s="701">
        <v>86.377498626708984</v>
      </c>
      <c r="J40" s="701">
        <v>60</v>
      </c>
      <c r="K40" s="702">
        <v>5182.6599731445313</v>
      </c>
    </row>
    <row r="41" spans="1:11" ht="14.45" customHeight="1" x14ac:dyDescent="0.2">
      <c r="A41" s="696" t="s">
        <v>509</v>
      </c>
      <c r="B41" s="697" t="s">
        <v>510</v>
      </c>
      <c r="C41" s="698" t="s">
        <v>521</v>
      </c>
      <c r="D41" s="699" t="s">
        <v>522</v>
      </c>
      <c r="E41" s="698" t="s">
        <v>1816</v>
      </c>
      <c r="F41" s="699" t="s">
        <v>1817</v>
      </c>
      <c r="G41" s="698" t="s">
        <v>1840</v>
      </c>
      <c r="H41" s="698" t="s">
        <v>1841</v>
      </c>
      <c r="I41" s="701">
        <v>6.440000057220459</v>
      </c>
      <c r="J41" s="701">
        <v>200</v>
      </c>
      <c r="K41" s="702">
        <v>1288</v>
      </c>
    </row>
    <row r="42" spans="1:11" ht="14.45" customHeight="1" x14ac:dyDescent="0.2">
      <c r="A42" s="696" t="s">
        <v>509</v>
      </c>
      <c r="B42" s="697" t="s">
        <v>510</v>
      </c>
      <c r="C42" s="698" t="s">
        <v>521</v>
      </c>
      <c r="D42" s="699" t="s">
        <v>522</v>
      </c>
      <c r="E42" s="698" t="s">
        <v>1816</v>
      </c>
      <c r="F42" s="699" t="s">
        <v>1817</v>
      </c>
      <c r="G42" s="698" t="s">
        <v>1842</v>
      </c>
      <c r="H42" s="698" t="s">
        <v>1843</v>
      </c>
      <c r="I42" s="701">
        <v>128.71000671386719</v>
      </c>
      <c r="J42" s="701">
        <v>5</v>
      </c>
      <c r="K42" s="702">
        <v>643.53997802734375</v>
      </c>
    </row>
    <row r="43" spans="1:11" ht="14.45" customHeight="1" x14ac:dyDescent="0.2">
      <c r="A43" s="696" t="s">
        <v>509</v>
      </c>
      <c r="B43" s="697" t="s">
        <v>510</v>
      </c>
      <c r="C43" s="698" t="s">
        <v>521</v>
      </c>
      <c r="D43" s="699" t="s">
        <v>522</v>
      </c>
      <c r="E43" s="698" t="s">
        <v>1816</v>
      </c>
      <c r="F43" s="699" t="s">
        <v>1817</v>
      </c>
      <c r="G43" s="698" t="s">
        <v>1844</v>
      </c>
      <c r="H43" s="698" t="s">
        <v>1845</v>
      </c>
      <c r="I43" s="701">
        <v>2.5399999618530273</v>
      </c>
      <c r="J43" s="701">
        <v>210</v>
      </c>
      <c r="K43" s="702">
        <v>533.40000915527344</v>
      </c>
    </row>
    <row r="44" spans="1:11" ht="14.45" customHeight="1" x14ac:dyDescent="0.2">
      <c r="A44" s="696" t="s">
        <v>509</v>
      </c>
      <c r="B44" s="697" t="s">
        <v>510</v>
      </c>
      <c r="C44" s="698" t="s">
        <v>521</v>
      </c>
      <c r="D44" s="699" t="s">
        <v>522</v>
      </c>
      <c r="E44" s="698" t="s">
        <v>1816</v>
      </c>
      <c r="F44" s="699" t="s">
        <v>1817</v>
      </c>
      <c r="G44" s="698" t="s">
        <v>1846</v>
      </c>
      <c r="H44" s="698" t="s">
        <v>1847</v>
      </c>
      <c r="I44" s="701">
        <v>759.1199951171875</v>
      </c>
      <c r="J44" s="701">
        <v>5</v>
      </c>
      <c r="K44" s="702">
        <v>3813.8499755859375</v>
      </c>
    </row>
    <row r="45" spans="1:11" ht="14.45" customHeight="1" x14ac:dyDescent="0.2">
      <c r="A45" s="696" t="s">
        <v>509</v>
      </c>
      <c r="B45" s="697" t="s">
        <v>510</v>
      </c>
      <c r="C45" s="698" t="s">
        <v>521</v>
      </c>
      <c r="D45" s="699" t="s">
        <v>522</v>
      </c>
      <c r="E45" s="698" t="s">
        <v>1816</v>
      </c>
      <c r="F45" s="699" t="s">
        <v>1817</v>
      </c>
      <c r="G45" s="698" t="s">
        <v>1848</v>
      </c>
      <c r="H45" s="698" t="s">
        <v>1849</v>
      </c>
      <c r="I45" s="701">
        <v>61.799999237060547</v>
      </c>
      <c r="J45" s="701">
        <v>30</v>
      </c>
      <c r="K45" s="702">
        <v>1854</v>
      </c>
    </row>
    <row r="46" spans="1:11" ht="14.45" customHeight="1" x14ac:dyDescent="0.2">
      <c r="A46" s="696" t="s">
        <v>509</v>
      </c>
      <c r="B46" s="697" t="s">
        <v>510</v>
      </c>
      <c r="C46" s="698" t="s">
        <v>521</v>
      </c>
      <c r="D46" s="699" t="s">
        <v>522</v>
      </c>
      <c r="E46" s="698" t="s">
        <v>1816</v>
      </c>
      <c r="F46" s="699" t="s">
        <v>1817</v>
      </c>
      <c r="G46" s="698" t="s">
        <v>1850</v>
      </c>
      <c r="H46" s="698" t="s">
        <v>1851</v>
      </c>
      <c r="I46" s="701">
        <v>106.94999694824219</v>
      </c>
      <c r="J46" s="701">
        <v>10</v>
      </c>
      <c r="K46" s="702">
        <v>1069.5</v>
      </c>
    </row>
    <row r="47" spans="1:11" ht="14.45" customHeight="1" x14ac:dyDescent="0.2">
      <c r="A47" s="696" t="s">
        <v>509</v>
      </c>
      <c r="B47" s="697" t="s">
        <v>510</v>
      </c>
      <c r="C47" s="698" t="s">
        <v>521</v>
      </c>
      <c r="D47" s="699" t="s">
        <v>522</v>
      </c>
      <c r="E47" s="698" t="s">
        <v>1816</v>
      </c>
      <c r="F47" s="699" t="s">
        <v>1817</v>
      </c>
      <c r="G47" s="698" t="s">
        <v>1852</v>
      </c>
      <c r="H47" s="698" t="s">
        <v>1853</v>
      </c>
      <c r="I47" s="701">
        <v>272.44000244140625</v>
      </c>
      <c r="J47" s="701">
        <v>18</v>
      </c>
      <c r="K47" s="702">
        <v>4903.8299560546875</v>
      </c>
    </row>
    <row r="48" spans="1:11" ht="14.45" customHeight="1" x14ac:dyDescent="0.2">
      <c r="A48" s="696" t="s">
        <v>509</v>
      </c>
      <c r="B48" s="697" t="s">
        <v>510</v>
      </c>
      <c r="C48" s="698" t="s">
        <v>521</v>
      </c>
      <c r="D48" s="699" t="s">
        <v>522</v>
      </c>
      <c r="E48" s="698" t="s">
        <v>1816</v>
      </c>
      <c r="F48" s="699" t="s">
        <v>1817</v>
      </c>
      <c r="G48" s="698" t="s">
        <v>1854</v>
      </c>
      <c r="H48" s="698" t="s">
        <v>1855</v>
      </c>
      <c r="I48" s="701">
        <v>22.14714241027832</v>
      </c>
      <c r="J48" s="701">
        <v>875</v>
      </c>
      <c r="K48" s="702">
        <v>19379</v>
      </c>
    </row>
    <row r="49" spans="1:11" ht="14.45" customHeight="1" x14ac:dyDescent="0.2">
      <c r="A49" s="696" t="s">
        <v>509</v>
      </c>
      <c r="B49" s="697" t="s">
        <v>510</v>
      </c>
      <c r="C49" s="698" t="s">
        <v>521</v>
      </c>
      <c r="D49" s="699" t="s">
        <v>522</v>
      </c>
      <c r="E49" s="698" t="s">
        <v>1816</v>
      </c>
      <c r="F49" s="699" t="s">
        <v>1817</v>
      </c>
      <c r="G49" s="698" t="s">
        <v>1856</v>
      </c>
      <c r="H49" s="698" t="s">
        <v>1857</v>
      </c>
      <c r="I49" s="701">
        <v>30.175000190734863</v>
      </c>
      <c r="J49" s="701">
        <v>425</v>
      </c>
      <c r="K49" s="702">
        <v>12824.5</v>
      </c>
    </row>
    <row r="50" spans="1:11" ht="14.45" customHeight="1" x14ac:dyDescent="0.2">
      <c r="A50" s="696" t="s">
        <v>509</v>
      </c>
      <c r="B50" s="697" t="s">
        <v>510</v>
      </c>
      <c r="C50" s="698" t="s">
        <v>521</v>
      </c>
      <c r="D50" s="699" t="s">
        <v>522</v>
      </c>
      <c r="E50" s="698" t="s">
        <v>1816</v>
      </c>
      <c r="F50" s="699" t="s">
        <v>1817</v>
      </c>
      <c r="G50" s="698" t="s">
        <v>1858</v>
      </c>
      <c r="H50" s="698" t="s">
        <v>1859</v>
      </c>
      <c r="I50" s="701">
        <v>235.75</v>
      </c>
      <c r="J50" s="701">
        <v>6</v>
      </c>
      <c r="K50" s="702">
        <v>1414.5</v>
      </c>
    </row>
    <row r="51" spans="1:11" ht="14.45" customHeight="1" x14ac:dyDescent="0.2">
      <c r="A51" s="696" t="s">
        <v>509</v>
      </c>
      <c r="B51" s="697" t="s">
        <v>510</v>
      </c>
      <c r="C51" s="698" t="s">
        <v>521</v>
      </c>
      <c r="D51" s="699" t="s">
        <v>522</v>
      </c>
      <c r="E51" s="698" t="s">
        <v>1816</v>
      </c>
      <c r="F51" s="699" t="s">
        <v>1817</v>
      </c>
      <c r="G51" s="698" t="s">
        <v>1860</v>
      </c>
      <c r="H51" s="698" t="s">
        <v>1861</v>
      </c>
      <c r="I51" s="701">
        <v>361.10000610351563</v>
      </c>
      <c r="J51" s="701">
        <v>30</v>
      </c>
      <c r="K51" s="702">
        <v>10833.00048828125</v>
      </c>
    </row>
    <row r="52" spans="1:11" ht="14.45" customHeight="1" x14ac:dyDescent="0.2">
      <c r="A52" s="696" t="s">
        <v>509</v>
      </c>
      <c r="B52" s="697" t="s">
        <v>510</v>
      </c>
      <c r="C52" s="698" t="s">
        <v>521</v>
      </c>
      <c r="D52" s="699" t="s">
        <v>522</v>
      </c>
      <c r="E52" s="698" t="s">
        <v>1816</v>
      </c>
      <c r="F52" s="699" t="s">
        <v>1817</v>
      </c>
      <c r="G52" s="698" t="s">
        <v>1862</v>
      </c>
      <c r="H52" s="698" t="s">
        <v>1863</v>
      </c>
      <c r="I52" s="701">
        <v>138.77000427246094</v>
      </c>
      <c r="J52" s="701">
        <v>24</v>
      </c>
      <c r="K52" s="702">
        <v>3330.39990234375</v>
      </c>
    </row>
    <row r="53" spans="1:11" ht="14.45" customHeight="1" x14ac:dyDescent="0.2">
      <c r="A53" s="696" t="s">
        <v>509</v>
      </c>
      <c r="B53" s="697" t="s">
        <v>510</v>
      </c>
      <c r="C53" s="698" t="s">
        <v>521</v>
      </c>
      <c r="D53" s="699" t="s">
        <v>522</v>
      </c>
      <c r="E53" s="698" t="s">
        <v>1816</v>
      </c>
      <c r="F53" s="699" t="s">
        <v>1817</v>
      </c>
      <c r="G53" s="698" t="s">
        <v>1864</v>
      </c>
      <c r="H53" s="698" t="s">
        <v>1865</v>
      </c>
      <c r="I53" s="701">
        <v>2.869999885559082</v>
      </c>
      <c r="J53" s="701">
        <v>50</v>
      </c>
      <c r="K53" s="702">
        <v>143.5</v>
      </c>
    </row>
    <row r="54" spans="1:11" ht="14.45" customHeight="1" x14ac:dyDescent="0.2">
      <c r="A54" s="696" t="s">
        <v>509</v>
      </c>
      <c r="B54" s="697" t="s">
        <v>510</v>
      </c>
      <c r="C54" s="698" t="s">
        <v>521</v>
      </c>
      <c r="D54" s="699" t="s">
        <v>522</v>
      </c>
      <c r="E54" s="698" t="s">
        <v>1816</v>
      </c>
      <c r="F54" s="699" t="s">
        <v>1817</v>
      </c>
      <c r="G54" s="698" t="s">
        <v>1866</v>
      </c>
      <c r="H54" s="698" t="s">
        <v>1867</v>
      </c>
      <c r="I54" s="701">
        <v>5.273333390553792</v>
      </c>
      <c r="J54" s="701">
        <v>470</v>
      </c>
      <c r="K54" s="702">
        <v>2478.3999938964844</v>
      </c>
    </row>
    <row r="55" spans="1:11" ht="14.45" customHeight="1" x14ac:dyDescent="0.2">
      <c r="A55" s="696" t="s">
        <v>509</v>
      </c>
      <c r="B55" s="697" t="s">
        <v>510</v>
      </c>
      <c r="C55" s="698" t="s">
        <v>521</v>
      </c>
      <c r="D55" s="699" t="s">
        <v>522</v>
      </c>
      <c r="E55" s="698" t="s">
        <v>1816</v>
      </c>
      <c r="F55" s="699" t="s">
        <v>1817</v>
      </c>
      <c r="G55" s="698" t="s">
        <v>1868</v>
      </c>
      <c r="H55" s="698" t="s">
        <v>1869</v>
      </c>
      <c r="I55" s="701">
        <v>16.329999923706055</v>
      </c>
      <c r="J55" s="701">
        <v>30</v>
      </c>
      <c r="K55" s="702">
        <v>489.90000915527344</v>
      </c>
    </row>
    <row r="56" spans="1:11" ht="14.45" customHeight="1" x14ac:dyDescent="0.2">
      <c r="A56" s="696" t="s">
        <v>509</v>
      </c>
      <c r="B56" s="697" t="s">
        <v>510</v>
      </c>
      <c r="C56" s="698" t="s">
        <v>521</v>
      </c>
      <c r="D56" s="699" t="s">
        <v>522</v>
      </c>
      <c r="E56" s="698" t="s">
        <v>1816</v>
      </c>
      <c r="F56" s="699" t="s">
        <v>1817</v>
      </c>
      <c r="G56" s="698" t="s">
        <v>1870</v>
      </c>
      <c r="H56" s="698" t="s">
        <v>1871</v>
      </c>
      <c r="I56" s="701">
        <v>3.622499942779541</v>
      </c>
      <c r="J56" s="701">
        <v>290</v>
      </c>
      <c r="K56" s="702">
        <v>1050.8399963378906</v>
      </c>
    </row>
    <row r="57" spans="1:11" ht="14.45" customHeight="1" x14ac:dyDescent="0.2">
      <c r="A57" s="696" t="s">
        <v>509</v>
      </c>
      <c r="B57" s="697" t="s">
        <v>510</v>
      </c>
      <c r="C57" s="698" t="s">
        <v>521</v>
      </c>
      <c r="D57" s="699" t="s">
        <v>522</v>
      </c>
      <c r="E57" s="698" t="s">
        <v>1816</v>
      </c>
      <c r="F57" s="699" t="s">
        <v>1817</v>
      </c>
      <c r="G57" s="698" t="s">
        <v>1872</v>
      </c>
      <c r="H57" s="698" t="s">
        <v>1873</v>
      </c>
      <c r="I57" s="701">
        <v>9.7799997329711914</v>
      </c>
      <c r="J57" s="701">
        <v>230</v>
      </c>
      <c r="K57" s="702">
        <v>2248.3500061035156</v>
      </c>
    </row>
    <row r="58" spans="1:11" ht="14.45" customHeight="1" x14ac:dyDescent="0.2">
      <c r="A58" s="696" t="s">
        <v>509</v>
      </c>
      <c r="B58" s="697" t="s">
        <v>510</v>
      </c>
      <c r="C58" s="698" t="s">
        <v>521</v>
      </c>
      <c r="D58" s="699" t="s">
        <v>522</v>
      </c>
      <c r="E58" s="698" t="s">
        <v>1816</v>
      </c>
      <c r="F58" s="699" t="s">
        <v>1817</v>
      </c>
      <c r="G58" s="698" t="s">
        <v>1874</v>
      </c>
      <c r="H58" s="698" t="s">
        <v>1875</v>
      </c>
      <c r="I58" s="701">
        <v>44.290000915527344</v>
      </c>
      <c r="J58" s="701">
        <v>20</v>
      </c>
      <c r="K58" s="702">
        <v>885.739990234375</v>
      </c>
    </row>
    <row r="59" spans="1:11" ht="14.45" customHeight="1" x14ac:dyDescent="0.2">
      <c r="A59" s="696" t="s">
        <v>509</v>
      </c>
      <c r="B59" s="697" t="s">
        <v>510</v>
      </c>
      <c r="C59" s="698" t="s">
        <v>521</v>
      </c>
      <c r="D59" s="699" t="s">
        <v>522</v>
      </c>
      <c r="E59" s="698" t="s">
        <v>1816</v>
      </c>
      <c r="F59" s="699" t="s">
        <v>1817</v>
      </c>
      <c r="G59" s="698" t="s">
        <v>1876</v>
      </c>
      <c r="H59" s="698" t="s">
        <v>1877</v>
      </c>
      <c r="I59" s="701">
        <v>159.55000305175781</v>
      </c>
      <c r="J59" s="701">
        <v>10</v>
      </c>
      <c r="K59" s="702">
        <v>1595.510009765625</v>
      </c>
    </row>
    <row r="60" spans="1:11" ht="14.45" customHeight="1" x14ac:dyDescent="0.2">
      <c r="A60" s="696" t="s">
        <v>509</v>
      </c>
      <c r="B60" s="697" t="s">
        <v>510</v>
      </c>
      <c r="C60" s="698" t="s">
        <v>521</v>
      </c>
      <c r="D60" s="699" t="s">
        <v>522</v>
      </c>
      <c r="E60" s="698" t="s">
        <v>1816</v>
      </c>
      <c r="F60" s="699" t="s">
        <v>1817</v>
      </c>
      <c r="G60" s="698" t="s">
        <v>1878</v>
      </c>
      <c r="H60" s="698" t="s">
        <v>1879</v>
      </c>
      <c r="I60" s="701">
        <v>300</v>
      </c>
      <c r="J60" s="701">
        <v>15</v>
      </c>
      <c r="K60" s="702">
        <v>4500.010009765625</v>
      </c>
    </row>
    <row r="61" spans="1:11" ht="14.45" customHeight="1" x14ac:dyDescent="0.2">
      <c r="A61" s="696" t="s">
        <v>509</v>
      </c>
      <c r="B61" s="697" t="s">
        <v>510</v>
      </c>
      <c r="C61" s="698" t="s">
        <v>521</v>
      </c>
      <c r="D61" s="699" t="s">
        <v>522</v>
      </c>
      <c r="E61" s="698" t="s">
        <v>1816</v>
      </c>
      <c r="F61" s="699" t="s">
        <v>1817</v>
      </c>
      <c r="G61" s="698" t="s">
        <v>1880</v>
      </c>
      <c r="H61" s="698" t="s">
        <v>1881</v>
      </c>
      <c r="I61" s="701">
        <v>573.8499755859375</v>
      </c>
      <c r="J61" s="701">
        <v>16</v>
      </c>
      <c r="K61" s="702">
        <v>9181.60009765625</v>
      </c>
    </row>
    <row r="62" spans="1:11" ht="14.45" customHeight="1" x14ac:dyDescent="0.2">
      <c r="A62" s="696" t="s">
        <v>509</v>
      </c>
      <c r="B62" s="697" t="s">
        <v>510</v>
      </c>
      <c r="C62" s="698" t="s">
        <v>521</v>
      </c>
      <c r="D62" s="699" t="s">
        <v>522</v>
      </c>
      <c r="E62" s="698" t="s">
        <v>1816</v>
      </c>
      <c r="F62" s="699" t="s">
        <v>1817</v>
      </c>
      <c r="G62" s="698" t="s">
        <v>1882</v>
      </c>
      <c r="H62" s="698" t="s">
        <v>1883</v>
      </c>
      <c r="I62" s="701">
        <v>309.35000610351563</v>
      </c>
      <c r="J62" s="701">
        <v>19</v>
      </c>
      <c r="K62" s="702">
        <v>5877.6499633789063</v>
      </c>
    </row>
    <row r="63" spans="1:11" ht="14.45" customHeight="1" x14ac:dyDescent="0.2">
      <c r="A63" s="696" t="s">
        <v>509</v>
      </c>
      <c r="B63" s="697" t="s">
        <v>510</v>
      </c>
      <c r="C63" s="698" t="s">
        <v>521</v>
      </c>
      <c r="D63" s="699" t="s">
        <v>522</v>
      </c>
      <c r="E63" s="698" t="s">
        <v>1816</v>
      </c>
      <c r="F63" s="699" t="s">
        <v>1817</v>
      </c>
      <c r="G63" s="698" t="s">
        <v>1884</v>
      </c>
      <c r="H63" s="698" t="s">
        <v>1885</v>
      </c>
      <c r="I63" s="701">
        <v>256.625</v>
      </c>
      <c r="J63" s="701">
        <v>20</v>
      </c>
      <c r="K63" s="702">
        <v>4766.25</v>
      </c>
    </row>
    <row r="64" spans="1:11" ht="14.45" customHeight="1" x14ac:dyDescent="0.2">
      <c r="A64" s="696" t="s">
        <v>509</v>
      </c>
      <c r="B64" s="697" t="s">
        <v>510</v>
      </c>
      <c r="C64" s="698" t="s">
        <v>521</v>
      </c>
      <c r="D64" s="699" t="s">
        <v>522</v>
      </c>
      <c r="E64" s="698" t="s">
        <v>1816</v>
      </c>
      <c r="F64" s="699" t="s">
        <v>1817</v>
      </c>
      <c r="G64" s="698" t="s">
        <v>1886</v>
      </c>
      <c r="H64" s="698" t="s">
        <v>1887</v>
      </c>
      <c r="I64" s="701">
        <v>247.66999816894531</v>
      </c>
      <c r="J64" s="701">
        <v>15</v>
      </c>
      <c r="K64" s="702">
        <v>3538.2598876953125</v>
      </c>
    </row>
    <row r="65" spans="1:11" ht="14.45" customHeight="1" x14ac:dyDescent="0.2">
      <c r="A65" s="696" t="s">
        <v>509</v>
      </c>
      <c r="B65" s="697" t="s">
        <v>510</v>
      </c>
      <c r="C65" s="698" t="s">
        <v>521</v>
      </c>
      <c r="D65" s="699" t="s">
        <v>522</v>
      </c>
      <c r="E65" s="698" t="s">
        <v>1816</v>
      </c>
      <c r="F65" s="699" t="s">
        <v>1817</v>
      </c>
      <c r="G65" s="698" t="s">
        <v>1888</v>
      </c>
      <c r="H65" s="698" t="s">
        <v>1889</v>
      </c>
      <c r="I65" s="701">
        <v>380.8800048828125</v>
      </c>
      <c r="J65" s="701">
        <v>5</v>
      </c>
      <c r="K65" s="702">
        <v>1904.4000244140625</v>
      </c>
    </row>
    <row r="66" spans="1:11" ht="14.45" customHeight="1" x14ac:dyDescent="0.2">
      <c r="A66" s="696" t="s">
        <v>509</v>
      </c>
      <c r="B66" s="697" t="s">
        <v>510</v>
      </c>
      <c r="C66" s="698" t="s">
        <v>521</v>
      </c>
      <c r="D66" s="699" t="s">
        <v>522</v>
      </c>
      <c r="E66" s="698" t="s">
        <v>1816</v>
      </c>
      <c r="F66" s="699" t="s">
        <v>1817</v>
      </c>
      <c r="G66" s="698" t="s">
        <v>1890</v>
      </c>
      <c r="H66" s="698" t="s">
        <v>1891</v>
      </c>
      <c r="I66" s="701">
        <v>53.009998321533203</v>
      </c>
      <c r="J66" s="701">
        <v>10</v>
      </c>
      <c r="K66" s="702">
        <v>530.0999755859375</v>
      </c>
    </row>
    <row r="67" spans="1:11" ht="14.45" customHeight="1" x14ac:dyDescent="0.2">
      <c r="A67" s="696" t="s">
        <v>509</v>
      </c>
      <c r="B67" s="697" t="s">
        <v>510</v>
      </c>
      <c r="C67" s="698" t="s">
        <v>521</v>
      </c>
      <c r="D67" s="699" t="s">
        <v>522</v>
      </c>
      <c r="E67" s="698" t="s">
        <v>1816</v>
      </c>
      <c r="F67" s="699" t="s">
        <v>1817</v>
      </c>
      <c r="G67" s="698" t="s">
        <v>1892</v>
      </c>
      <c r="H67" s="698" t="s">
        <v>1893</v>
      </c>
      <c r="I67" s="701">
        <v>61.560001373291016</v>
      </c>
      <c r="J67" s="701">
        <v>10</v>
      </c>
      <c r="K67" s="702">
        <v>615.5999755859375</v>
      </c>
    </row>
    <row r="68" spans="1:11" ht="14.45" customHeight="1" x14ac:dyDescent="0.2">
      <c r="A68" s="696" t="s">
        <v>509</v>
      </c>
      <c r="B68" s="697" t="s">
        <v>510</v>
      </c>
      <c r="C68" s="698" t="s">
        <v>521</v>
      </c>
      <c r="D68" s="699" t="s">
        <v>522</v>
      </c>
      <c r="E68" s="698" t="s">
        <v>1816</v>
      </c>
      <c r="F68" s="699" t="s">
        <v>1817</v>
      </c>
      <c r="G68" s="698" t="s">
        <v>1894</v>
      </c>
      <c r="H68" s="698" t="s">
        <v>1895</v>
      </c>
      <c r="I68" s="701">
        <v>5.8440000534057619</v>
      </c>
      <c r="J68" s="701">
        <v>500</v>
      </c>
      <c r="K68" s="702">
        <v>2922</v>
      </c>
    </row>
    <row r="69" spans="1:11" ht="14.45" customHeight="1" x14ac:dyDescent="0.2">
      <c r="A69" s="696" t="s">
        <v>509</v>
      </c>
      <c r="B69" s="697" t="s">
        <v>510</v>
      </c>
      <c r="C69" s="698" t="s">
        <v>521</v>
      </c>
      <c r="D69" s="699" t="s">
        <v>522</v>
      </c>
      <c r="E69" s="698" t="s">
        <v>1816</v>
      </c>
      <c r="F69" s="699" t="s">
        <v>1817</v>
      </c>
      <c r="G69" s="698" t="s">
        <v>1896</v>
      </c>
      <c r="H69" s="698" t="s">
        <v>1897</v>
      </c>
      <c r="I69" s="701">
        <v>14.122499942779541</v>
      </c>
      <c r="J69" s="701">
        <v>450</v>
      </c>
      <c r="K69" s="702">
        <v>6355</v>
      </c>
    </row>
    <row r="70" spans="1:11" ht="14.45" customHeight="1" x14ac:dyDescent="0.2">
      <c r="A70" s="696" t="s">
        <v>509</v>
      </c>
      <c r="B70" s="697" t="s">
        <v>510</v>
      </c>
      <c r="C70" s="698" t="s">
        <v>521</v>
      </c>
      <c r="D70" s="699" t="s">
        <v>522</v>
      </c>
      <c r="E70" s="698" t="s">
        <v>1816</v>
      </c>
      <c r="F70" s="699" t="s">
        <v>1817</v>
      </c>
      <c r="G70" s="698" t="s">
        <v>1898</v>
      </c>
      <c r="H70" s="698" t="s">
        <v>1899</v>
      </c>
      <c r="I70" s="701">
        <v>7.4499998092651367</v>
      </c>
      <c r="J70" s="701">
        <v>100</v>
      </c>
      <c r="K70" s="702">
        <v>745</v>
      </c>
    </row>
    <row r="71" spans="1:11" ht="14.45" customHeight="1" x14ac:dyDescent="0.2">
      <c r="A71" s="696" t="s">
        <v>509</v>
      </c>
      <c r="B71" s="697" t="s">
        <v>510</v>
      </c>
      <c r="C71" s="698" t="s">
        <v>521</v>
      </c>
      <c r="D71" s="699" t="s">
        <v>522</v>
      </c>
      <c r="E71" s="698" t="s">
        <v>1816</v>
      </c>
      <c r="F71" s="699" t="s">
        <v>1817</v>
      </c>
      <c r="G71" s="698" t="s">
        <v>1900</v>
      </c>
      <c r="H71" s="698" t="s">
        <v>1901</v>
      </c>
      <c r="I71" s="701">
        <v>99.709999084472656</v>
      </c>
      <c r="J71" s="701">
        <v>10</v>
      </c>
      <c r="K71" s="702">
        <v>997.04998779296875</v>
      </c>
    </row>
    <row r="72" spans="1:11" ht="14.45" customHeight="1" x14ac:dyDescent="0.2">
      <c r="A72" s="696" t="s">
        <v>509</v>
      </c>
      <c r="B72" s="697" t="s">
        <v>510</v>
      </c>
      <c r="C72" s="698" t="s">
        <v>521</v>
      </c>
      <c r="D72" s="699" t="s">
        <v>522</v>
      </c>
      <c r="E72" s="698" t="s">
        <v>1816</v>
      </c>
      <c r="F72" s="699" t="s">
        <v>1817</v>
      </c>
      <c r="G72" s="698" t="s">
        <v>1902</v>
      </c>
      <c r="H72" s="698" t="s">
        <v>1903</v>
      </c>
      <c r="I72" s="701">
        <v>124.55000305175781</v>
      </c>
      <c r="J72" s="701">
        <v>30</v>
      </c>
      <c r="K72" s="702">
        <v>3736.349853515625</v>
      </c>
    </row>
    <row r="73" spans="1:11" ht="14.45" customHeight="1" x14ac:dyDescent="0.2">
      <c r="A73" s="696" t="s">
        <v>509</v>
      </c>
      <c r="B73" s="697" t="s">
        <v>510</v>
      </c>
      <c r="C73" s="698" t="s">
        <v>521</v>
      </c>
      <c r="D73" s="699" t="s">
        <v>522</v>
      </c>
      <c r="E73" s="698" t="s">
        <v>1816</v>
      </c>
      <c r="F73" s="699" t="s">
        <v>1817</v>
      </c>
      <c r="G73" s="698" t="s">
        <v>1904</v>
      </c>
      <c r="H73" s="698" t="s">
        <v>1905</v>
      </c>
      <c r="I73" s="701">
        <v>286.35000610351563</v>
      </c>
      <c r="J73" s="701">
        <v>10</v>
      </c>
      <c r="K73" s="702">
        <v>2863.5</v>
      </c>
    </row>
    <row r="74" spans="1:11" ht="14.45" customHeight="1" x14ac:dyDescent="0.2">
      <c r="A74" s="696" t="s">
        <v>509</v>
      </c>
      <c r="B74" s="697" t="s">
        <v>510</v>
      </c>
      <c r="C74" s="698" t="s">
        <v>521</v>
      </c>
      <c r="D74" s="699" t="s">
        <v>522</v>
      </c>
      <c r="E74" s="698" t="s">
        <v>1816</v>
      </c>
      <c r="F74" s="699" t="s">
        <v>1817</v>
      </c>
      <c r="G74" s="698" t="s">
        <v>1906</v>
      </c>
      <c r="H74" s="698" t="s">
        <v>1907</v>
      </c>
      <c r="I74" s="701">
        <v>1.3799999952316284</v>
      </c>
      <c r="J74" s="701">
        <v>950</v>
      </c>
      <c r="K74" s="702">
        <v>1311</v>
      </c>
    </row>
    <row r="75" spans="1:11" ht="14.45" customHeight="1" x14ac:dyDescent="0.2">
      <c r="A75" s="696" t="s">
        <v>509</v>
      </c>
      <c r="B75" s="697" t="s">
        <v>510</v>
      </c>
      <c r="C75" s="698" t="s">
        <v>521</v>
      </c>
      <c r="D75" s="699" t="s">
        <v>522</v>
      </c>
      <c r="E75" s="698" t="s">
        <v>1816</v>
      </c>
      <c r="F75" s="699" t="s">
        <v>1817</v>
      </c>
      <c r="G75" s="698" t="s">
        <v>1908</v>
      </c>
      <c r="H75" s="698" t="s">
        <v>1909</v>
      </c>
      <c r="I75" s="701">
        <v>0.85400002002716069</v>
      </c>
      <c r="J75" s="701">
        <v>2800</v>
      </c>
      <c r="K75" s="702">
        <v>2390</v>
      </c>
    </row>
    <row r="76" spans="1:11" ht="14.45" customHeight="1" x14ac:dyDescent="0.2">
      <c r="A76" s="696" t="s">
        <v>509</v>
      </c>
      <c r="B76" s="697" t="s">
        <v>510</v>
      </c>
      <c r="C76" s="698" t="s">
        <v>521</v>
      </c>
      <c r="D76" s="699" t="s">
        <v>522</v>
      </c>
      <c r="E76" s="698" t="s">
        <v>1816</v>
      </c>
      <c r="F76" s="699" t="s">
        <v>1817</v>
      </c>
      <c r="G76" s="698" t="s">
        <v>1910</v>
      </c>
      <c r="H76" s="698" t="s">
        <v>1911</v>
      </c>
      <c r="I76" s="701">
        <v>1.5169999837875365</v>
      </c>
      <c r="J76" s="701">
        <v>1550</v>
      </c>
      <c r="K76" s="702">
        <v>2353.5</v>
      </c>
    </row>
    <row r="77" spans="1:11" ht="14.45" customHeight="1" x14ac:dyDescent="0.2">
      <c r="A77" s="696" t="s">
        <v>509</v>
      </c>
      <c r="B77" s="697" t="s">
        <v>510</v>
      </c>
      <c r="C77" s="698" t="s">
        <v>521</v>
      </c>
      <c r="D77" s="699" t="s">
        <v>522</v>
      </c>
      <c r="E77" s="698" t="s">
        <v>1816</v>
      </c>
      <c r="F77" s="699" t="s">
        <v>1817</v>
      </c>
      <c r="G77" s="698" t="s">
        <v>1912</v>
      </c>
      <c r="H77" s="698" t="s">
        <v>1913</v>
      </c>
      <c r="I77" s="701">
        <v>2.0637499392032623</v>
      </c>
      <c r="J77" s="701">
        <v>750</v>
      </c>
      <c r="K77" s="702">
        <v>1547.5</v>
      </c>
    </row>
    <row r="78" spans="1:11" ht="14.45" customHeight="1" x14ac:dyDescent="0.2">
      <c r="A78" s="696" t="s">
        <v>509</v>
      </c>
      <c r="B78" s="697" t="s">
        <v>510</v>
      </c>
      <c r="C78" s="698" t="s">
        <v>521</v>
      </c>
      <c r="D78" s="699" t="s">
        <v>522</v>
      </c>
      <c r="E78" s="698" t="s">
        <v>1816</v>
      </c>
      <c r="F78" s="699" t="s">
        <v>1817</v>
      </c>
      <c r="G78" s="698" t="s">
        <v>1914</v>
      </c>
      <c r="H78" s="698" t="s">
        <v>1915</v>
      </c>
      <c r="I78" s="701">
        <v>3.3666665554046631</v>
      </c>
      <c r="J78" s="701">
        <v>200</v>
      </c>
      <c r="K78" s="702">
        <v>673</v>
      </c>
    </row>
    <row r="79" spans="1:11" ht="14.45" customHeight="1" x14ac:dyDescent="0.2">
      <c r="A79" s="696" t="s">
        <v>509</v>
      </c>
      <c r="B79" s="697" t="s">
        <v>510</v>
      </c>
      <c r="C79" s="698" t="s">
        <v>521</v>
      </c>
      <c r="D79" s="699" t="s">
        <v>522</v>
      </c>
      <c r="E79" s="698" t="s">
        <v>1816</v>
      </c>
      <c r="F79" s="699" t="s">
        <v>1817</v>
      </c>
      <c r="G79" s="698" t="s">
        <v>1916</v>
      </c>
      <c r="H79" s="698" t="s">
        <v>1917</v>
      </c>
      <c r="I79" s="701">
        <v>24.840000152587891</v>
      </c>
      <c r="J79" s="701">
        <v>48</v>
      </c>
      <c r="K79" s="702">
        <v>1192.3199462890625</v>
      </c>
    </row>
    <row r="80" spans="1:11" ht="14.45" customHeight="1" x14ac:dyDescent="0.2">
      <c r="A80" s="696" t="s">
        <v>509</v>
      </c>
      <c r="B80" s="697" t="s">
        <v>510</v>
      </c>
      <c r="C80" s="698" t="s">
        <v>521</v>
      </c>
      <c r="D80" s="699" t="s">
        <v>522</v>
      </c>
      <c r="E80" s="698" t="s">
        <v>1816</v>
      </c>
      <c r="F80" s="699" t="s">
        <v>1817</v>
      </c>
      <c r="G80" s="698" t="s">
        <v>1918</v>
      </c>
      <c r="H80" s="698" t="s">
        <v>1919</v>
      </c>
      <c r="I80" s="701">
        <v>9.2971429824829102</v>
      </c>
      <c r="J80" s="701">
        <v>350</v>
      </c>
      <c r="K80" s="702">
        <v>3254</v>
      </c>
    </row>
    <row r="81" spans="1:11" ht="14.45" customHeight="1" x14ac:dyDescent="0.2">
      <c r="A81" s="696" t="s">
        <v>509</v>
      </c>
      <c r="B81" s="697" t="s">
        <v>510</v>
      </c>
      <c r="C81" s="698" t="s">
        <v>521</v>
      </c>
      <c r="D81" s="699" t="s">
        <v>522</v>
      </c>
      <c r="E81" s="698" t="s">
        <v>1816</v>
      </c>
      <c r="F81" s="699" t="s">
        <v>1817</v>
      </c>
      <c r="G81" s="698" t="s">
        <v>1920</v>
      </c>
      <c r="H81" s="698" t="s">
        <v>1921</v>
      </c>
      <c r="I81" s="701">
        <v>7.25</v>
      </c>
      <c r="J81" s="701">
        <v>24</v>
      </c>
      <c r="K81" s="702">
        <v>174</v>
      </c>
    </row>
    <row r="82" spans="1:11" ht="14.45" customHeight="1" x14ac:dyDescent="0.2">
      <c r="A82" s="696" t="s">
        <v>509</v>
      </c>
      <c r="B82" s="697" t="s">
        <v>510</v>
      </c>
      <c r="C82" s="698" t="s">
        <v>521</v>
      </c>
      <c r="D82" s="699" t="s">
        <v>522</v>
      </c>
      <c r="E82" s="698" t="s">
        <v>1816</v>
      </c>
      <c r="F82" s="699" t="s">
        <v>1817</v>
      </c>
      <c r="G82" s="698" t="s">
        <v>1922</v>
      </c>
      <c r="H82" s="698" t="s">
        <v>1923</v>
      </c>
      <c r="I82" s="701">
        <v>10.340000152587891</v>
      </c>
      <c r="J82" s="701">
        <v>96</v>
      </c>
      <c r="K82" s="702">
        <v>992.6400146484375</v>
      </c>
    </row>
    <row r="83" spans="1:11" ht="14.45" customHeight="1" x14ac:dyDescent="0.2">
      <c r="A83" s="696" t="s">
        <v>509</v>
      </c>
      <c r="B83" s="697" t="s">
        <v>510</v>
      </c>
      <c r="C83" s="698" t="s">
        <v>521</v>
      </c>
      <c r="D83" s="699" t="s">
        <v>522</v>
      </c>
      <c r="E83" s="698" t="s">
        <v>1816</v>
      </c>
      <c r="F83" s="699" t="s">
        <v>1817</v>
      </c>
      <c r="G83" s="698" t="s">
        <v>1924</v>
      </c>
      <c r="H83" s="698" t="s">
        <v>1925</v>
      </c>
      <c r="I83" s="701">
        <v>13.090000152587891</v>
      </c>
      <c r="J83" s="701">
        <v>36</v>
      </c>
      <c r="K83" s="702">
        <v>457.68000793457031</v>
      </c>
    </row>
    <row r="84" spans="1:11" ht="14.45" customHeight="1" x14ac:dyDescent="0.2">
      <c r="A84" s="696" t="s">
        <v>509</v>
      </c>
      <c r="B84" s="697" t="s">
        <v>510</v>
      </c>
      <c r="C84" s="698" t="s">
        <v>521</v>
      </c>
      <c r="D84" s="699" t="s">
        <v>522</v>
      </c>
      <c r="E84" s="698" t="s">
        <v>1816</v>
      </c>
      <c r="F84" s="699" t="s">
        <v>1817</v>
      </c>
      <c r="G84" s="698" t="s">
        <v>1926</v>
      </c>
      <c r="H84" s="698" t="s">
        <v>1927</v>
      </c>
      <c r="I84" s="701">
        <v>67.760002136230469</v>
      </c>
      <c r="J84" s="701">
        <v>22</v>
      </c>
      <c r="K84" s="702">
        <v>1490.719970703125</v>
      </c>
    </row>
    <row r="85" spans="1:11" ht="14.45" customHeight="1" x14ac:dyDescent="0.2">
      <c r="A85" s="696" t="s">
        <v>509</v>
      </c>
      <c r="B85" s="697" t="s">
        <v>510</v>
      </c>
      <c r="C85" s="698" t="s">
        <v>521</v>
      </c>
      <c r="D85" s="699" t="s">
        <v>522</v>
      </c>
      <c r="E85" s="698" t="s">
        <v>1816</v>
      </c>
      <c r="F85" s="699" t="s">
        <v>1817</v>
      </c>
      <c r="G85" s="698" t="s">
        <v>1928</v>
      </c>
      <c r="H85" s="698" t="s">
        <v>1929</v>
      </c>
      <c r="I85" s="701">
        <v>46</v>
      </c>
      <c r="J85" s="701">
        <v>6</v>
      </c>
      <c r="K85" s="702">
        <v>276</v>
      </c>
    </row>
    <row r="86" spans="1:11" ht="14.45" customHeight="1" x14ac:dyDescent="0.2">
      <c r="A86" s="696" t="s">
        <v>509</v>
      </c>
      <c r="B86" s="697" t="s">
        <v>510</v>
      </c>
      <c r="C86" s="698" t="s">
        <v>521</v>
      </c>
      <c r="D86" s="699" t="s">
        <v>522</v>
      </c>
      <c r="E86" s="698" t="s">
        <v>1816</v>
      </c>
      <c r="F86" s="699" t="s">
        <v>1817</v>
      </c>
      <c r="G86" s="698" t="s">
        <v>1930</v>
      </c>
      <c r="H86" s="698" t="s">
        <v>1931</v>
      </c>
      <c r="I86" s="701">
        <v>26.168333371480305</v>
      </c>
      <c r="J86" s="701">
        <v>9</v>
      </c>
      <c r="K86" s="702">
        <v>235.51000022888184</v>
      </c>
    </row>
    <row r="87" spans="1:11" ht="14.45" customHeight="1" x14ac:dyDescent="0.2">
      <c r="A87" s="696" t="s">
        <v>509</v>
      </c>
      <c r="B87" s="697" t="s">
        <v>510</v>
      </c>
      <c r="C87" s="698" t="s">
        <v>521</v>
      </c>
      <c r="D87" s="699" t="s">
        <v>522</v>
      </c>
      <c r="E87" s="698" t="s">
        <v>1816</v>
      </c>
      <c r="F87" s="699" t="s">
        <v>1817</v>
      </c>
      <c r="G87" s="698" t="s">
        <v>1932</v>
      </c>
      <c r="H87" s="698" t="s">
        <v>1933</v>
      </c>
      <c r="I87" s="701">
        <v>46.319999694824219</v>
      </c>
      <c r="J87" s="701">
        <v>24</v>
      </c>
      <c r="K87" s="702">
        <v>1111.6800537109375</v>
      </c>
    </row>
    <row r="88" spans="1:11" ht="14.45" customHeight="1" x14ac:dyDescent="0.2">
      <c r="A88" s="696" t="s">
        <v>509</v>
      </c>
      <c r="B88" s="697" t="s">
        <v>510</v>
      </c>
      <c r="C88" s="698" t="s">
        <v>521</v>
      </c>
      <c r="D88" s="699" t="s">
        <v>522</v>
      </c>
      <c r="E88" s="698" t="s">
        <v>1816</v>
      </c>
      <c r="F88" s="699" t="s">
        <v>1817</v>
      </c>
      <c r="G88" s="698" t="s">
        <v>1934</v>
      </c>
      <c r="H88" s="698" t="s">
        <v>1935</v>
      </c>
      <c r="I88" s="701">
        <v>7.8880000114440918</v>
      </c>
      <c r="J88" s="701">
        <v>336</v>
      </c>
      <c r="K88" s="702">
        <v>2641.0799865722656</v>
      </c>
    </row>
    <row r="89" spans="1:11" ht="14.45" customHeight="1" x14ac:dyDescent="0.2">
      <c r="A89" s="696" t="s">
        <v>509</v>
      </c>
      <c r="B89" s="697" t="s">
        <v>510</v>
      </c>
      <c r="C89" s="698" t="s">
        <v>521</v>
      </c>
      <c r="D89" s="699" t="s">
        <v>522</v>
      </c>
      <c r="E89" s="698" t="s">
        <v>1816</v>
      </c>
      <c r="F89" s="699" t="s">
        <v>1817</v>
      </c>
      <c r="G89" s="698" t="s">
        <v>1936</v>
      </c>
      <c r="H89" s="698" t="s">
        <v>1937</v>
      </c>
      <c r="I89" s="701">
        <v>19.259999593098957</v>
      </c>
      <c r="J89" s="701">
        <v>276</v>
      </c>
      <c r="K89" s="702">
        <v>5310.719970703125</v>
      </c>
    </row>
    <row r="90" spans="1:11" ht="14.45" customHeight="1" x14ac:dyDescent="0.2">
      <c r="A90" s="696" t="s">
        <v>509</v>
      </c>
      <c r="B90" s="697" t="s">
        <v>510</v>
      </c>
      <c r="C90" s="698" t="s">
        <v>521</v>
      </c>
      <c r="D90" s="699" t="s">
        <v>522</v>
      </c>
      <c r="E90" s="698" t="s">
        <v>1816</v>
      </c>
      <c r="F90" s="699" t="s">
        <v>1817</v>
      </c>
      <c r="G90" s="698" t="s">
        <v>1938</v>
      </c>
      <c r="H90" s="698" t="s">
        <v>1939</v>
      </c>
      <c r="I90" s="701">
        <v>7.7050001621246338</v>
      </c>
      <c r="J90" s="701">
        <v>70</v>
      </c>
      <c r="K90" s="702">
        <v>540.50000762939453</v>
      </c>
    </row>
    <row r="91" spans="1:11" ht="14.45" customHeight="1" x14ac:dyDescent="0.2">
      <c r="A91" s="696" t="s">
        <v>509</v>
      </c>
      <c r="B91" s="697" t="s">
        <v>510</v>
      </c>
      <c r="C91" s="698" t="s">
        <v>521</v>
      </c>
      <c r="D91" s="699" t="s">
        <v>522</v>
      </c>
      <c r="E91" s="698" t="s">
        <v>1816</v>
      </c>
      <c r="F91" s="699" t="s">
        <v>1817</v>
      </c>
      <c r="G91" s="698" t="s">
        <v>1940</v>
      </c>
      <c r="H91" s="698" t="s">
        <v>1941</v>
      </c>
      <c r="I91" s="701">
        <v>10.790000279744467</v>
      </c>
      <c r="J91" s="701">
        <v>40</v>
      </c>
      <c r="K91" s="702">
        <v>431.79999542236328</v>
      </c>
    </row>
    <row r="92" spans="1:11" ht="14.45" customHeight="1" x14ac:dyDescent="0.2">
      <c r="A92" s="696" t="s">
        <v>509</v>
      </c>
      <c r="B92" s="697" t="s">
        <v>510</v>
      </c>
      <c r="C92" s="698" t="s">
        <v>521</v>
      </c>
      <c r="D92" s="699" t="s">
        <v>522</v>
      </c>
      <c r="E92" s="698" t="s">
        <v>1816</v>
      </c>
      <c r="F92" s="699" t="s">
        <v>1817</v>
      </c>
      <c r="G92" s="698" t="s">
        <v>1942</v>
      </c>
      <c r="H92" s="698" t="s">
        <v>1943</v>
      </c>
      <c r="I92" s="701">
        <v>2.5533332824707031</v>
      </c>
      <c r="J92" s="701">
        <v>60</v>
      </c>
      <c r="K92" s="702">
        <v>153.19999694824219</v>
      </c>
    </row>
    <row r="93" spans="1:11" ht="14.45" customHeight="1" x14ac:dyDescent="0.2">
      <c r="A93" s="696" t="s">
        <v>509</v>
      </c>
      <c r="B93" s="697" t="s">
        <v>510</v>
      </c>
      <c r="C93" s="698" t="s">
        <v>521</v>
      </c>
      <c r="D93" s="699" t="s">
        <v>522</v>
      </c>
      <c r="E93" s="698" t="s">
        <v>1816</v>
      </c>
      <c r="F93" s="699" t="s">
        <v>1817</v>
      </c>
      <c r="G93" s="698" t="s">
        <v>1944</v>
      </c>
      <c r="H93" s="698" t="s">
        <v>1945</v>
      </c>
      <c r="I93" s="701">
        <v>3.3249999284744263</v>
      </c>
      <c r="J93" s="701">
        <v>100</v>
      </c>
      <c r="K93" s="702">
        <v>333</v>
      </c>
    </row>
    <row r="94" spans="1:11" ht="14.45" customHeight="1" x14ac:dyDescent="0.2">
      <c r="A94" s="696" t="s">
        <v>509</v>
      </c>
      <c r="B94" s="697" t="s">
        <v>510</v>
      </c>
      <c r="C94" s="698" t="s">
        <v>521</v>
      </c>
      <c r="D94" s="699" t="s">
        <v>522</v>
      </c>
      <c r="E94" s="698" t="s">
        <v>1816</v>
      </c>
      <c r="F94" s="699" t="s">
        <v>1817</v>
      </c>
      <c r="G94" s="698" t="s">
        <v>1946</v>
      </c>
      <c r="H94" s="698" t="s">
        <v>1947</v>
      </c>
      <c r="I94" s="701">
        <v>4.026666720708211</v>
      </c>
      <c r="J94" s="701">
        <v>80</v>
      </c>
      <c r="K94" s="702">
        <v>323.00000762939453</v>
      </c>
    </row>
    <row r="95" spans="1:11" ht="14.45" customHeight="1" x14ac:dyDescent="0.2">
      <c r="A95" s="696" t="s">
        <v>509</v>
      </c>
      <c r="B95" s="697" t="s">
        <v>510</v>
      </c>
      <c r="C95" s="698" t="s">
        <v>521</v>
      </c>
      <c r="D95" s="699" t="s">
        <v>522</v>
      </c>
      <c r="E95" s="698" t="s">
        <v>1816</v>
      </c>
      <c r="F95" s="699" t="s">
        <v>1817</v>
      </c>
      <c r="G95" s="698" t="s">
        <v>1948</v>
      </c>
      <c r="H95" s="698" t="s">
        <v>1949</v>
      </c>
      <c r="I95" s="701">
        <v>2.190000057220459</v>
      </c>
      <c r="J95" s="701">
        <v>220</v>
      </c>
      <c r="K95" s="702">
        <v>481.79999923706055</v>
      </c>
    </row>
    <row r="96" spans="1:11" ht="14.45" customHeight="1" x14ac:dyDescent="0.2">
      <c r="A96" s="696" t="s">
        <v>509</v>
      </c>
      <c r="B96" s="697" t="s">
        <v>510</v>
      </c>
      <c r="C96" s="698" t="s">
        <v>521</v>
      </c>
      <c r="D96" s="699" t="s">
        <v>522</v>
      </c>
      <c r="E96" s="698" t="s">
        <v>1816</v>
      </c>
      <c r="F96" s="699" t="s">
        <v>1817</v>
      </c>
      <c r="G96" s="698" t="s">
        <v>1950</v>
      </c>
      <c r="H96" s="698" t="s">
        <v>1951</v>
      </c>
      <c r="I96" s="701">
        <v>4.3125</v>
      </c>
      <c r="J96" s="701">
        <v>160</v>
      </c>
      <c r="K96" s="702">
        <v>689.79999542236328</v>
      </c>
    </row>
    <row r="97" spans="1:11" ht="14.45" customHeight="1" x14ac:dyDescent="0.2">
      <c r="A97" s="696" t="s">
        <v>509</v>
      </c>
      <c r="B97" s="697" t="s">
        <v>510</v>
      </c>
      <c r="C97" s="698" t="s">
        <v>521</v>
      </c>
      <c r="D97" s="699" t="s">
        <v>522</v>
      </c>
      <c r="E97" s="698" t="s">
        <v>1816</v>
      </c>
      <c r="F97" s="699" t="s">
        <v>1817</v>
      </c>
      <c r="G97" s="698" t="s">
        <v>1952</v>
      </c>
      <c r="H97" s="698" t="s">
        <v>1953</v>
      </c>
      <c r="I97" s="701">
        <v>12.40666643778483</v>
      </c>
      <c r="J97" s="701">
        <v>50</v>
      </c>
      <c r="K97" s="702">
        <v>623.69999694824219</v>
      </c>
    </row>
    <row r="98" spans="1:11" ht="14.45" customHeight="1" x14ac:dyDescent="0.2">
      <c r="A98" s="696" t="s">
        <v>509</v>
      </c>
      <c r="B98" s="697" t="s">
        <v>510</v>
      </c>
      <c r="C98" s="698" t="s">
        <v>521</v>
      </c>
      <c r="D98" s="699" t="s">
        <v>522</v>
      </c>
      <c r="E98" s="698" t="s">
        <v>1816</v>
      </c>
      <c r="F98" s="699" t="s">
        <v>1817</v>
      </c>
      <c r="G98" s="698" t="s">
        <v>1954</v>
      </c>
      <c r="H98" s="698" t="s">
        <v>1955</v>
      </c>
      <c r="I98" s="701">
        <v>72.220001220703125</v>
      </c>
      <c r="J98" s="701">
        <v>3</v>
      </c>
      <c r="K98" s="702">
        <v>216.66000366210938</v>
      </c>
    </row>
    <row r="99" spans="1:11" ht="14.45" customHeight="1" x14ac:dyDescent="0.2">
      <c r="A99" s="696" t="s">
        <v>509</v>
      </c>
      <c r="B99" s="697" t="s">
        <v>510</v>
      </c>
      <c r="C99" s="698" t="s">
        <v>521</v>
      </c>
      <c r="D99" s="699" t="s">
        <v>522</v>
      </c>
      <c r="E99" s="698" t="s">
        <v>1816</v>
      </c>
      <c r="F99" s="699" t="s">
        <v>1817</v>
      </c>
      <c r="G99" s="698" t="s">
        <v>1956</v>
      </c>
      <c r="H99" s="698" t="s">
        <v>1957</v>
      </c>
      <c r="I99" s="701">
        <v>105.4566650390625</v>
      </c>
      <c r="J99" s="701">
        <v>3</v>
      </c>
      <c r="K99" s="702">
        <v>316.3699951171875</v>
      </c>
    </row>
    <row r="100" spans="1:11" ht="14.45" customHeight="1" x14ac:dyDescent="0.2">
      <c r="A100" s="696" t="s">
        <v>509</v>
      </c>
      <c r="B100" s="697" t="s">
        <v>510</v>
      </c>
      <c r="C100" s="698" t="s">
        <v>521</v>
      </c>
      <c r="D100" s="699" t="s">
        <v>522</v>
      </c>
      <c r="E100" s="698" t="s">
        <v>1816</v>
      </c>
      <c r="F100" s="699" t="s">
        <v>1817</v>
      </c>
      <c r="G100" s="698" t="s">
        <v>1958</v>
      </c>
      <c r="H100" s="698" t="s">
        <v>1959</v>
      </c>
      <c r="I100" s="701">
        <v>138.46000671386719</v>
      </c>
      <c r="J100" s="701">
        <v>3</v>
      </c>
      <c r="K100" s="702">
        <v>415.38002014160156</v>
      </c>
    </row>
    <row r="101" spans="1:11" ht="14.45" customHeight="1" x14ac:dyDescent="0.2">
      <c r="A101" s="696" t="s">
        <v>509</v>
      </c>
      <c r="B101" s="697" t="s">
        <v>510</v>
      </c>
      <c r="C101" s="698" t="s">
        <v>521</v>
      </c>
      <c r="D101" s="699" t="s">
        <v>522</v>
      </c>
      <c r="E101" s="698" t="s">
        <v>1816</v>
      </c>
      <c r="F101" s="699" t="s">
        <v>1817</v>
      </c>
      <c r="G101" s="698" t="s">
        <v>1960</v>
      </c>
      <c r="H101" s="698" t="s">
        <v>1961</v>
      </c>
      <c r="I101" s="701">
        <v>430.55999755859375</v>
      </c>
      <c r="J101" s="701">
        <v>2</v>
      </c>
      <c r="K101" s="702">
        <v>861.1199951171875</v>
      </c>
    </row>
    <row r="102" spans="1:11" ht="14.45" customHeight="1" x14ac:dyDescent="0.2">
      <c r="A102" s="696" t="s">
        <v>509</v>
      </c>
      <c r="B102" s="697" t="s">
        <v>510</v>
      </c>
      <c r="C102" s="698" t="s">
        <v>521</v>
      </c>
      <c r="D102" s="699" t="s">
        <v>522</v>
      </c>
      <c r="E102" s="698" t="s">
        <v>1816</v>
      </c>
      <c r="F102" s="699" t="s">
        <v>1817</v>
      </c>
      <c r="G102" s="698" t="s">
        <v>1962</v>
      </c>
      <c r="H102" s="698" t="s">
        <v>1963</v>
      </c>
      <c r="I102" s="701">
        <v>49.506668090820313</v>
      </c>
      <c r="J102" s="701">
        <v>90</v>
      </c>
      <c r="K102" s="702">
        <v>4455.6800537109375</v>
      </c>
    </row>
    <row r="103" spans="1:11" ht="14.45" customHeight="1" x14ac:dyDescent="0.2">
      <c r="A103" s="696" t="s">
        <v>509</v>
      </c>
      <c r="B103" s="697" t="s">
        <v>510</v>
      </c>
      <c r="C103" s="698" t="s">
        <v>521</v>
      </c>
      <c r="D103" s="699" t="s">
        <v>522</v>
      </c>
      <c r="E103" s="698" t="s">
        <v>1816</v>
      </c>
      <c r="F103" s="699" t="s">
        <v>1817</v>
      </c>
      <c r="G103" s="698" t="s">
        <v>1964</v>
      </c>
      <c r="H103" s="698" t="s">
        <v>1965</v>
      </c>
      <c r="I103" s="701">
        <v>32.790000915527344</v>
      </c>
      <c r="J103" s="701">
        <v>30</v>
      </c>
      <c r="K103" s="702">
        <v>983.69998168945313</v>
      </c>
    </row>
    <row r="104" spans="1:11" ht="14.45" customHeight="1" x14ac:dyDescent="0.2">
      <c r="A104" s="696" t="s">
        <v>509</v>
      </c>
      <c r="B104" s="697" t="s">
        <v>510</v>
      </c>
      <c r="C104" s="698" t="s">
        <v>521</v>
      </c>
      <c r="D104" s="699" t="s">
        <v>522</v>
      </c>
      <c r="E104" s="698" t="s">
        <v>1816</v>
      </c>
      <c r="F104" s="699" t="s">
        <v>1817</v>
      </c>
      <c r="G104" s="698" t="s">
        <v>1966</v>
      </c>
      <c r="H104" s="698" t="s">
        <v>1967</v>
      </c>
      <c r="I104" s="701">
        <v>34.05125093460083</v>
      </c>
      <c r="J104" s="701">
        <v>425</v>
      </c>
      <c r="K104" s="702">
        <v>14471.5</v>
      </c>
    </row>
    <row r="105" spans="1:11" ht="14.45" customHeight="1" x14ac:dyDescent="0.2">
      <c r="A105" s="696" t="s">
        <v>509</v>
      </c>
      <c r="B105" s="697" t="s">
        <v>510</v>
      </c>
      <c r="C105" s="698" t="s">
        <v>521</v>
      </c>
      <c r="D105" s="699" t="s">
        <v>522</v>
      </c>
      <c r="E105" s="698" t="s">
        <v>1816</v>
      </c>
      <c r="F105" s="699" t="s">
        <v>1817</v>
      </c>
      <c r="G105" s="698" t="s">
        <v>1968</v>
      </c>
      <c r="H105" s="698" t="s">
        <v>1969</v>
      </c>
      <c r="I105" s="701">
        <v>0.36833333969116211</v>
      </c>
      <c r="J105" s="701">
        <v>9500</v>
      </c>
      <c r="K105" s="702">
        <v>3510</v>
      </c>
    </row>
    <row r="106" spans="1:11" ht="14.45" customHeight="1" x14ac:dyDescent="0.2">
      <c r="A106" s="696" t="s">
        <v>509</v>
      </c>
      <c r="B106" s="697" t="s">
        <v>510</v>
      </c>
      <c r="C106" s="698" t="s">
        <v>521</v>
      </c>
      <c r="D106" s="699" t="s">
        <v>522</v>
      </c>
      <c r="E106" s="698" t="s">
        <v>1816</v>
      </c>
      <c r="F106" s="699" t="s">
        <v>1817</v>
      </c>
      <c r="G106" s="698" t="s">
        <v>1970</v>
      </c>
      <c r="H106" s="698" t="s">
        <v>1971</v>
      </c>
      <c r="I106" s="701">
        <v>2.3822223345438638</v>
      </c>
      <c r="J106" s="701">
        <v>360</v>
      </c>
      <c r="K106" s="702">
        <v>857.5999755859375</v>
      </c>
    </row>
    <row r="107" spans="1:11" ht="14.45" customHeight="1" x14ac:dyDescent="0.2">
      <c r="A107" s="696" t="s">
        <v>509</v>
      </c>
      <c r="B107" s="697" t="s">
        <v>510</v>
      </c>
      <c r="C107" s="698" t="s">
        <v>521</v>
      </c>
      <c r="D107" s="699" t="s">
        <v>522</v>
      </c>
      <c r="E107" s="698" t="s">
        <v>1816</v>
      </c>
      <c r="F107" s="699" t="s">
        <v>1817</v>
      </c>
      <c r="G107" s="698" t="s">
        <v>1972</v>
      </c>
      <c r="H107" s="698" t="s">
        <v>1973</v>
      </c>
      <c r="I107" s="701">
        <v>0.71500001351038611</v>
      </c>
      <c r="J107" s="701">
        <v>10100</v>
      </c>
      <c r="K107" s="702">
        <v>7141</v>
      </c>
    </row>
    <row r="108" spans="1:11" ht="14.45" customHeight="1" x14ac:dyDescent="0.2">
      <c r="A108" s="696" t="s">
        <v>509</v>
      </c>
      <c r="B108" s="697" t="s">
        <v>510</v>
      </c>
      <c r="C108" s="698" t="s">
        <v>521</v>
      </c>
      <c r="D108" s="699" t="s">
        <v>522</v>
      </c>
      <c r="E108" s="698" t="s">
        <v>1816</v>
      </c>
      <c r="F108" s="699" t="s">
        <v>1817</v>
      </c>
      <c r="G108" s="698" t="s">
        <v>1974</v>
      </c>
      <c r="H108" s="698" t="s">
        <v>1975</v>
      </c>
      <c r="I108" s="701">
        <v>3.9422222773234048</v>
      </c>
      <c r="J108" s="701">
        <v>3250</v>
      </c>
      <c r="K108" s="702">
        <v>12820.500183105469</v>
      </c>
    </row>
    <row r="109" spans="1:11" ht="14.45" customHeight="1" x14ac:dyDescent="0.2">
      <c r="A109" s="696" t="s">
        <v>509</v>
      </c>
      <c r="B109" s="697" t="s">
        <v>510</v>
      </c>
      <c r="C109" s="698" t="s">
        <v>521</v>
      </c>
      <c r="D109" s="699" t="s">
        <v>522</v>
      </c>
      <c r="E109" s="698" t="s">
        <v>1816</v>
      </c>
      <c r="F109" s="699" t="s">
        <v>1817</v>
      </c>
      <c r="G109" s="698" t="s">
        <v>1976</v>
      </c>
      <c r="H109" s="698" t="s">
        <v>1977</v>
      </c>
      <c r="I109" s="701">
        <v>7.5266668531629772</v>
      </c>
      <c r="J109" s="701">
        <v>2496</v>
      </c>
      <c r="K109" s="702">
        <v>18789.890502929688</v>
      </c>
    </row>
    <row r="110" spans="1:11" ht="14.45" customHeight="1" x14ac:dyDescent="0.2">
      <c r="A110" s="696" t="s">
        <v>509</v>
      </c>
      <c r="B110" s="697" t="s">
        <v>510</v>
      </c>
      <c r="C110" s="698" t="s">
        <v>521</v>
      </c>
      <c r="D110" s="699" t="s">
        <v>522</v>
      </c>
      <c r="E110" s="698" t="s">
        <v>1816</v>
      </c>
      <c r="F110" s="699" t="s">
        <v>1817</v>
      </c>
      <c r="G110" s="698" t="s">
        <v>1978</v>
      </c>
      <c r="H110" s="698" t="s">
        <v>1979</v>
      </c>
      <c r="I110" s="701">
        <v>30.5</v>
      </c>
      <c r="J110" s="701">
        <v>75</v>
      </c>
      <c r="K110" s="702">
        <v>2287.5</v>
      </c>
    </row>
    <row r="111" spans="1:11" ht="14.45" customHeight="1" x14ac:dyDescent="0.2">
      <c r="A111" s="696" t="s">
        <v>509</v>
      </c>
      <c r="B111" s="697" t="s">
        <v>510</v>
      </c>
      <c r="C111" s="698" t="s">
        <v>521</v>
      </c>
      <c r="D111" s="699" t="s">
        <v>522</v>
      </c>
      <c r="E111" s="698" t="s">
        <v>1816</v>
      </c>
      <c r="F111" s="699" t="s">
        <v>1817</v>
      </c>
      <c r="G111" s="698" t="s">
        <v>1980</v>
      </c>
      <c r="H111" s="698" t="s">
        <v>1981</v>
      </c>
      <c r="I111" s="701">
        <v>30.474444495307075</v>
      </c>
      <c r="J111" s="701">
        <v>453</v>
      </c>
      <c r="K111" s="702">
        <v>13866.899713516235</v>
      </c>
    </row>
    <row r="112" spans="1:11" ht="14.45" customHeight="1" x14ac:dyDescent="0.2">
      <c r="A112" s="696" t="s">
        <v>509</v>
      </c>
      <c r="B112" s="697" t="s">
        <v>510</v>
      </c>
      <c r="C112" s="698" t="s">
        <v>521</v>
      </c>
      <c r="D112" s="699" t="s">
        <v>522</v>
      </c>
      <c r="E112" s="698" t="s">
        <v>1816</v>
      </c>
      <c r="F112" s="699" t="s">
        <v>1817</v>
      </c>
      <c r="G112" s="698" t="s">
        <v>1982</v>
      </c>
      <c r="H112" s="698" t="s">
        <v>1983</v>
      </c>
      <c r="I112" s="701">
        <v>0.99500000476837158</v>
      </c>
      <c r="J112" s="701">
        <v>180</v>
      </c>
      <c r="K112" s="702">
        <v>179.19999694824219</v>
      </c>
    </row>
    <row r="113" spans="1:11" ht="14.45" customHeight="1" x14ac:dyDescent="0.2">
      <c r="A113" s="696" t="s">
        <v>509</v>
      </c>
      <c r="B113" s="697" t="s">
        <v>510</v>
      </c>
      <c r="C113" s="698" t="s">
        <v>521</v>
      </c>
      <c r="D113" s="699" t="s">
        <v>522</v>
      </c>
      <c r="E113" s="698" t="s">
        <v>1984</v>
      </c>
      <c r="F113" s="699" t="s">
        <v>1985</v>
      </c>
      <c r="G113" s="698" t="s">
        <v>1986</v>
      </c>
      <c r="H113" s="698" t="s">
        <v>1987</v>
      </c>
      <c r="I113" s="701">
        <v>33.819999694824219</v>
      </c>
      <c r="J113" s="701">
        <v>70</v>
      </c>
      <c r="K113" s="702">
        <v>2367.3700561523438</v>
      </c>
    </row>
    <row r="114" spans="1:11" ht="14.45" customHeight="1" x14ac:dyDescent="0.2">
      <c r="A114" s="696" t="s">
        <v>509</v>
      </c>
      <c r="B114" s="697" t="s">
        <v>510</v>
      </c>
      <c r="C114" s="698" t="s">
        <v>521</v>
      </c>
      <c r="D114" s="699" t="s">
        <v>522</v>
      </c>
      <c r="E114" s="698" t="s">
        <v>1984</v>
      </c>
      <c r="F114" s="699" t="s">
        <v>1985</v>
      </c>
      <c r="G114" s="698" t="s">
        <v>1988</v>
      </c>
      <c r="H114" s="698" t="s">
        <v>1989</v>
      </c>
      <c r="I114" s="701">
        <v>121</v>
      </c>
      <c r="J114" s="701">
        <v>15</v>
      </c>
      <c r="K114" s="702">
        <v>1815</v>
      </c>
    </row>
    <row r="115" spans="1:11" ht="14.45" customHeight="1" x14ac:dyDescent="0.2">
      <c r="A115" s="696" t="s">
        <v>509</v>
      </c>
      <c r="B115" s="697" t="s">
        <v>510</v>
      </c>
      <c r="C115" s="698" t="s">
        <v>521</v>
      </c>
      <c r="D115" s="699" t="s">
        <v>522</v>
      </c>
      <c r="E115" s="698" t="s">
        <v>1984</v>
      </c>
      <c r="F115" s="699" t="s">
        <v>1985</v>
      </c>
      <c r="G115" s="698" t="s">
        <v>1990</v>
      </c>
      <c r="H115" s="698" t="s">
        <v>1991</v>
      </c>
      <c r="I115" s="701">
        <v>650.33001708984375</v>
      </c>
      <c r="J115" s="701">
        <v>2</v>
      </c>
      <c r="K115" s="702">
        <v>1300.6500244140625</v>
      </c>
    </row>
    <row r="116" spans="1:11" ht="14.45" customHeight="1" x14ac:dyDescent="0.2">
      <c r="A116" s="696" t="s">
        <v>509</v>
      </c>
      <c r="B116" s="697" t="s">
        <v>510</v>
      </c>
      <c r="C116" s="698" t="s">
        <v>521</v>
      </c>
      <c r="D116" s="699" t="s">
        <v>522</v>
      </c>
      <c r="E116" s="698" t="s">
        <v>1984</v>
      </c>
      <c r="F116" s="699" t="s">
        <v>1985</v>
      </c>
      <c r="G116" s="698" t="s">
        <v>1992</v>
      </c>
      <c r="H116" s="698" t="s">
        <v>1993</v>
      </c>
      <c r="I116" s="701">
        <v>175</v>
      </c>
      <c r="J116" s="701">
        <v>110</v>
      </c>
      <c r="K116" s="702">
        <v>19250.26025390625</v>
      </c>
    </row>
    <row r="117" spans="1:11" ht="14.45" customHeight="1" x14ac:dyDescent="0.2">
      <c r="A117" s="696" t="s">
        <v>509</v>
      </c>
      <c r="B117" s="697" t="s">
        <v>510</v>
      </c>
      <c r="C117" s="698" t="s">
        <v>521</v>
      </c>
      <c r="D117" s="699" t="s">
        <v>522</v>
      </c>
      <c r="E117" s="698" t="s">
        <v>1984</v>
      </c>
      <c r="F117" s="699" t="s">
        <v>1985</v>
      </c>
      <c r="G117" s="698" t="s">
        <v>1994</v>
      </c>
      <c r="H117" s="698" t="s">
        <v>1995</v>
      </c>
      <c r="I117" s="701">
        <v>47.189998626708984</v>
      </c>
      <c r="J117" s="701">
        <v>212</v>
      </c>
      <c r="K117" s="702">
        <v>10004.279907226563</v>
      </c>
    </row>
    <row r="118" spans="1:11" ht="14.45" customHeight="1" x14ac:dyDescent="0.2">
      <c r="A118" s="696" t="s">
        <v>509</v>
      </c>
      <c r="B118" s="697" t="s">
        <v>510</v>
      </c>
      <c r="C118" s="698" t="s">
        <v>521</v>
      </c>
      <c r="D118" s="699" t="s">
        <v>522</v>
      </c>
      <c r="E118" s="698" t="s">
        <v>1984</v>
      </c>
      <c r="F118" s="699" t="s">
        <v>1985</v>
      </c>
      <c r="G118" s="698" t="s">
        <v>1996</v>
      </c>
      <c r="H118" s="698" t="s">
        <v>1997</v>
      </c>
      <c r="I118" s="701">
        <v>2.9066667556762695</v>
      </c>
      <c r="J118" s="701">
        <v>120</v>
      </c>
      <c r="K118" s="702">
        <v>348.20000076293945</v>
      </c>
    </row>
    <row r="119" spans="1:11" ht="14.45" customHeight="1" x14ac:dyDescent="0.2">
      <c r="A119" s="696" t="s">
        <v>509</v>
      </c>
      <c r="B119" s="697" t="s">
        <v>510</v>
      </c>
      <c r="C119" s="698" t="s">
        <v>521</v>
      </c>
      <c r="D119" s="699" t="s">
        <v>522</v>
      </c>
      <c r="E119" s="698" t="s">
        <v>1984</v>
      </c>
      <c r="F119" s="699" t="s">
        <v>1985</v>
      </c>
      <c r="G119" s="698" t="s">
        <v>1998</v>
      </c>
      <c r="H119" s="698" t="s">
        <v>1999</v>
      </c>
      <c r="I119" s="701">
        <v>2.9066667556762695</v>
      </c>
      <c r="J119" s="701">
        <v>120</v>
      </c>
      <c r="K119" s="702">
        <v>348.20000076293945</v>
      </c>
    </row>
    <row r="120" spans="1:11" ht="14.45" customHeight="1" x14ac:dyDescent="0.2">
      <c r="A120" s="696" t="s">
        <v>509</v>
      </c>
      <c r="B120" s="697" t="s">
        <v>510</v>
      </c>
      <c r="C120" s="698" t="s">
        <v>521</v>
      </c>
      <c r="D120" s="699" t="s">
        <v>522</v>
      </c>
      <c r="E120" s="698" t="s">
        <v>1984</v>
      </c>
      <c r="F120" s="699" t="s">
        <v>1985</v>
      </c>
      <c r="G120" s="698" t="s">
        <v>2000</v>
      </c>
      <c r="H120" s="698" t="s">
        <v>2001</v>
      </c>
      <c r="I120" s="701">
        <v>2.9000000953674316</v>
      </c>
      <c r="J120" s="701">
        <v>120</v>
      </c>
      <c r="K120" s="702">
        <v>348</v>
      </c>
    </row>
    <row r="121" spans="1:11" ht="14.45" customHeight="1" x14ac:dyDescent="0.2">
      <c r="A121" s="696" t="s">
        <v>509</v>
      </c>
      <c r="B121" s="697" t="s">
        <v>510</v>
      </c>
      <c r="C121" s="698" t="s">
        <v>521</v>
      </c>
      <c r="D121" s="699" t="s">
        <v>522</v>
      </c>
      <c r="E121" s="698" t="s">
        <v>1984</v>
      </c>
      <c r="F121" s="699" t="s">
        <v>1985</v>
      </c>
      <c r="G121" s="698" t="s">
        <v>2002</v>
      </c>
      <c r="H121" s="698" t="s">
        <v>2003</v>
      </c>
      <c r="I121" s="701">
        <v>6.2899999618530273</v>
      </c>
      <c r="J121" s="701">
        <v>390</v>
      </c>
      <c r="K121" s="702">
        <v>2453.0999908447266</v>
      </c>
    </row>
    <row r="122" spans="1:11" ht="14.45" customHeight="1" x14ac:dyDescent="0.2">
      <c r="A122" s="696" t="s">
        <v>509</v>
      </c>
      <c r="B122" s="697" t="s">
        <v>510</v>
      </c>
      <c r="C122" s="698" t="s">
        <v>521</v>
      </c>
      <c r="D122" s="699" t="s">
        <v>522</v>
      </c>
      <c r="E122" s="698" t="s">
        <v>1984</v>
      </c>
      <c r="F122" s="699" t="s">
        <v>1985</v>
      </c>
      <c r="G122" s="698" t="s">
        <v>2004</v>
      </c>
      <c r="H122" s="698" t="s">
        <v>2005</v>
      </c>
      <c r="I122" s="701">
        <v>2.3583332300186157</v>
      </c>
      <c r="J122" s="701">
        <v>350</v>
      </c>
      <c r="K122" s="702">
        <v>825.5</v>
      </c>
    </row>
    <row r="123" spans="1:11" ht="14.45" customHeight="1" x14ac:dyDescent="0.2">
      <c r="A123" s="696" t="s">
        <v>509</v>
      </c>
      <c r="B123" s="697" t="s">
        <v>510</v>
      </c>
      <c r="C123" s="698" t="s">
        <v>521</v>
      </c>
      <c r="D123" s="699" t="s">
        <v>522</v>
      </c>
      <c r="E123" s="698" t="s">
        <v>1984</v>
      </c>
      <c r="F123" s="699" t="s">
        <v>1985</v>
      </c>
      <c r="G123" s="698" t="s">
        <v>2006</v>
      </c>
      <c r="H123" s="698" t="s">
        <v>2007</v>
      </c>
      <c r="I123" s="701">
        <v>2.3562498986721039</v>
      </c>
      <c r="J123" s="701">
        <v>1795</v>
      </c>
      <c r="K123" s="702">
        <v>4232.7000122070313</v>
      </c>
    </row>
    <row r="124" spans="1:11" ht="14.45" customHeight="1" x14ac:dyDescent="0.2">
      <c r="A124" s="696" t="s">
        <v>509</v>
      </c>
      <c r="B124" s="697" t="s">
        <v>510</v>
      </c>
      <c r="C124" s="698" t="s">
        <v>521</v>
      </c>
      <c r="D124" s="699" t="s">
        <v>522</v>
      </c>
      <c r="E124" s="698" t="s">
        <v>1984</v>
      </c>
      <c r="F124" s="699" t="s">
        <v>1985</v>
      </c>
      <c r="G124" s="698" t="s">
        <v>2008</v>
      </c>
      <c r="H124" s="698" t="s">
        <v>2009</v>
      </c>
      <c r="I124" s="701">
        <v>2.3599998950958252</v>
      </c>
      <c r="J124" s="701">
        <v>2600</v>
      </c>
      <c r="K124" s="702">
        <v>6136</v>
      </c>
    </row>
    <row r="125" spans="1:11" ht="14.45" customHeight="1" x14ac:dyDescent="0.2">
      <c r="A125" s="696" t="s">
        <v>509</v>
      </c>
      <c r="B125" s="697" t="s">
        <v>510</v>
      </c>
      <c r="C125" s="698" t="s">
        <v>521</v>
      </c>
      <c r="D125" s="699" t="s">
        <v>522</v>
      </c>
      <c r="E125" s="698" t="s">
        <v>1984</v>
      </c>
      <c r="F125" s="699" t="s">
        <v>1985</v>
      </c>
      <c r="G125" s="698" t="s">
        <v>2010</v>
      </c>
      <c r="H125" s="698" t="s">
        <v>2011</v>
      </c>
      <c r="I125" s="701">
        <v>2.3599998950958252</v>
      </c>
      <c r="J125" s="701">
        <v>500</v>
      </c>
      <c r="K125" s="702">
        <v>1180</v>
      </c>
    </row>
    <row r="126" spans="1:11" ht="14.45" customHeight="1" x14ac:dyDescent="0.2">
      <c r="A126" s="696" t="s">
        <v>509</v>
      </c>
      <c r="B126" s="697" t="s">
        <v>510</v>
      </c>
      <c r="C126" s="698" t="s">
        <v>521</v>
      </c>
      <c r="D126" s="699" t="s">
        <v>522</v>
      </c>
      <c r="E126" s="698" t="s">
        <v>1984</v>
      </c>
      <c r="F126" s="699" t="s">
        <v>1985</v>
      </c>
      <c r="G126" s="698" t="s">
        <v>2012</v>
      </c>
      <c r="H126" s="698" t="s">
        <v>2013</v>
      </c>
      <c r="I126" s="701">
        <v>2.3599998950958252</v>
      </c>
      <c r="J126" s="701">
        <v>500</v>
      </c>
      <c r="K126" s="702">
        <v>1180</v>
      </c>
    </row>
    <row r="127" spans="1:11" ht="14.45" customHeight="1" x14ac:dyDescent="0.2">
      <c r="A127" s="696" t="s">
        <v>509</v>
      </c>
      <c r="B127" s="697" t="s">
        <v>510</v>
      </c>
      <c r="C127" s="698" t="s">
        <v>521</v>
      </c>
      <c r="D127" s="699" t="s">
        <v>522</v>
      </c>
      <c r="E127" s="698" t="s">
        <v>1984</v>
      </c>
      <c r="F127" s="699" t="s">
        <v>1985</v>
      </c>
      <c r="G127" s="698" t="s">
        <v>2014</v>
      </c>
      <c r="H127" s="698" t="s">
        <v>2015</v>
      </c>
      <c r="I127" s="701">
        <v>4.8154546130787246</v>
      </c>
      <c r="J127" s="701">
        <v>5100</v>
      </c>
      <c r="K127" s="702">
        <v>24555.1201171875</v>
      </c>
    </row>
    <row r="128" spans="1:11" ht="14.45" customHeight="1" x14ac:dyDescent="0.2">
      <c r="A128" s="696" t="s">
        <v>509</v>
      </c>
      <c r="B128" s="697" t="s">
        <v>510</v>
      </c>
      <c r="C128" s="698" t="s">
        <v>521</v>
      </c>
      <c r="D128" s="699" t="s">
        <v>522</v>
      </c>
      <c r="E128" s="698" t="s">
        <v>1984</v>
      </c>
      <c r="F128" s="699" t="s">
        <v>1985</v>
      </c>
      <c r="G128" s="698" t="s">
        <v>2016</v>
      </c>
      <c r="H128" s="698" t="s">
        <v>2017</v>
      </c>
      <c r="I128" s="701">
        <v>1.7150000333786011</v>
      </c>
      <c r="J128" s="701">
        <v>3100</v>
      </c>
      <c r="K128" s="702">
        <v>5314</v>
      </c>
    </row>
    <row r="129" spans="1:11" ht="14.45" customHeight="1" x14ac:dyDescent="0.2">
      <c r="A129" s="696" t="s">
        <v>509</v>
      </c>
      <c r="B129" s="697" t="s">
        <v>510</v>
      </c>
      <c r="C129" s="698" t="s">
        <v>521</v>
      </c>
      <c r="D129" s="699" t="s">
        <v>522</v>
      </c>
      <c r="E129" s="698" t="s">
        <v>1984</v>
      </c>
      <c r="F129" s="699" t="s">
        <v>1985</v>
      </c>
      <c r="G129" s="698" t="s">
        <v>2018</v>
      </c>
      <c r="H129" s="698" t="s">
        <v>2019</v>
      </c>
      <c r="I129" s="701">
        <v>15.92400016784668</v>
      </c>
      <c r="J129" s="701">
        <v>4000</v>
      </c>
      <c r="K129" s="702">
        <v>63699</v>
      </c>
    </row>
    <row r="130" spans="1:11" ht="14.45" customHeight="1" x14ac:dyDescent="0.2">
      <c r="A130" s="696" t="s">
        <v>509</v>
      </c>
      <c r="B130" s="697" t="s">
        <v>510</v>
      </c>
      <c r="C130" s="698" t="s">
        <v>521</v>
      </c>
      <c r="D130" s="699" t="s">
        <v>522</v>
      </c>
      <c r="E130" s="698" t="s">
        <v>1984</v>
      </c>
      <c r="F130" s="699" t="s">
        <v>1985</v>
      </c>
      <c r="G130" s="698" t="s">
        <v>2020</v>
      </c>
      <c r="H130" s="698" t="s">
        <v>2021</v>
      </c>
      <c r="I130" s="701">
        <v>26.739999771118164</v>
      </c>
      <c r="J130" s="701">
        <v>150</v>
      </c>
      <c r="K130" s="702">
        <v>4010.580078125</v>
      </c>
    </row>
    <row r="131" spans="1:11" ht="14.45" customHeight="1" x14ac:dyDescent="0.2">
      <c r="A131" s="696" t="s">
        <v>509</v>
      </c>
      <c r="B131" s="697" t="s">
        <v>510</v>
      </c>
      <c r="C131" s="698" t="s">
        <v>521</v>
      </c>
      <c r="D131" s="699" t="s">
        <v>522</v>
      </c>
      <c r="E131" s="698" t="s">
        <v>1984</v>
      </c>
      <c r="F131" s="699" t="s">
        <v>1985</v>
      </c>
      <c r="G131" s="698" t="s">
        <v>2022</v>
      </c>
      <c r="H131" s="698" t="s">
        <v>2023</v>
      </c>
      <c r="I131" s="701">
        <v>263.77999877929688</v>
      </c>
      <c r="J131" s="701">
        <v>4</v>
      </c>
      <c r="K131" s="702">
        <v>1055.1199951171875</v>
      </c>
    </row>
    <row r="132" spans="1:11" ht="14.45" customHeight="1" x14ac:dyDescent="0.2">
      <c r="A132" s="696" t="s">
        <v>509</v>
      </c>
      <c r="B132" s="697" t="s">
        <v>510</v>
      </c>
      <c r="C132" s="698" t="s">
        <v>521</v>
      </c>
      <c r="D132" s="699" t="s">
        <v>522</v>
      </c>
      <c r="E132" s="698" t="s">
        <v>1984</v>
      </c>
      <c r="F132" s="699" t="s">
        <v>1985</v>
      </c>
      <c r="G132" s="698" t="s">
        <v>2024</v>
      </c>
      <c r="H132" s="698" t="s">
        <v>2025</v>
      </c>
      <c r="I132" s="701">
        <v>5.2622223960028753</v>
      </c>
      <c r="J132" s="701">
        <v>3600</v>
      </c>
      <c r="K132" s="702">
        <v>18942</v>
      </c>
    </row>
    <row r="133" spans="1:11" ht="14.45" customHeight="1" x14ac:dyDescent="0.2">
      <c r="A133" s="696" t="s">
        <v>509</v>
      </c>
      <c r="B133" s="697" t="s">
        <v>510</v>
      </c>
      <c r="C133" s="698" t="s">
        <v>521</v>
      </c>
      <c r="D133" s="699" t="s">
        <v>522</v>
      </c>
      <c r="E133" s="698" t="s">
        <v>1984</v>
      </c>
      <c r="F133" s="699" t="s">
        <v>1985</v>
      </c>
      <c r="G133" s="698" t="s">
        <v>2026</v>
      </c>
      <c r="H133" s="698" t="s">
        <v>2027</v>
      </c>
      <c r="I133" s="701">
        <v>3.4861538593585673</v>
      </c>
      <c r="J133" s="701">
        <v>8700</v>
      </c>
      <c r="K133" s="702">
        <v>30343</v>
      </c>
    </row>
    <row r="134" spans="1:11" ht="14.45" customHeight="1" x14ac:dyDescent="0.2">
      <c r="A134" s="696" t="s">
        <v>509</v>
      </c>
      <c r="B134" s="697" t="s">
        <v>510</v>
      </c>
      <c r="C134" s="698" t="s">
        <v>521</v>
      </c>
      <c r="D134" s="699" t="s">
        <v>522</v>
      </c>
      <c r="E134" s="698" t="s">
        <v>1984</v>
      </c>
      <c r="F134" s="699" t="s">
        <v>1985</v>
      </c>
      <c r="G134" s="698" t="s">
        <v>2028</v>
      </c>
      <c r="H134" s="698" t="s">
        <v>2029</v>
      </c>
      <c r="I134" s="701">
        <v>17.666666666666668</v>
      </c>
      <c r="J134" s="701">
        <v>780</v>
      </c>
      <c r="K134" s="702">
        <v>13778.599975585938</v>
      </c>
    </row>
    <row r="135" spans="1:11" ht="14.45" customHeight="1" x14ac:dyDescent="0.2">
      <c r="A135" s="696" t="s">
        <v>509</v>
      </c>
      <c r="B135" s="697" t="s">
        <v>510</v>
      </c>
      <c r="C135" s="698" t="s">
        <v>521</v>
      </c>
      <c r="D135" s="699" t="s">
        <v>522</v>
      </c>
      <c r="E135" s="698" t="s">
        <v>1984</v>
      </c>
      <c r="F135" s="699" t="s">
        <v>1985</v>
      </c>
      <c r="G135" s="698" t="s">
        <v>2030</v>
      </c>
      <c r="H135" s="698" t="s">
        <v>2031</v>
      </c>
      <c r="I135" s="701">
        <v>31.069999694824219</v>
      </c>
      <c r="J135" s="701">
        <v>325</v>
      </c>
      <c r="K135" s="702">
        <v>10098.66015625</v>
      </c>
    </row>
    <row r="136" spans="1:11" ht="14.45" customHeight="1" x14ac:dyDescent="0.2">
      <c r="A136" s="696" t="s">
        <v>509</v>
      </c>
      <c r="B136" s="697" t="s">
        <v>510</v>
      </c>
      <c r="C136" s="698" t="s">
        <v>521</v>
      </c>
      <c r="D136" s="699" t="s">
        <v>522</v>
      </c>
      <c r="E136" s="698" t="s">
        <v>1984</v>
      </c>
      <c r="F136" s="699" t="s">
        <v>1985</v>
      </c>
      <c r="G136" s="698" t="s">
        <v>2032</v>
      </c>
      <c r="H136" s="698" t="s">
        <v>2033</v>
      </c>
      <c r="I136" s="701">
        <v>750.20001220703125</v>
      </c>
      <c r="J136" s="701">
        <v>7</v>
      </c>
      <c r="K136" s="702">
        <v>5251.4000244140625</v>
      </c>
    </row>
    <row r="137" spans="1:11" ht="14.45" customHeight="1" x14ac:dyDescent="0.2">
      <c r="A137" s="696" t="s">
        <v>509</v>
      </c>
      <c r="B137" s="697" t="s">
        <v>510</v>
      </c>
      <c r="C137" s="698" t="s">
        <v>521</v>
      </c>
      <c r="D137" s="699" t="s">
        <v>522</v>
      </c>
      <c r="E137" s="698" t="s">
        <v>1984</v>
      </c>
      <c r="F137" s="699" t="s">
        <v>1985</v>
      </c>
      <c r="G137" s="698" t="s">
        <v>2034</v>
      </c>
      <c r="H137" s="698" t="s">
        <v>2035</v>
      </c>
      <c r="I137" s="701">
        <v>527.96665445963538</v>
      </c>
      <c r="J137" s="701">
        <v>30</v>
      </c>
      <c r="K137" s="702">
        <v>15839.00048828125</v>
      </c>
    </row>
    <row r="138" spans="1:11" ht="14.45" customHeight="1" x14ac:dyDescent="0.2">
      <c r="A138" s="696" t="s">
        <v>509</v>
      </c>
      <c r="B138" s="697" t="s">
        <v>510</v>
      </c>
      <c r="C138" s="698" t="s">
        <v>521</v>
      </c>
      <c r="D138" s="699" t="s">
        <v>522</v>
      </c>
      <c r="E138" s="698" t="s">
        <v>1984</v>
      </c>
      <c r="F138" s="699" t="s">
        <v>1985</v>
      </c>
      <c r="G138" s="698" t="s">
        <v>2036</v>
      </c>
      <c r="H138" s="698" t="s">
        <v>2037</v>
      </c>
      <c r="I138" s="701">
        <v>646.760009765625</v>
      </c>
      <c r="J138" s="701">
        <v>6</v>
      </c>
      <c r="K138" s="702">
        <v>3880.56005859375</v>
      </c>
    </row>
    <row r="139" spans="1:11" ht="14.45" customHeight="1" x14ac:dyDescent="0.2">
      <c r="A139" s="696" t="s">
        <v>509</v>
      </c>
      <c r="B139" s="697" t="s">
        <v>510</v>
      </c>
      <c r="C139" s="698" t="s">
        <v>521</v>
      </c>
      <c r="D139" s="699" t="s">
        <v>522</v>
      </c>
      <c r="E139" s="698" t="s">
        <v>1984</v>
      </c>
      <c r="F139" s="699" t="s">
        <v>1985</v>
      </c>
      <c r="G139" s="698" t="s">
        <v>2038</v>
      </c>
      <c r="H139" s="698" t="s">
        <v>2039</v>
      </c>
      <c r="I139" s="701">
        <v>484.04000854492188</v>
      </c>
      <c r="J139" s="701">
        <v>10</v>
      </c>
      <c r="K139" s="702">
        <v>4840.35009765625</v>
      </c>
    </row>
    <row r="140" spans="1:11" ht="14.45" customHeight="1" x14ac:dyDescent="0.2">
      <c r="A140" s="696" t="s">
        <v>509</v>
      </c>
      <c r="B140" s="697" t="s">
        <v>510</v>
      </c>
      <c r="C140" s="698" t="s">
        <v>521</v>
      </c>
      <c r="D140" s="699" t="s">
        <v>522</v>
      </c>
      <c r="E140" s="698" t="s">
        <v>1984</v>
      </c>
      <c r="F140" s="699" t="s">
        <v>1985</v>
      </c>
      <c r="G140" s="698" t="s">
        <v>2040</v>
      </c>
      <c r="H140" s="698" t="s">
        <v>2041</v>
      </c>
      <c r="I140" s="701">
        <v>527.969970703125</v>
      </c>
      <c r="J140" s="701">
        <v>30</v>
      </c>
      <c r="K140" s="702">
        <v>15839.05029296875</v>
      </c>
    </row>
    <row r="141" spans="1:11" ht="14.45" customHeight="1" x14ac:dyDescent="0.2">
      <c r="A141" s="696" t="s">
        <v>509</v>
      </c>
      <c r="B141" s="697" t="s">
        <v>510</v>
      </c>
      <c r="C141" s="698" t="s">
        <v>521</v>
      </c>
      <c r="D141" s="699" t="s">
        <v>522</v>
      </c>
      <c r="E141" s="698" t="s">
        <v>1984</v>
      </c>
      <c r="F141" s="699" t="s">
        <v>1985</v>
      </c>
      <c r="G141" s="698" t="s">
        <v>2042</v>
      </c>
      <c r="H141" s="698" t="s">
        <v>2043</v>
      </c>
      <c r="I141" s="701">
        <v>484.04000854492188</v>
      </c>
      <c r="J141" s="701">
        <v>20</v>
      </c>
      <c r="K141" s="702">
        <v>9680.75</v>
      </c>
    </row>
    <row r="142" spans="1:11" ht="14.45" customHeight="1" x14ac:dyDescent="0.2">
      <c r="A142" s="696" t="s">
        <v>509</v>
      </c>
      <c r="B142" s="697" t="s">
        <v>510</v>
      </c>
      <c r="C142" s="698" t="s">
        <v>521</v>
      </c>
      <c r="D142" s="699" t="s">
        <v>522</v>
      </c>
      <c r="E142" s="698" t="s">
        <v>1984</v>
      </c>
      <c r="F142" s="699" t="s">
        <v>1985</v>
      </c>
      <c r="G142" s="698" t="s">
        <v>2044</v>
      </c>
      <c r="H142" s="698" t="s">
        <v>2045</v>
      </c>
      <c r="I142" s="701">
        <v>646.760009765625</v>
      </c>
      <c r="J142" s="701">
        <v>4</v>
      </c>
      <c r="K142" s="702">
        <v>2587.0400390625</v>
      </c>
    </row>
    <row r="143" spans="1:11" ht="14.45" customHeight="1" x14ac:dyDescent="0.2">
      <c r="A143" s="696" t="s">
        <v>509</v>
      </c>
      <c r="B143" s="697" t="s">
        <v>510</v>
      </c>
      <c r="C143" s="698" t="s">
        <v>521</v>
      </c>
      <c r="D143" s="699" t="s">
        <v>522</v>
      </c>
      <c r="E143" s="698" t="s">
        <v>1984</v>
      </c>
      <c r="F143" s="699" t="s">
        <v>1985</v>
      </c>
      <c r="G143" s="698" t="s">
        <v>2046</v>
      </c>
      <c r="H143" s="698" t="s">
        <v>2047</v>
      </c>
      <c r="I143" s="701">
        <v>17.979999542236328</v>
      </c>
      <c r="J143" s="701">
        <v>300</v>
      </c>
      <c r="K143" s="702">
        <v>5394</v>
      </c>
    </row>
    <row r="144" spans="1:11" ht="14.45" customHeight="1" x14ac:dyDescent="0.2">
      <c r="A144" s="696" t="s">
        <v>509</v>
      </c>
      <c r="B144" s="697" t="s">
        <v>510</v>
      </c>
      <c r="C144" s="698" t="s">
        <v>521</v>
      </c>
      <c r="D144" s="699" t="s">
        <v>522</v>
      </c>
      <c r="E144" s="698" t="s">
        <v>1984</v>
      </c>
      <c r="F144" s="699" t="s">
        <v>1985</v>
      </c>
      <c r="G144" s="698" t="s">
        <v>2048</v>
      </c>
      <c r="H144" s="698" t="s">
        <v>2049</v>
      </c>
      <c r="I144" s="701">
        <v>17.979999542236328</v>
      </c>
      <c r="J144" s="701">
        <v>150</v>
      </c>
      <c r="K144" s="702">
        <v>2697</v>
      </c>
    </row>
    <row r="145" spans="1:11" ht="14.45" customHeight="1" x14ac:dyDescent="0.2">
      <c r="A145" s="696" t="s">
        <v>509</v>
      </c>
      <c r="B145" s="697" t="s">
        <v>510</v>
      </c>
      <c r="C145" s="698" t="s">
        <v>521</v>
      </c>
      <c r="D145" s="699" t="s">
        <v>522</v>
      </c>
      <c r="E145" s="698" t="s">
        <v>1984</v>
      </c>
      <c r="F145" s="699" t="s">
        <v>1985</v>
      </c>
      <c r="G145" s="698" t="s">
        <v>2050</v>
      </c>
      <c r="H145" s="698" t="s">
        <v>2051</v>
      </c>
      <c r="I145" s="701">
        <v>1.7999999523162842</v>
      </c>
      <c r="J145" s="701">
        <v>10</v>
      </c>
      <c r="K145" s="702">
        <v>18</v>
      </c>
    </row>
    <row r="146" spans="1:11" ht="14.45" customHeight="1" x14ac:dyDescent="0.2">
      <c r="A146" s="696" t="s">
        <v>509</v>
      </c>
      <c r="B146" s="697" t="s">
        <v>510</v>
      </c>
      <c r="C146" s="698" t="s">
        <v>521</v>
      </c>
      <c r="D146" s="699" t="s">
        <v>522</v>
      </c>
      <c r="E146" s="698" t="s">
        <v>1984</v>
      </c>
      <c r="F146" s="699" t="s">
        <v>1985</v>
      </c>
      <c r="G146" s="698" t="s">
        <v>2052</v>
      </c>
      <c r="H146" s="698" t="s">
        <v>2053</v>
      </c>
      <c r="I146" s="701">
        <v>12.100000381469727</v>
      </c>
      <c r="J146" s="701">
        <v>300</v>
      </c>
      <c r="K146" s="702">
        <v>3630</v>
      </c>
    </row>
    <row r="147" spans="1:11" ht="14.45" customHeight="1" x14ac:dyDescent="0.2">
      <c r="A147" s="696" t="s">
        <v>509</v>
      </c>
      <c r="B147" s="697" t="s">
        <v>510</v>
      </c>
      <c r="C147" s="698" t="s">
        <v>521</v>
      </c>
      <c r="D147" s="699" t="s">
        <v>522</v>
      </c>
      <c r="E147" s="698" t="s">
        <v>1984</v>
      </c>
      <c r="F147" s="699" t="s">
        <v>1985</v>
      </c>
      <c r="G147" s="698" t="s">
        <v>2054</v>
      </c>
      <c r="H147" s="698" t="s">
        <v>2055</v>
      </c>
      <c r="I147" s="701">
        <v>16.340000152587891</v>
      </c>
      <c r="J147" s="701">
        <v>12</v>
      </c>
      <c r="K147" s="702">
        <v>196.02000427246094</v>
      </c>
    </row>
    <row r="148" spans="1:11" ht="14.45" customHeight="1" x14ac:dyDescent="0.2">
      <c r="A148" s="696" t="s">
        <v>509</v>
      </c>
      <c r="B148" s="697" t="s">
        <v>510</v>
      </c>
      <c r="C148" s="698" t="s">
        <v>521</v>
      </c>
      <c r="D148" s="699" t="s">
        <v>522</v>
      </c>
      <c r="E148" s="698" t="s">
        <v>1984</v>
      </c>
      <c r="F148" s="699" t="s">
        <v>1985</v>
      </c>
      <c r="G148" s="698" t="s">
        <v>2056</v>
      </c>
      <c r="H148" s="698" t="s">
        <v>2057</v>
      </c>
      <c r="I148" s="701">
        <v>13.199999809265137</v>
      </c>
      <c r="J148" s="701">
        <v>30</v>
      </c>
      <c r="K148" s="702">
        <v>396</v>
      </c>
    </row>
    <row r="149" spans="1:11" ht="14.45" customHeight="1" x14ac:dyDescent="0.2">
      <c r="A149" s="696" t="s">
        <v>509</v>
      </c>
      <c r="B149" s="697" t="s">
        <v>510</v>
      </c>
      <c r="C149" s="698" t="s">
        <v>521</v>
      </c>
      <c r="D149" s="699" t="s">
        <v>522</v>
      </c>
      <c r="E149" s="698" t="s">
        <v>1984</v>
      </c>
      <c r="F149" s="699" t="s">
        <v>1985</v>
      </c>
      <c r="G149" s="698" t="s">
        <v>2058</v>
      </c>
      <c r="H149" s="698" t="s">
        <v>2059</v>
      </c>
      <c r="I149" s="701">
        <v>22.989999771118164</v>
      </c>
      <c r="J149" s="701">
        <v>30</v>
      </c>
      <c r="K149" s="702">
        <v>689.69998168945313</v>
      </c>
    </row>
    <row r="150" spans="1:11" ht="14.45" customHeight="1" x14ac:dyDescent="0.2">
      <c r="A150" s="696" t="s">
        <v>509</v>
      </c>
      <c r="B150" s="697" t="s">
        <v>510</v>
      </c>
      <c r="C150" s="698" t="s">
        <v>521</v>
      </c>
      <c r="D150" s="699" t="s">
        <v>522</v>
      </c>
      <c r="E150" s="698" t="s">
        <v>1984</v>
      </c>
      <c r="F150" s="699" t="s">
        <v>1985</v>
      </c>
      <c r="G150" s="698" t="s">
        <v>2060</v>
      </c>
      <c r="H150" s="698" t="s">
        <v>2061</v>
      </c>
      <c r="I150" s="701">
        <v>22.989999771118164</v>
      </c>
      <c r="J150" s="701">
        <v>50</v>
      </c>
      <c r="K150" s="702">
        <v>1149.4999694824219</v>
      </c>
    </row>
    <row r="151" spans="1:11" ht="14.45" customHeight="1" x14ac:dyDescent="0.2">
      <c r="A151" s="696" t="s">
        <v>509</v>
      </c>
      <c r="B151" s="697" t="s">
        <v>510</v>
      </c>
      <c r="C151" s="698" t="s">
        <v>521</v>
      </c>
      <c r="D151" s="699" t="s">
        <v>522</v>
      </c>
      <c r="E151" s="698" t="s">
        <v>1984</v>
      </c>
      <c r="F151" s="699" t="s">
        <v>1985</v>
      </c>
      <c r="G151" s="698" t="s">
        <v>2062</v>
      </c>
      <c r="H151" s="698" t="s">
        <v>2063</v>
      </c>
      <c r="I151" s="701">
        <v>4.0300002098083496</v>
      </c>
      <c r="J151" s="701">
        <v>2900</v>
      </c>
      <c r="K151" s="702">
        <v>11687</v>
      </c>
    </row>
    <row r="152" spans="1:11" ht="14.45" customHeight="1" x14ac:dyDescent="0.2">
      <c r="A152" s="696" t="s">
        <v>509</v>
      </c>
      <c r="B152" s="697" t="s">
        <v>510</v>
      </c>
      <c r="C152" s="698" t="s">
        <v>521</v>
      </c>
      <c r="D152" s="699" t="s">
        <v>522</v>
      </c>
      <c r="E152" s="698" t="s">
        <v>1984</v>
      </c>
      <c r="F152" s="699" t="s">
        <v>1985</v>
      </c>
      <c r="G152" s="698" t="s">
        <v>2064</v>
      </c>
      <c r="H152" s="698" t="s">
        <v>2065</v>
      </c>
      <c r="I152" s="701">
        <v>103.15000152587891</v>
      </c>
      <c r="J152" s="701">
        <v>120</v>
      </c>
      <c r="K152" s="702">
        <v>12378.310302734375</v>
      </c>
    </row>
    <row r="153" spans="1:11" ht="14.45" customHeight="1" x14ac:dyDescent="0.2">
      <c r="A153" s="696" t="s">
        <v>509</v>
      </c>
      <c r="B153" s="697" t="s">
        <v>510</v>
      </c>
      <c r="C153" s="698" t="s">
        <v>521</v>
      </c>
      <c r="D153" s="699" t="s">
        <v>522</v>
      </c>
      <c r="E153" s="698" t="s">
        <v>1984</v>
      </c>
      <c r="F153" s="699" t="s">
        <v>1985</v>
      </c>
      <c r="G153" s="698" t="s">
        <v>2066</v>
      </c>
      <c r="H153" s="698" t="s">
        <v>2067</v>
      </c>
      <c r="I153" s="701">
        <v>7.8637500405311584</v>
      </c>
      <c r="J153" s="701">
        <v>3200</v>
      </c>
      <c r="K153" s="702">
        <v>25162</v>
      </c>
    </row>
    <row r="154" spans="1:11" ht="14.45" customHeight="1" x14ac:dyDescent="0.2">
      <c r="A154" s="696" t="s">
        <v>509</v>
      </c>
      <c r="B154" s="697" t="s">
        <v>510</v>
      </c>
      <c r="C154" s="698" t="s">
        <v>521</v>
      </c>
      <c r="D154" s="699" t="s">
        <v>522</v>
      </c>
      <c r="E154" s="698" t="s">
        <v>1984</v>
      </c>
      <c r="F154" s="699" t="s">
        <v>1985</v>
      </c>
      <c r="G154" s="698" t="s">
        <v>2068</v>
      </c>
      <c r="H154" s="698" t="s">
        <v>2069</v>
      </c>
      <c r="I154" s="701">
        <v>10.079999923706055</v>
      </c>
      <c r="J154" s="701">
        <v>30</v>
      </c>
      <c r="K154" s="702">
        <v>302.39999389648438</v>
      </c>
    </row>
    <row r="155" spans="1:11" ht="14.45" customHeight="1" x14ac:dyDescent="0.2">
      <c r="A155" s="696" t="s">
        <v>509</v>
      </c>
      <c r="B155" s="697" t="s">
        <v>510</v>
      </c>
      <c r="C155" s="698" t="s">
        <v>521</v>
      </c>
      <c r="D155" s="699" t="s">
        <v>522</v>
      </c>
      <c r="E155" s="698" t="s">
        <v>1984</v>
      </c>
      <c r="F155" s="699" t="s">
        <v>1985</v>
      </c>
      <c r="G155" s="698" t="s">
        <v>2070</v>
      </c>
      <c r="H155" s="698" t="s">
        <v>2071</v>
      </c>
      <c r="I155" s="701">
        <v>10.079999923706055</v>
      </c>
      <c r="J155" s="701">
        <v>30</v>
      </c>
      <c r="K155" s="702">
        <v>302.39999389648438</v>
      </c>
    </row>
    <row r="156" spans="1:11" ht="14.45" customHeight="1" x14ac:dyDescent="0.2">
      <c r="A156" s="696" t="s">
        <v>509</v>
      </c>
      <c r="B156" s="697" t="s">
        <v>510</v>
      </c>
      <c r="C156" s="698" t="s">
        <v>521</v>
      </c>
      <c r="D156" s="699" t="s">
        <v>522</v>
      </c>
      <c r="E156" s="698" t="s">
        <v>1984</v>
      </c>
      <c r="F156" s="699" t="s">
        <v>1985</v>
      </c>
      <c r="G156" s="698" t="s">
        <v>2072</v>
      </c>
      <c r="H156" s="698" t="s">
        <v>2073</v>
      </c>
      <c r="I156" s="701">
        <v>171.69000244140625</v>
      </c>
      <c r="J156" s="701">
        <v>38</v>
      </c>
      <c r="K156" s="702">
        <v>6524.10009765625</v>
      </c>
    </row>
    <row r="157" spans="1:11" ht="14.45" customHeight="1" x14ac:dyDescent="0.2">
      <c r="A157" s="696" t="s">
        <v>509</v>
      </c>
      <c r="B157" s="697" t="s">
        <v>510</v>
      </c>
      <c r="C157" s="698" t="s">
        <v>521</v>
      </c>
      <c r="D157" s="699" t="s">
        <v>522</v>
      </c>
      <c r="E157" s="698" t="s">
        <v>1984</v>
      </c>
      <c r="F157" s="699" t="s">
        <v>1985</v>
      </c>
      <c r="G157" s="698" t="s">
        <v>2074</v>
      </c>
      <c r="H157" s="698" t="s">
        <v>2075</v>
      </c>
      <c r="I157" s="701">
        <v>10.069999694824219</v>
      </c>
      <c r="J157" s="701">
        <v>150</v>
      </c>
      <c r="K157" s="702">
        <v>1510.5</v>
      </c>
    </row>
    <row r="158" spans="1:11" ht="14.45" customHeight="1" x14ac:dyDescent="0.2">
      <c r="A158" s="696" t="s">
        <v>509</v>
      </c>
      <c r="B158" s="697" t="s">
        <v>510</v>
      </c>
      <c r="C158" s="698" t="s">
        <v>521</v>
      </c>
      <c r="D158" s="699" t="s">
        <v>522</v>
      </c>
      <c r="E158" s="698" t="s">
        <v>1984</v>
      </c>
      <c r="F158" s="699" t="s">
        <v>1985</v>
      </c>
      <c r="G158" s="698" t="s">
        <v>2076</v>
      </c>
      <c r="H158" s="698" t="s">
        <v>2077</v>
      </c>
      <c r="I158" s="701">
        <v>10.079999923706055</v>
      </c>
      <c r="J158" s="701">
        <v>30</v>
      </c>
      <c r="K158" s="702">
        <v>302.260009765625</v>
      </c>
    </row>
    <row r="159" spans="1:11" ht="14.45" customHeight="1" x14ac:dyDescent="0.2">
      <c r="A159" s="696" t="s">
        <v>509</v>
      </c>
      <c r="B159" s="697" t="s">
        <v>510</v>
      </c>
      <c r="C159" s="698" t="s">
        <v>521</v>
      </c>
      <c r="D159" s="699" t="s">
        <v>522</v>
      </c>
      <c r="E159" s="698" t="s">
        <v>1984</v>
      </c>
      <c r="F159" s="699" t="s">
        <v>1985</v>
      </c>
      <c r="G159" s="698" t="s">
        <v>2078</v>
      </c>
      <c r="H159" s="698" t="s">
        <v>2079</v>
      </c>
      <c r="I159" s="701">
        <v>3.869999885559082</v>
      </c>
      <c r="J159" s="701">
        <v>2200</v>
      </c>
      <c r="K159" s="702">
        <v>8519.6000366210938</v>
      </c>
    </row>
    <row r="160" spans="1:11" ht="14.45" customHeight="1" x14ac:dyDescent="0.2">
      <c r="A160" s="696" t="s">
        <v>509</v>
      </c>
      <c r="B160" s="697" t="s">
        <v>510</v>
      </c>
      <c r="C160" s="698" t="s">
        <v>521</v>
      </c>
      <c r="D160" s="699" t="s">
        <v>522</v>
      </c>
      <c r="E160" s="698" t="s">
        <v>1984</v>
      </c>
      <c r="F160" s="699" t="s">
        <v>1985</v>
      </c>
      <c r="G160" s="698" t="s">
        <v>2080</v>
      </c>
      <c r="H160" s="698" t="s">
        <v>2081</v>
      </c>
      <c r="I160" s="701">
        <v>3.1450001001358032</v>
      </c>
      <c r="J160" s="701">
        <v>270</v>
      </c>
      <c r="K160" s="702">
        <v>849.49999237060547</v>
      </c>
    </row>
    <row r="161" spans="1:11" ht="14.45" customHeight="1" x14ac:dyDescent="0.2">
      <c r="A161" s="696" t="s">
        <v>509</v>
      </c>
      <c r="B161" s="697" t="s">
        <v>510</v>
      </c>
      <c r="C161" s="698" t="s">
        <v>521</v>
      </c>
      <c r="D161" s="699" t="s">
        <v>522</v>
      </c>
      <c r="E161" s="698" t="s">
        <v>1984</v>
      </c>
      <c r="F161" s="699" t="s">
        <v>1985</v>
      </c>
      <c r="G161" s="698" t="s">
        <v>2082</v>
      </c>
      <c r="H161" s="698" t="s">
        <v>2083</v>
      </c>
      <c r="I161" s="701">
        <v>36.779998779296875</v>
      </c>
      <c r="J161" s="701">
        <v>10</v>
      </c>
      <c r="K161" s="702">
        <v>367.79998779296875</v>
      </c>
    </row>
    <row r="162" spans="1:11" ht="14.45" customHeight="1" x14ac:dyDescent="0.2">
      <c r="A162" s="696" t="s">
        <v>509</v>
      </c>
      <c r="B162" s="697" t="s">
        <v>510</v>
      </c>
      <c r="C162" s="698" t="s">
        <v>521</v>
      </c>
      <c r="D162" s="699" t="s">
        <v>522</v>
      </c>
      <c r="E162" s="698" t="s">
        <v>1984</v>
      </c>
      <c r="F162" s="699" t="s">
        <v>1985</v>
      </c>
      <c r="G162" s="698" t="s">
        <v>2084</v>
      </c>
      <c r="H162" s="698" t="s">
        <v>2085</v>
      </c>
      <c r="I162" s="701">
        <v>1149.5</v>
      </c>
      <c r="J162" s="701">
        <v>2</v>
      </c>
      <c r="K162" s="702">
        <v>2299</v>
      </c>
    </row>
    <row r="163" spans="1:11" ht="14.45" customHeight="1" x14ac:dyDescent="0.2">
      <c r="A163" s="696" t="s">
        <v>509</v>
      </c>
      <c r="B163" s="697" t="s">
        <v>510</v>
      </c>
      <c r="C163" s="698" t="s">
        <v>521</v>
      </c>
      <c r="D163" s="699" t="s">
        <v>522</v>
      </c>
      <c r="E163" s="698" t="s">
        <v>1984</v>
      </c>
      <c r="F163" s="699" t="s">
        <v>1985</v>
      </c>
      <c r="G163" s="698" t="s">
        <v>2086</v>
      </c>
      <c r="H163" s="698" t="s">
        <v>2087</v>
      </c>
      <c r="I163" s="701">
        <v>80.574000549316409</v>
      </c>
      <c r="J163" s="701">
        <v>720</v>
      </c>
      <c r="K163" s="702">
        <v>58012.80029296875</v>
      </c>
    </row>
    <row r="164" spans="1:11" ht="14.45" customHeight="1" x14ac:dyDescent="0.2">
      <c r="A164" s="696" t="s">
        <v>509</v>
      </c>
      <c r="B164" s="697" t="s">
        <v>510</v>
      </c>
      <c r="C164" s="698" t="s">
        <v>521</v>
      </c>
      <c r="D164" s="699" t="s">
        <v>522</v>
      </c>
      <c r="E164" s="698" t="s">
        <v>1984</v>
      </c>
      <c r="F164" s="699" t="s">
        <v>1985</v>
      </c>
      <c r="G164" s="698" t="s">
        <v>2088</v>
      </c>
      <c r="H164" s="698" t="s">
        <v>2089</v>
      </c>
      <c r="I164" s="701">
        <v>2145.9949951171875</v>
      </c>
      <c r="J164" s="701">
        <v>2</v>
      </c>
      <c r="K164" s="702">
        <v>4291.989990234375</v>
      </c>
    </row>
    <row r="165" spans="1:11" ht="14.45" customHeight="1" x14ac:dyDescent="0.2">
      <c r="A165" s="696" t="s">
        <v>509</v>
      </c>
      <c r="B165" s="697" t="s">
        <v>510</v>
      </c>
      <c r="C165" s="698" t="s">
        <v>521</v>
      </c>
      <c r="D165" s="699" t="s">
        <v>522</v>
      </c>
      <c r="E165" s="698" t="s">
        <v>1984</v>
      </c>
      <c r="F165" s="699" t="s">
        <v>1985</v>
      </c>
      <c r="G165" s="698" t="s">
        <v>2090</v>
      </c>
      <c r="H165" s="698" t="s">
        <v>2091</v>
      </c>
      <c r="I165" s="701">
        <v>42.229999542236328</v>
      </c>
      <c r="J165" s="701">
        <v>80</v>
      </c>
      <c r="K165" s="702">
        <v>3378.320068359375</v>
      </c>
    </row>
    <row r="166" spans="1:11" ht="14.45" customHeight="1" x14ac:dyDescent="0.2">
      <c r="A166" s="696" t="s">
        <v>509</v>
      </c>
      <c r="B166" s="697" t="s">
        <v>510</v>
      </c>
      <c r="C166" s="698" t="s">
        <v>521</v>
      </c>
      <c r="D166" s="699" t="s">
        <v>522</v>
      </c>
      <c r="E166" s="698" t="s">
        <v>1984</v>
      </c>
      <c r="F166" s="699" t="s">
        <v>1985</v>
      </c>
      <c r="G166" s="698" t="s">
        <v>2092</v>
      </c>
      <c r="H166" s="698" t="s">
        <v>2093</v>
      </c>
      <c r="I166" s="701">
        <v>102.84999847412109</v>
      </c>
      <c r="J166" s="701">
        <v>10</v>
      </c>
      <c r="K166" s="702">
        <v>1028.5</v>
      </c>
    </row>
    <row r="167" spans="1:11" ht="14.45" customHeight="1" x14ac:dyDescent="0.2">
      <c r="A167" s="696" t="s">
        <v>509</v>
      </c>
      <c r="B167" s="697" t="s">
        <v>510</v>
      </c>
      <c r="C167" s="698" t="s">
        <v>521</v>
      </c>
      <c r="D167" s="699" t="s">
        <v>522</v>
      </c>
      <c r="E167" s="698" t="s">
        <v>1984</v>
      </c>
      <c r="F167" s="699" t="s">
        <v>1985</v>
      </c>
      <c r="G167" s="698" t="s">
        <v>2094</v>
      </c>
      <c r="H167" s="698" t="s">
        <v>2095</v>
      </c>
      <c r="I167" s="701">
        <v>154</v>
      </c>
      <c r="J167" s="701">
        <v>10</v>
      </c>
      <c r="K167" s="702">
        <v>1539.969970703125</v>
      </c>
    </row>
    <row r="168" spans="1:11" ht="14.45" customHeight="1" x14ac:dyDescent="0.2">
      <c r="A168" s="696" t="s">
        <v>509</v>
      </c>
      <c r="B168" s="697" t="s">
        <v>510</v>
      </c>
      <c r="C168" s="698" t="s">
        <v>521</v>
      </c>
      <c r="D168" s="699" t="s">
        <v>522</v>
      </c>
      <c r="E168" s="698" t="s">
        <v>1984</v>
      </c>
      <c r="F168" s="699" t="s">
        <v>1985</v>
      </c>
      <c r="G168" s="698" t="s">
        <v>2096</v>
      </c>
      <c r="H168" s="698" t="s">
        <v>2097</v>
      </c>
      <c r="I168" s="701">
        <v>154</v>
      </c>
      <c r="J168" s="701">
        <v>20</v>
      </c>
      <c r="K168" s="702">
        <v>3079.93994140625</v>
      </c>
    </row>
    <row r="169" spans="1:11" ht="14.45" customHeight="1" x14ac:dyDescent="0.2">
      <c r="A169" s="696" t="s">
        <v>509</v>
      </c>
      <c r="B169" s="697" t="s">
        <v>510</v>
      </c>
      <c r="C169" s="698" t="s">
        <v>521</v>
      </c>
      <c r="D169" s="699" t="s">
        <v>522</v>
      </c>
      <c r="E169" s="698" t="s">
        <v>1984</v>
      </c>
      <c r="F169" s="699" t="s">
        <v>1985</v>
      </c>
      <c r="G169" s="698" t="s">
        <v>2098</v>
      </c>
      <c r="H169" s="698" t="s">
        <v>2099</v>
      </c>
      <c r="I169" s="701">
        <v>90.75</v>
      </c>
      <c r="J169" s="701">
        <v>10</v>
      </c>
      <c r="K169" s="702">
        <v>907.5</v>
      </c>
    </row>
    <row r="170" spans="1:11" ht="14.45" customHeight="1" x14ac:dyDescent="0.2">
      <c r="A170" s="696" t="s">
        <v>509</v>
      </c>
      <c r="B170" s="697" t="s">
        <v>510</v>
      </c>
      <c r="C170" s="698" t="s">
        <v>521</v>
      </c>
      <c r="D170" s="699" t="s">
        <v>522</v>
      </c>
      <c r="E170" s="698" t="s">
        <v>1984</v>
      </c>
      <c r="F170" s="699" t="s">
        <v>1985</v>
      </c>
      <c r="G170" s="698" t="s">
        <v>2100</v>
      </c>
      <c r="H170" s="698" t="s">
        <v>2101</v>
      </c>
      <c r="I170" s="701">
        <v>0.25857142039707731</v>
      </c>
      <c r="J170" s="701">
        <v>900</v>
      </c>
      <c r="K170" s="702">
        <v>233</v>
      </c>
    </row>
    <row r="171" spans="1:11" ht="14.45" customHeight="1" x14ac:dyDescent="0.2">
      <c r="A171" s="696" t="s">
        <v>509</v>
      </c>
      <c r="B171" s="697" t="s">
        <v>510</v>
      </c>
      <c r="C171" s="698" t="s">
        <v>521</v>
      </c>
      <c r="D171" s="699" t="s">
        <v>522</v>
      </c>
      <c r="E171" s="698" t="s">
        <v>1984</v>
      </c>
      <c r="F171" s="699" t="s">
        <v>1985</v>
      </c>
      <c r="G171" s="698" t="s">
        <v>2102</v>
      </c>
      <c r="H171" s="698" t="s">
        <v>2103</v>
      </c>
      <c r="I171" s="701">
        <v>41.820000118679474</v>
      </c>
      <c r="J171" s="701">
        <v>1358</v>
      </c>
      <c r="K171" s="702">
        <v>56908.090209960938</v>
      </c>
    </row>
    <row r="172" spans="1:11" ht="14.45" customHeight="1" x14ac:dyDescent="0.2">
      <c r="A172" s="696" t="s">
        <v>509</v>
      </c>
      <c r="B172" s="697" t="s">
        <v>510</v>
      </c>
      <c r="C172" s="698" t="s">
        <v>521</v>
      </c>
      <c r="D172" s="699" t="s">
        <v>522</v>
      </c>
      <c r="E172" s="698" t="s">
        <v>1984</v>
      </c>
      <c r="F172" s="699" t="s">
        <v>1985</v>
      </c>
      <c r="G172" s="698" t="s">
        <v>2104</v>
      </c>
      <c r="H172" s="698" t="s">
        <v>2105</v>
      </c>
      <c r="I172" s="701">
        <v>27.100000381469727</v>
      </c>
      <c r="J172" s="701">
        <v>20</v>
      </c>
      <c r="K172" s="702">
        <v>542.08001708984375</v>
      </c>
    </row>
    <row r="173" spans="1:11" ht="14.45" customHeight="1" x14ac:dyDescent="0.2">
      <c r="A173" s="696" t="s">
        <v>509</v>
      </c>
      <c r="B173" s="697" t="s">
        <v>510</v>
      </c>
      <c r="C173" s="698" t="s">
        <v>521</v>
      </c>
      <c r="D173" s="699" t="s">
        <v>522</v>
      </c>
      <c r="E173" s="698" t="s">
        <v>1984</v>
      </c>
      <c r="F173" s="699" t="s">
        <v>1985</v>
      </c>
      <c r="G173" s="698" t="s">
        <v>2106</v>
      </c>
      <c r="H173" s="698" t="s">
        <v>2107</v>
      </c>
      <c r="I173" s="701">
        <v>385.989990234375</v>
      </c>
      <c r="J173" s="701">
        <v>4</v>
      </c>
      <c r="K173" s="702">
        <v>1543.9599609375</v>
      </c>
    </row>
    <row r="174" spans="1:11" ht="14.45" customHeight="1" x14ac:dyDescent="0.2">
      <c r="A174" s="696" t="s">
        <v>509</v>
      </c>
      <c r="B174" s="697" t="s">
        <v>510</v>
      </c>
      <c r="C174" s="698" t="s">
        <v>521</v>
      </c>
      <c r="D174" s="699" t="s">
        <v>522</v>
      </c>
      <c r="E174" s="698" t="s">
        <v>1984</v>
      </c>
      <c r="F174" s="699" t="s">
        <v>1985</v>
      </c>
      <c r="G174" s="698" t="s">
        <v>2108</v>
      </c>
      <c r="H174" s="698" t="s">
        <v>2109</v>
      </c>
      <c r="I174" s="701">
        <v>393.25</v>
      </c>
      <c r="J174" s="701">
        <v>9</v>
      </c>
      <c r="K174" s="702">
        <v>3539.25</v>
      </c>
    </row>
    <row r="175" spans="1:11" ht="14.45" customHeight="1" x14ac:dyDescent="0.2">
      <c r="A175" s="696" t="s">
        <v>509</v>
      </c>
      <c r="B175" s="697" t="s">
        <v>510</v>
      </c>
      <c r="C175" s="698" t="s">
        <v>521</v>
      </c>
      <c r="D175" s="699" t="s">
        <v>522</v>
      </c>
      <c r="E175" s="698" t="s">
        <v>1984</v>
      </c>
      <c r="F175" s="699" t="s">
        <v>1985</v>
      </c>
      <c r="G175" s="698" t="s">
        <v>2110</v>
      </c>
      <c r="H175" s="698" t="s">
        <v>2111</v>
      </c>
      <c r="I175" s="701">
        <v>302.5</v>
      </c>
      <c r="J175" s="701">
        <v>5</v>
      </c>
      <c r="K175" s="702">
        <v>1512.5</v>
      </c>
    </row>
    <row r="176" spans="1:11" ht="14.45" customHeight="1" x14ac:dyDescent="0.2">
      <c r="A176" s="696" t="s">
        <v>509</v>
      </c>
      <c r="B176" s="697" t="s">
        <v>510</v>
      </c>
      <c r="C176" s="698" t="s">
        <v>521</v>
      </c>
      <c r="D176" s="699" t="s">
        <v>522</v>
      </c>
      <c r="E176" s="698" t="s">
        <v>1984</v>
      </c>
      <c r="F176" s="699" t="s">
        <v>1985</v>
      </c>
      <c r="G176" s="698" t="s">
        <v>2112</v>
      </c>
      <c r="H176" s="698" t="s">
        <v>2113</v>
      </c>
      <c r="I176" s="701">
        <v>302.5</v>
      </c>
      <c r="J176" s="701">
        <v>8</v>
      </c>
      <c r="K176" s="702">
        <v>2420</v>
      </c>
    </row>
    <row r="177" spans="1:11" ht="14.45" customHeight="1" x14ac:dyDescent="0.2">
      <c r="A177" s="696" t="s">
        <v>509</v>
      </c>
      <c r="B177" s="697" t="s">
        <v>510</v>
      </c>
      <c r="C177" s="698" t="s">
        <v>521</v>
      </c>
      <c r="D177" s="699" t="s">
        <v>522</v>
      </c>
      <c r="E177" s="698" t="s">
        <v>1984</v>
      </c>
      <c r="F177" s="699" t="s">
        <v>1985</v>
      </c>
      <c r="G177" s="698" t="s">
        <v>2114</v>
      </c>
      <c r="H177" s="698" t="s">
        <v>2115</v>
      </c>
      <c r="I177" s="701">
        <v>375.10000610351563</v>
      </c>
      <c r="J177" s="701">
        <v>5</v>
      </c>
      <c r="K177" s="702">
        <v>1875.5</v>
      </c>
    </row>
    <row r="178" spans="1:11" ht="14.45" customHeight="1" x14ac:dyDescent="0.2">
      <c r="A178" s="696" t="s">
        <v>509</v>
      </c>
      <c r="B178" s="697" t="s">
        <v>510</v>
      </c>
      <c r="C178" s="698" t="s">
        <v>521</v>
      </c>
      <c r="D178" s="699" t="s">
        <v>522</v>
      </c>
      <c r="E178" s="698" t="s">
        <v>1984</v>
      </c>
      <c r="F178" s="699" t="s">
        <v>1985</v>
      </c>
      <c r="G178" s="698" t="s">
        <v>2116</v>
      </c>
      <c r="H178" s="698" t="s">
        <v>2117</v>
      </c>
      <c r="I178" s="701">
        <v>25.290000915527344</v>
      </c>
      <c r="J178" s="701">
        <v>1050</v>
      </c>
      <c r="K178" s="702">
        <v>26553.448974609375</v>
      </c>
    </row>
    <row r="179" spans="1:11" ht="14.45" customHeight="1" x14ac:dyDescent="0.2">
      <c r="A179" s="696" t="s">
        <v>509</v>
      </c>
      <c r="B179" s="697" t="s">
        <v>510</v>
      </c>
      <c r="C179" s="698" t="s">
        <v>521</v>
      </c>
      <c r="D179" s="699" t="s">
        <v>522</v>
      </c>
      <c r="E179" s="698" t="s">
        <v>1984</v>
      </c>
      <c r="F179" s="699" t="s">
        <v>1985</v>
      </c>
      <c r="G179" s="698" t="s">
        <v>2118</v>
      </c>
      <c r="H179" s="698" t="s">
        <v>2119</v>
      </c>
      <c r="I179" s="701">
        <v>58.917998504638675</v>
      </c>
      <c r="J179" s="701">
        <v>250</v>
      </c>
      <c r="K179" s="702">
        <v>14728.739990234375</v>
      </c>
    </row>
    <row r="180" spans="1:11" ht="14.45" customHeight="1" x14ac:dyDescent="0.2">
      <c r="A180" s="696" t="s">
        <v>509</v>
      </c>
      <c r="B180" s="697" t="s">
        <v>510</v>
      </c>
      <c r="C180" s="698" t="s">
        <v>521</v>
      </c>
      <c r="D180" s="699" t="s">
        <v>522</v>
      </c>
      <c r="E180" s="698" t="s">
        <v>1984</v>
      </c>
      <c r="F180" s="699" t="s">
        <v>1985</v>
      </c>
      <c r="G180" s="698" t="s">
        <v>2120</v>
      </c>
      <c r="H180" s="698" t="s">
        <v>2121</v>
      </c>
      <c r="I180" s="701">
        <v>4.9719998359680178</v>
      </c>
      <c r="J180" s="701">
        <v>400</v>
      </c>
      <c r="K180" s="702">
        <v>1988.900016784668</v>
      </c>
    </row>
    <row r="181" spans="1:11" ht="14.45" customHeight="1" x14ac:dyDescent="0.2">
      <c r="A181" s="696" t="s">
        <v>509</v>
      </c>
      <c r="B181" s="697" t="s">
        <v>510</v>
      </c>
      <c r="C181" s="698" t="s">
        <v>521</v>
      </c>
      <c r="D181" s="699" t="s">
        <v>522</v>
      </c>
      <c r="E181" s="698" t="s">
        <v>1984</v>
      </c>
      <c r="F181" s="699" t="s">
        <v>1985</v>
      </c>
      <c r="G181" s="698" t="s">
        <v>2122</v>
      </c>
      <c r="H181" s="698" t="s">
        <v>2123</v>
      </c>
      <c r="I181" s="701">
        <v>13.310000419616699</v>
      </c>
      <c r="J181" s="701">
        <v>40</v>
      </c>
      <c r="K181" s="702">
        <v>532.4000244140625</v>
      </c>
    </row>
    <row r="182" spans="1:11" ht="14.45" customHeight="1" x14ac:dyDescent="0.2">
      <c r="A182" s="696" t="s">
        <v>509</v>
      </c>
      <c r="B182" s="697" t="s">
        <v>510</v>
      </c>
      <c r="C182" s="698" t="s">
        <v>521</v>
      </c>
      <c r="D182" s="699" t="s">
        <v>522</v>
      </c>
      <c r="E182" s="698" t="s">
        <v>1984</v>
      </c>
      <c r="F182" s="699" t="s">
        <v>1985</v>
      </c>
      <c r="G182" s="698" t="s">
        <v>2124</v>
      </c>
      <c r="H182" s="698" t="s">
        <v>2125</v>
      </c>
      <c r="I182" s="701">
        <v>25.532143592834473</v>
      </c>
      <c r="J182" s="701">
        <v>417</v>
      </c>
      <c r="K182" s="702">
        <v>10646.680084228516</v>
      </c>
    </row>
    <row r="183" spans="1:11" ht="14.45" customHeight="1" x14ac:dyDescent="0.2">
      <c r="A183" s="696" t="s">
        <v>509</v>
      </c>
      <c r="B183" s="697" t="s">
        <v>510</v>
      </c>
      <c r="C183" s="698" t="s">
        <v>521</v>
      </c>
      <c r="D183" s="699" t="s">
        <v>522</v>
      </c>
      <c r="E183" s="698" t="s">
        <v>1984</v>
      </c>
      <c r="F183" s="699" t="s">
        <v>1985</v>
      </c>
      <c r="G183" s="698" t="s">
        <v>2126</v>
      </c>
      <c r="H183" s="698" t="s">
        <v>2127</v>
      </c>
      <c r="I183" s="701">
        <v>311.67001342773438</v>
      </c>
      <c r="J183" s="701">
        <v>5</v>
      </c>
      <c r="K183" s="702">
        <v>1558.3499755859375</v>
      </c>
    </row>
    <row r="184" spans="1:11" ht="14.45" customHeight="1" x14ac:dyDescent="0.2">
      <c r="A184" s="696" t="s">
        <v>509</v>
      </c>
      <c r="B184" s="697" t="s">
        <v>510</v>
      </c>
      <c r="C184" s="698" t="s">
        <v>521</v>
      </c>
      <c r="D184" s="699" t="s">
        <v>522</v>
      </c>
      <c r="E184" s="698" t="s">
        <v>1984</v>
      </c>
      <c r="F184" s="699" t="s">
        <v>1985</v>
      </c>
      <c r="G184" s="698" t="s">
        <v>2128</v>
      </c>
      <c r="H184" s="698" t="s">
        <v>2129</v>
      </c>
      <c r="I184" s="701">
        <v>184.57000732421875</v>
      </c>
      <c r="J184" s="701">
        <v>13</v>
      </c>
      <c r="K184" s="702">
        <v>2399.4099731445313</v>
      </c>
    </row>
    <row r="185" spans="1:11" ht="14.45" customHeight="1" x14ac:dyDescent="0.2">
      <c r="A185" s="696" t="s">
        <v>509</v>
      </c>
      <c r="B185" s="697" t="s">
        <v>510</v>
      </c>
      <c r="C185" s="698" t="s">
        <v>521</v>
      </c>
      <c r="D185" s="699" t="s">
        <v>522</v>
      </c>
      <c r="E185" s="698" t="s">
        <v>1984</v>
      </c>
      <c r="F185" s="699" t="s">
        <v>1985</v>
      </c>
      <c r="G185" s="698" t="s">
        <v>2130</v>
      </c>
      <c r="H185" s="698" t="s">
        <v>2131</v>
      </c>
      <c r="I185" s="701">
        <v>318.58999633789063</v>
      </c>
      <c r="J185" s="701">
        <v>5</v>
      </c>
      <c r="K185" s="702">
        <v>1592.949951171875</v>
      </c>
    </row>
    <row r="186" spans="1:11" ht="14.45" customHeight="1" x14ac:dyDescent="0.2">
      <c r="A186" s="696" t="s">
        <v>509</v>
      </c>
      <c r="B186" s="697" t="s">
        <v>510</v>
      </c>
      <c r="C186" s="698" t="s">
        <v>521</v>
      </c>
      <c r="D186" s="699" t="s">
        <v>522</v>
      </c>
      <c r="E186" s="698" t="s">
        <v>1984</v>
      </c>
      <c r="F186" s="699" t="s">
        <v>1985</v>
      </c>
      <c r="G186" s="698" t="s">
        <v>2132</v>
      </c>
      <c r="H186" s="698" t="s">
        <v>2133</v>
      </c>
      <c r="I186" s="701">
        <v>214.00999450683594</v>
      </c>
      <c r="J186" s="701">
        <v>6</v>
      </c>
      <c r="K186" s="702">
        <v>1284.06005859375</v>
      </c>
    </row>
    <row r="187" spans="1:11" ht="14.45" customHeight="1" x14ac:dyDescent="0.2">
      <c r="A187" s="696" t="s">
        <v>509</v>
      </c>
      <c r="B187" s="697" t="s">
        <v>510</v>
      </c>
      <c r="C187" s="698" t="s">
        <v>521</v>
      </c>
      <c r="D187" s="699" t="s">
        <v>522</v>
      </c>
      <c r="E187" s="698" t="s">
        <v>1984</v>
      </c>
      <c r="F187" s="699" t="s">
        <v>1985</v>
      </c>
      <c r="G187" s="698" t="s">
        <v>2134</v>
      </c>
      <c r="H187" s="698" t="s">
        <v>2135</v>
      </c>
      <c r="I187" s="701">
        <v>30.25</v>
      </c>
      <c r="J187" s="701">
        <v>40</v>
      </c>
      <c r="K187" s="702">
        <v>1210</v>
      </c>
    </row>
    <row r="188" spans="1:11" ht="14.45" customHeight="1" x14ac:dyDescent="0.2">
      <c r="A188" s="696" t="s">
        <v>509</v>
      </c>
      <c r="B188" s="697" t="s">
        <v>510</v>
      </c>
      <c r="C188" s="698" t="s">
        <v>521</v>
      </c>
      <c r="D188" s="699" t="s">
        <v>522</v>
      </c>
      <c r="E188" s="698" t="s">
        <v>1984</v>
      </c>
      <c r="F188" s="699" t="s">
        <v>1985</v>
      </c>
      <c r="G188" s="698" t="s">
        <v>2136</v>
      </c>
      <c r="H188" s="698" t="s">
        <v>2137</v>
      </c>
      <c r="I188" s="701">
        <v>82.150001525878906</v>
      </c>
      <c r="J188" s="701">
        <v>12</v>
      </c>
      <c r="K188" s="702">
        <v>985.780029296875</v>
      </c>
    </row>
    <row r="189" spans="1:11" ht="14.45" customHeight="1" x14ac:dyDescent="0.2">
      <c r="A189" s="696" t="s">
        <v>509</v>
      </c>
      <c r="B189" s="697" t="s">
        <v>510</v>
      </c>
      <c r="C189" s="698" t="s">
        <v>521</v>
      </c>
      <c r="D189" s="699" t="s">
        <v>522</v>
      </c>
      <c r="E189" s="698" t="s">
        <v>1984</v>
      </c>
      <c r="F189" s="699" t="s">
        <v>1985</v>
      </c>
      <c r="G189" s="698" t="s">
        <v>2138</v>
      </c>
      <c r="H189" s="698" t="s">
        <v>2139</v>
      </c>
      <c r="I189" s="701">
        <v>96.317499160766602</v>
      </c>
      <c r="J189" s="701">
        <v>84</v>
      </c>
      <c r="K189" s="702">
        <v>8090.7200927734375</v>
      </c>
    </row>
    <row r="190" spans="1:11" ht="14.45" customHeight="1" x14ac:dyDescent="0.2">
      <c r="A190" s="696" t="s">
        <v>509</v>
      </c>
      <c r="B190" s="697" t="s">
        <v>510</v>
      </c>
      <c r="C190" s="698" t="s">
        <v>521</v>
      </c>
      <c r="D190" s="699" t="s">
        <v>522</v>
      </c>
      <c r="E190" s="698" t="s">
        <v>1984</v>
      </c>
      <c r="F190" s="699" t="s">
        <v>1985</v>
      </c>
      <c r="G190" s="698" t="s">
        <v>2140</v>
      </c>
      <c r="H190" s="698" t="s">
        <v>2141</v>
      </c>
      <c r="I190" s="701">
        <v>96.323333740234375</v>
      </c>
      <c r="J190" s="701">
        <v>54</v>
      </c>
      <c r="K190" s="702">
        <v>5201.3099365234375</v>
      </c>
    </row>
    <row r="191" spans="1:11" ht="14.45" customHeight="1" x14ac:dyDescent="0.2">
      <c r="A191" s="696" t="s">
        <v>509</v>
      </c>
      <c r="B191" s="697" t="s">
        <v>510</v>
      </c>
      <c r="C191" s="698" t="s">
        <v>521</v>
      </c>
      <c r="D191" s="699" t="s">
        <v>522</v>
      </c>
      <c r="E191" s="698" t="s">
        <v>1984</v>
      </c>
      <c r="F191" s="699" t="s">
        <v>1985</v>
      </c>
      <c r="G191" s="698" t="s">
        <v>2142</v>
      </c>
      <c r="H191" s="698" t="s">
        <v>2143</v>
      </c>
      <c r="I191" s="701">
        <v>3533.320068359375</v>
      </c>
      <c r="J191" s="701">
        <v>3</v>
      </c>
      <c r="K191" s="702">
        <v>10599.960205078125</v>
      </c>
    </row>
    <row r="192" spans="1:11" ht="14.45" customHeight="1" x14ac:dyDescent="0.2">
      <c r="A192" s="696" t="s">
        <v>509</v>
      </c>
      <c r="B192" s="697" t="s">
        <v>510</v>
      </c>
      <c r="C192" s="698" t="s">
        <v>521</v>
      </c>
      <c r="D192" s="699" t="s">
        <v>522</v>
      </c>
      <c r="E192" s="698" t="s">
        <v>1984</v>
      </c>
      <c r="F192" s="699" t="s">
        <v>1985</v>
      </c>
      <c r="G192" s="698" t="s">
        <v>2144</v>
      </c>
      <c r="H192" s="698" t="s">
        <v>2145</v>
      </c>
      <c r="I192" s="701">
        <v>148.22499847412109</v>
      </c>
      <c r="J192" s="701">
        <v>13</v>
      </c>
      <c r="K192" s="702">
        <v>1926.9100341796875</v>
      </c>
    </row>
    <row r="193" spans="1:11" ht="14.45" customHeight="1" x14ac:dyDescent="0.2">
      <c r="A193" s="696" t="s">
        <v>509</v>
      </c>
      <c r="B193" s="697" t="s">
        <v>510</v>
      </c>
      <c r="C193" s="698" t="s">
        <v>521</v>
      </c>
      <c r="D193" s="699" t="s">
        <v>522</v>
      </c>
      <c r="E193" s="698" t="s">
        <v>1984</v>
      </c>
      <c r="F193" s="699" t="s">
        <v>1985</v>
      </c>
      <c r="G193" s="698" t="s">
        <v>2146</v>
      </c>
      <c r="H193" s="698" t="s">
        <v>2147</v>
      </c>
      <c r="I193" s="701">
        <v>185.1300048828125</v>
      </c>
      <c r="J193" s="701">
        <v>3</v>
      </c>
      <c r="K193" s="702">
        <v>555.3900146484375</v>
      </c>
    </row>
    <row r="194" spans="1:11" ht="14.45" customHeight="1" x14ac:dyDescent="0.2">
      <c r="A194" s="696" t="s">
        <v>509</v>
      </c>
      <c r="B194" s="697" t="s">
        <v>510</v>
      </c>
      <c r="C194" s="698" t="s">
        <v>521</v>
      </c>
      <c r="D194" s="699" t="s">
        <v>522</v>
      </c>
      <c r="E194" s="698" t="s">
        <v>1984</v>
      </c>
      <c r="F194" s="699" t="s">
        <v>1985</v>
      </c>
      <c r="G194" s="698" t="s">
        <v>2148</v>
      </c>
      <c r="H194" s="698" t="s">
        <v>2149</v>
      </c>
      <c r="I194" s="701">
        <v>231.83999633789063</v>
      </c>
      <c r="J194" s="701">
        <v>15</v>
      </c>
      <c r="K194" s="702">
        <v>3477.60009765625</v>
      </c>
    </row>
    <row r="195" spans="1:11" ht="14.45" customHeight="1" x14ac:dyDescent="0.2">
      <c r="A195" s="696" t="s">
        <v>509</v>
      </c>
      <c r="B195" s="697" t="s">
        <v>510</v>
      </c>
      <c r="C195" s="698" t="s">
        <v>521</v>
      </c>
      <c r="D195" s="699" t="s">
        <v>522</v>
      </c>
      <c r="E195" s="698" t="s">
        <v>1984</v>
      </c>
      <c r="F195" s="699" t="s">
        <v>1985</v>
      </c>
      <c r="G195" s="698" t="s">
        <v>2150</v>
      </c>
      <c r="H195" s="698" t="s">
        <v>2151</v>
      </c>
      <c r="I195" s="701">
        <v>143.53999328613281</v>
      </c>
      <c r="J195" s="701">
        <v>55</v>
      </c>
      <c r="K195" s="702">
        <v>7894.730224609375</v>
      </c>
    </row>
    <row r="196" spans="1:11" ht="14.45" customHeight="1" x14ac:dyDescent="0.2">
      <c r="A196" s="696" t="s">
        <v>509</v>
      </c>
      <c r="B196" s="697" t="s">
        <v>510</v>
      </c>
      <c r="C196" s="698" t="s">
        <v>521</v>
      </c>
      <c r="D196" s="699" t="s">
        <v>522</v>
      </c>
      <c r="E196" s="698" t="s">
        <v>1984</v>
      </c>
      <c r="F196" s="699" t="s">
        <v>1985</v>
      </c>
      <c r="G196" s="698" t="s">
        <v>2152</v>
      </c>
      <c r="H196" s="698" t="s">
        <v>2153</v>
      </c>
      <c r="I196" s="701">
        <v>157.7116724650065</v>
      </c>
      <c r="J196" s="701">
        <v>75</v>
      </c>
      <c r="K196" s="702">
        <v>11828.5400390625</v>
      </c>
    </row>
    <row r="197" spans="1:11" ht="14.45" customHeight="1" x14ac:dyDescent="0.2">
      <c r="A197" s="696" t="s">
        <v>509</v>
      </c>
      <c r="B197" s="697" t="s">
        <v>510</v>
      </c>
      <c r="C197" s="698" t="s">
        <v>521</v>
      </c>
      <c r="D197" s="699" t="s">
        <v>522</v>
      </c>
      <c r="E197" s="698" t="s">
        <v>1984</v>
      </c>
      <c r="F197" s="699" t="s">
        <v>1985</v>
      </c>
      <c r="G197" s="698" t="s">
        <v>2154</v>
      </c>
      <c r="H197" s="698" t="s">
        <v>2155</v>
      </c>
      <c r="I197" s="701">
        <v>157.71000671386719</v>
      </c>
      <c r="J197" s="701">
        <v>45</v>
      </c>
      <c r="K197" s="702">
        <v>7097.0999755859375</v>
      </c>
    </row>
    <row r="198" spans="1:11" ht="14.45" customHeight="1" x14ac:dyDescent="0.2">
      <c r="A198" s="696" t="s">
        <v>509</v>
      </c>
      <c r="B198" s="697" t="s">
        <v>510</v>
      </c>
      <c r="C198" s="698" t="s">
        <v>521</v>
      </c>
      <c r="D198" s="699" t="s">
        <v>522</v>
      </c>
      <c r="E198" s="698" t="s">
        <v>1984</v>
      </c>
      <c r="F198" s="699" t="s">
        <v>1985</v>
      </c>
      <c r="G198" s="698" t="s">
        <v>2156</v>
      </c>
      <c r="H198" s="698" t="s">
        <v>2157</v>
      </c>
      <c r="I198" s="701">
        <v>110.47000122070313</v>
      </c>
      <c r="J198" s="701">
        <v>25</v>
      </c>
      <c r="K198" s="702">
        <v>2761.830078125</v>
      </c>
    </row>
    <row r="199" spans="1:11" ht="14.45" customHeight="1" x14ac:dyDescent="0.2">
      <c r="A199" s="696" t="s">
        <v>509</v>
      </c>
      <c r="B199" s="697" t="s">
        <v>510</v>
      </c>
      <c r="C199" s="698" t="s">
        <v>521</v>
      </c>
      <c r="D199" s="699" t="s">
        <v>522</v>
      </c>
      <c r="E199" s="698" t="s">
        <v>1984</v>
      </c>
      <c r="F199" s="699" t="s">
        <v>1985</v>
      </c>
      <c r="G199" s="698" t="s">
        <v>2158</v>
      </c>
      <c r="H199" s="698" t="s">
        <v>2159</v>
      </c>
      <c r="I199" s="701">
        <v>26.170000076293945</v>
      </c>
      <c r="J199" s="701">
        <v>4</v>
      </c>
      <c r="K199" s="702">
        <v>104.68000030517578</v>
      </c>
    </row>
    <row r="200" spans="1:11" ht="14.45" customHeight="1" x14ac:dyDescent="0.2">
      <c r="A200" s="696" t="s">
        <v>509</v>
      </c>
      <c r="B200" s="697" t="s">
        <v>510</v>
      </c>
      <c r="C200" s="698" t="s">
        <v>521</v>
      </c>
      <c r="D200" s="699" t="s">
        <v>522</v>
      </c>
      <c r="E200" s="698" t="s">
        <v>1984</v>
      </c>
      <c r="F200" s="699" t="s">
        <v>1985</v>
      </c>
      <c r="G200" s="698" t="s">
        <v>2160</v>
      </c>
      <c r="H200" s="698" t="s">
        <v>2161</v>
      </c>
      <c r="I200" s="701">
        <v>9.1999998092651367</v>
      </c>
      <c r="J200" s="701">
        <v>4100</v>
      </c>
      <c r="K200" s="702">
        <v>37720</v>
      </c>
    </row>
    <row r="201" spans="1:11" ht="14.45" customHeight="1" x14ac:dyDescent="0.2">
      <c r="A201" s="696" t="s">
        <v>509</v>
      </c>
      <c r="B201" s="697" t="s">
        <v>510</v>
      </c>
      <c r="C201" s="698" t="s">
        <v>521</v>
      </c>
      <c r="D201" s="699" t="s">
        <v>522</v>
      </c>
      <c r="E201" s="698" t="s">
        <v>1984</v>
      </c>
      <c r="F201" s="699" t="s">
        <v>1985</v>
      </c>
      <c r="G201" s="698" t="s">
        <v>2162</v>
      </c>
      <c r="H201" s="698" t="s">
        <v>2163</v>
      </c>
      <c r="I201" s="701">
        <v>58.369998931884766</v>
      </c>
      <c r="J201" s="701">
        <v>1450</v>
      </c>
      <c r="K201" s="702">
        <v>84636.5</v>
      </c>
    </row>
    <row r="202" spans="1:11" ht="14.45" customHeight="1" x14ac:dyDescent="0.2">
      <c r="A202" s="696" t="s">
        <v>509</v>
      </c>
      <c r="B202" s="697" t="s">
        <v>510</v>
      </c>
      <c r="C202" s="698" t="s">
        <v>521</v>
      </c>
      <c r="D202" s="699" t="s">
        <v>522</v>
      </c>
      <c r="E202" s="698" t="s">
        <v>1984</v>
      </c>
      <c r="F202" s="699" t="s">
        <v>1985</v>
      </c>
      <c r="G202" s="698" t="s">
        <v>2164</v>
      </c>
      <c r="H202" s="698" t="s">
        <v>2165</v>
      </c>
      <c r="I202" s="701">
        <v>114.25</v>
      </c>
      <c r="J202" s="701">
        <v>1480</v>
      </c>
      <c r="K202" s="702">
        <v>169087.333984375</v>
      </c>
    </row>
    <row r="203" spans="1:11" ht="14.45" customHeight="1" x14ac:dyDescent="0.2">
      <c r="A203" s="696" t="s">
        <v>509</v>
      </c>
      <c r="B203" s="697" t="s">
        <v>510</v>
      </c>
      <c r="C203" s="698" t="s">
        <v>521</v>
      </c>
      <c r="D203" s="699" t="s">
        <v>522</v>
      </c>
      <c r="E203" s="698" t="s">
        <v>1984</v>
      </c>
      <c r="F203" s="699" t="s">
        <v>1985</v>
      </c>
      <c r="G203" s="698" t="s">
        <v>2166</v>
      </c>
      <c r="H203" s="698" t="s">
        <v>2167</v>
      </c>
      <c r="I203" s="701">
        <v>35.090000152587891</v>
      </c>
      <c r="J203" s="701">
        <v>330</v>
      </c>
      <c r="K203" s="702">
        <v>11579.699920654297</v>
      </c>
    </row>
    <row r="204" spans="1:11" ht="14.45" customHeight="1" x14ac:dyDescent="0.2">
      <c r="A204" s="696" t="s">
        <v>509</v>
      </c>
      <c r="B204" s="697" t="s">
        <v>510</v>
      </c>
      <c r="C204" s="698" t="s">
        <v>521</v>
      </c>
      <c r="D204" s="699" t="s">
        <v>522</v>
      </c>
      <c r="E204" s="698" t="s">
        <v>1984</v>
      </c>
      <c r="F204" s="699" t="s">
        <v>1985</v>
      </c>
      <c r="G204" s="698" t="s">
        <v>2168</v>
      </c>
      <c r="H204" s="698" t="s">
        <v>2169</v>
      </c>
      <c r="I204" s="701">
        <v>7.1725000143051147</v>
      </c>
      <c r="J204" s="701">
        <v>32</v>
      </c>
      <c r="K204" s="702">
        <v>229.8599967956543</v>
      </c>
    </row>
    <row r="205" spans="1:11" ht="14.45" customHeight="1" x14ac:dyDescent="0.2">
      <c r="A205" s="696" t="s">
        <v>509</v>
      </c>
      <c r="B205" s="697" t="s">
        <v>510</v>
      </c>
      <c r="C205" s="698" t="s">
        <v>521</v>
      </c>
      <c r="D205" s="699" t="s">
        <v>522</v>
      </c>
      <c r="E205" s="698" t="s">
        <v>1984</v>
      </c>
      <c r="F205" s="699" t="s">
        <v>1985</v>
      </c>
      <c r="G205" s="698" t="s">
        <v>2170</v>
      </c>
      <c r="H205" s="698" t="s">
        <v>2171</v>
      </c>
      <c r="I205" s="701">
        <v>7.1100001335144043</v>
      </c>
      <c r="J205" s="701">
        <v>12</v>
      </c>
      <c r="K205" s="702">
        <v>85.319999694824219</v>
      </c>
    </row>
    <row r="206" spans="1:11" ht="14.45" customHeight="1" x14ac:dyDescent="0.2">
      <c r="A206" s="696" t="s">
        <v>509</v>
      </c>
      <c r="B206" s="697" t="s">
        <v>510</v>
      </c>
      <c r="C206" s="698" t="s">
        <v>521</v>
      </c>
      <c r="D206" s="699" t="s">
        <v>522</v>
      </c>
      <c r="E206" s="698" t="s">
        <v>1984</v>
      </c>
      <c r="F206" s="699" t="s">
        <v>1985</v>
      </c>
      <c r="G206" s="698" t="s">
        <v>2172</v>
      </c>
      <c r="H206" s="698" t="s">
        <v>2173</v>
      </c>
      <c r="I206" s="701">
        <v>7.369999885559082</v>
      </c>
      <c r="J206" s="701">
        <v>12</v>
      </c>
      <c r="K206" s="702">
        <v>88.44000244140625</v>
      </c>
    </row>
    <row r="207" spans="1:11" ht="14.45" customHeight="1" x14ac:dyDescent="0.2">
      <c r="A207" s="696" t="s">
        <v>509</v>
      </c>
      <c r="B207" s="697" t="s">
        <v>510</v>
      </c>
      <c r="C207" s="698" t="s">
        <v>521</v>
      </c>
      <c r="D207" s="699" t="s">
        <v>522</v>
      </c>
      <c r="E207" s="698" t="s">
        <v>1984</v>
      </c>
      <c r="F207" s="699" t="s">
        <v>1985</v>
      </c>
      <c r="G207" s="698" t="s">
        <v>2174</v>
      </c>
      <c r="H207" s="698" t="s">
        <v>2175</v>
      </c>
      <c r="I207" s="701">
        <v>172.5</v>
      </c>
      <c r="J207" s="701">
        <v>1</v>
      </c>
      <c r="K207" s="702">
        <v>172.5</v>
      </c>
    </row>
    <row r="208" spans="1:11" ht="14.45" customHeight="1" x14ac:dyDescent="0.2">
      <c r="A208" s="696" t="s">
        <v>509</v>
      </c>
      <c r="B208" s="697" t="s">
        <v>510</v>
      </c>
      <c r="C208" s="698" t="s">
        <v>521</v>
      </c>
      <c r="D208" s="699" t="s">
        <v>522</v>
      </c>
      <c r="E208" s="698" t="s">
        <v>1984</v>
      </c>
      <c r="F208" s="699" t="s">
        <v>1985</v>
      </c>
      <c r="G208" s="698" t="s">
        <v>2176</v>
      </c>
      <c r="H208" s="698" t="s">
        <v>2177</v>
      </c>
      <c r="I208" s="701">
        <v>284.35000610351563</v>
      </c>
      <c r="J208" s="701">
        <v>30</v>
      </c>
      <c r="K208" s="702">
        <v>8530.5</v>
      </c>
    </row>
    <row r="209" spans="1:11" ht="14.45" customHeight="1" x14ac:dyDescent="0.2">
      <c r="A209" s="696" t="s">
        <v>509</v>
      </c>
      <c r="B209" s="697" t="s">
        <v>510</v>
      </c>
      <c r="C209" s="698" t="s">
        <v>521</v>
      </c>
      <c r="D209" s="699" t="s">
        <v>522</v>
      </c>
      <c r="E209" s="698" t="s">
        <v>1984</v>
      </c>
      <c r="F209" s="699" t="s">
        <v>1985</v>
      </c>
      <c r="G209" s="698" t="s">
        <v>2178</v>
      </c>
      <c r="H209" s="698" t="s">
        <v>2179</v>
      </c>
      <c r="I209" s="701">
        <v>143.75</v>
      </c>
      <c r="J209" s="701">
        <v>250</v>
      </c>
      <c r="K209" s="702">
        <v>35937.5</v>
      </c>
    </row>
    <row r="210" spans="1:11" ht="14.45" customHeight="1" x14ac:dyDescent="0.2">
      <c r="A210" s="696" t="s">
        <v>509</v>
      </c>
      <c r="B210" s="697" t="s">
        <v>510</v>
      </c>
      <c r="C210" s="698" t="s">
        <v>521</v>
      </c>
      <c r="D210" s="699" t="s">
        <v>522</v>
      </c>
      <c r="E210" s="698" t="s">
        <v>1984</v>
      </c>
      <c r="F210" s="699" t="s">
        <v>1985</v>
      </c>
      <c r="G210" s="698" t="s">
        <v>2180</v>
      </c>
      <c r="H210" s="698" t="s">
        <v>2181</v>
      </c>
      <c r="I210" s="701">
        <v>150</v>
      </c>
      <c r="J210" s="701">
        <v>730</v>
      </c>
      <c r="K210" s="702">
        <v>109502.71044921875</v>
      </c>
    </row>
    <row r="211" spans="1:11" ht="14.45" customHeight="1" x14ac:dyDescent="0.2">
      <c r="A211" s="696" t="s">
        <v>509</v>
      </c>
      <c r="B211" s="697" t="s">
        <v>510</v>
      </c>
      <c r="C211" s="698" t="s">
        <v>521</v>
      </c>
      <c r="D211" s="699" t="s">
        <v>522</v>
      </c>
      <c r="E211" s="698" t="s">
        <v>1984</v>
      </c>
      <c r="F211" s="699" t="s">
        <v>1985</v>
      </c>
      <c r="G211" s="698" t="s">
        <v>2182</v>
      </c>
      <c r="H211" s="698" t="s">
        <v>2183</v>
      </c>
      <c r="I211" s="701">
        <v>6.4199999968210859</v>
      </c>
      <c r="J211" s="701">
        <v>2100</v>
      </c>
      <c r="K211" s="702">
        <v>13242</v>
      </c>
    </row>
    <row r="212" spans="1:11" ht="14.45" customHeight="1" x14ac:dyDescent="0.2">
      <c r="A212" s="696" t="s">
        <v>509</v>
      </c>
      <c r="B212" s="697" t="s">
        <v>510</v>
      </c>
      <c r="C212" s="698" t="s">
        <v>521</v>
      </c>
      <c r="D212" s="699" t="s">
        <v>522</v>
      </c>
      <c r="E212" s="698" t="s">
        <v>1984</v>
      </c>
      <c r="F212" s="699" t="s">
        <v>1985</v>
      </c>
      <c r="G212" s="698" t="s">
        <v>2184</v>
      </c>
      <c r="H212" s="698" t="s">
        <v>2185</v>
      </c>
      <c r="I212" s="701">
        <v>62.729999542236328</v>
      </c>
      <c r="J212" s="701">
        <v>20</v>
      </c>
      <c r="K212" s="702">
        <v>1254.6300048828125</v>
      </c>
    </row>
    <row r="213" spans="1:11" ht="14.45" customHeight="1" x14ac:dyDescent="0.2">
      <c r="A213" s="696" t="s">
        <v>509</v>
      </c>
      <c r="B213" s="697" t="s">
        <v>510</v>
      </c>
      <c r="C213" s="698" t="s">
        <v>521</v>
      </c>
      <c r="D213" s="699" t="s">
        <v>522</v>
      </c>
      <c r="E213" s="698" t="s">
        <v>1984</v>
      </c>
      <c r="F213" s="699" t="s">
        <v>1985</v>
      </c>
      <c r="G213" s="698" t="s">
        <v>2186</v>
      </c>
      <c r="H213" s="698" t="s">
        <v>2187</v>
      </c>
      <c r="I213" s="701">
        <v>62.729999542236328</v>
      </c>
      <c r="J213" s="701">
        <v>20</v>
      </c>
      <c r="K213" s="702">
        <v>1254.6300048828125</v>
      </c>
    </row>
    <row r="214" spans="1:11" ht="14.45" customHeight="1" x14ac:dyDescent="0.2">
      <c r="A214" s="696" t="s">
        <v>509</v>
      </c>
      <c r="B214" s="697" t="s">
        <v>510</v>
      </c>
      <c r="C214" s="698" t="s">
        <v>521</v>
      </c>
      <c r="D214" s="699" t="s">
        <v>522</v>
      </c>
      <c r="E214" s="698" t="s">
        <v>1984</v>
      </c>
      <c r="F214" s="699" t="s">
        <v>1985</v>
      </c>
      <c r="G214" s="698" t="s">
        <v>2188</v>
      </c>
      <c r="H214" s="698" t="s">
        <v>2189</v>
      </c>
      <c r="I214" s="701">
        <v>84.669998168945313</v>
      </c>
      <c r="J214" s="701">
        <v>20</v>
      </c>
      <c r="K214" s="702">
        <v>1693.3199462890625</v>
      </c>
    </row>
    <row r="215" spans="1:11" ht="14.45" customHeight="1" x14ac:dyDescent="0.2">
      <c r="A215" s="696" t="s">
        <v>509</v>
      </c>
      <c r="B215" s="697" t="s">
        <v>510</v>
      </c>
      <c r="C215" s="698" t="s">
        <v>521</v>
      </c>
      <c r="D215" s="699" t="s">
        <v>522</v>
      </c>
      <c r="E215" s="698" t="s">
        <v>1984</v>
      </c>
      <c r="F215" s="699" t="s">
        <v>1985</v>
      </c>
      <c r="G215" s="698" t="s">
        <v>2190</v>
      </c>
      <c r="H215" s="698" t="s">
        <v>2191</v>
      </c>
      <c r="I215" s="701">
        <v>84.669998168945313</v>
      </c>
      <c r="J215" s="701">
        <v>30</v>
      </c>
      <c r="K215" s="702">
        <v>2539.9899291992188</v>
      </c>
    </row>
    <row r="216" spans="1:11" ht="14.45" customHeight="1" x14ac:dyDescent="0.2">
      <c r="A216" s="696" t="s">
        <v>509</v>
      </c>
      <c r="B216" s="697" t="s">
        <v>510</v>
      </c>
      <c r="C216" s="698" t="s">
        <v>521</v>
      </c>
      <c r="D216" s="699" t="s">
        <v>522</v>
      </c>
      <c r="E216" s="698" t="s">
        <v>1984</v>
      </c>
      <c r="F216" s="699" t="s">
        <v>1985</v>
      </c>
      <c r="G216" s="698" t="s">
        <v>2192</v>
      </c>
      <c r="H216" s="698" t="s">
        <v>2193</v>
      </c>
      <c r="I216" s="701">
        <v>84.669998168945313</v>
      </c>
      <c r="J216" s="701">
        <v>70</v>
      </c>
      <c r="K216" s="702">
        <v>5926.6497802734375</v>
      </c>
    </row>
    <row r="217" spans="1:11" ht="14.45" customHeight="1" x14ac:dyDescent="0.2">
      <c r="A217" s="696" t="s">
        <v>509</v>
      </c>
      <c r="B217" s="697" t="s">
        <v>510</v>
      </c>
      <c r="C217" s="698" t="s">
        <v>521</v>
      </c>
      <c r="D217" s="699" t="s">
        <v>522</v>
      </c>
      <c r="E217" s="698" t="s">
        <v>1984</v>
      </c>
      <c r="F217" s="699" t="s">
        <v>1985</v>
      </c>
      <c r="G217" s="698" t="s">
        <v>2194</v>
      </c>
      <c r="H217" s="698" t="s">
        <v>2195</v>
      </c>
      <c r="I217" s="701">
        <v>5082</v>
      </c>
      <c r="J217" s="701">
        <v>33</v>
      </c>
      <c r="K217" s="702">
        <v>167706</v>
      </c>
    </row>
    <row r="218" spans="1:11" ht="14.45" customHeight="1" x14ac:dyDescent="0.2">
      <c r="A218" s="696" t="s">
        <v>509</v>
      </c>
      <c r="B218" s="697" t="s">
        <v>510</v>
      </c>
      <c r="C218" s="698" t="s">
        <v>521</v>
      </c>
      <c r="D218" s="699" t="s">
        <v>522</v>
      </c>
      <c r="E218" s="698" t="s">
        <v>1984</v>
      </c>
      <c r="F218" s="699" t="s">
        <v>1985</v>
      </c>
      <c r="G218" s="698" t="s">
        <v>2196</v>
      </c>
      <c r="H218" s="698" t="s">
        <v>2197</v>
      </c>
      <c r="I218" s="701">
        <v>4660.919921875</v>
      </c>
      <c r="J218" s="701">
        <v>4</v>
      </c>
      <c r="K218" s="702">
        <v>18643.6796875</v>
      </c>
    </row>
    <row r="219" spans="1:11" ht="14.45" customHeight="1" x14ac:dyDescent="0.2">
      <c r="A219" s="696" t="s">
        <v>509</v>
      </c>
      <c r="B219" s="697" t="s">
        <v>510</v>
      </c>
      <c r="C219" s="698" t="s">
        <v>521</v>
      </c>
      <c r="D219" s="699" t="s">
        <v>522</v>
      </c>
      <c r="E219" s="698" t="s">
        <v>1984</v>
      </c>
      <c r="F219" s="699" t="s">
        <v>1985</v>
      </c>
      <c r="G219" s="698" t="s">
        <v>2198</v>
      </c>
      <c r="H219" s="698" t="s">
        <v>2199</v>
      </c>
      <c r="I219" s="701">
        <v>4660.919921875</v>
      </c>
      <c r="J219" s="701">
        <v>1</v>
      </c>
      <c r="K219" s="702">
        <v>4660.919921875</v>
      </c>
    </row>
    <row r="220" spans="1:11" ht="14.45" customHeight="1" x14ac:dyDescent="0.2">
      <c r="A220" s="696" t="s">
        <v>509</v>
      </c>
      <c r="B220" s="697" t="s">
        <v>510</v>
      </c>
      <c r="C220" s="698" t="s">
        <v>521</v>
      </c>
      <c r="D220" s="699" t="s">
        <v>522</v>
      </c>
      <c r="E220" s="698" t="s">
        <v>1984</v>
      </c>
      <c r="F220" s="699" t="s">
        <v>1985</v>
      </c>
      <c r="G220" s="698" t="s">
        <v>2200</v>
      </c>
      <c r="H220" s="698" t="s">
        <v>2201</v>
      </c>
      <c r="I220" s="701">
        <v>403.04000854492188</v>
      </c>
      <c r="J220" s="701">
        <v>10</v>
      </c>
      <c r="K220" s="702">
        <v>4030.389892578125</v>
      </c>
    </row>
    <row r="221" spans="1:11" ht="14.45" customHeight="1" x14ac:dyDescent="0.2">
      <c r="A221" s="696" t="s">
        <v>509</v>
      </c>
      <c r="B221" s="697" t="s">
        <v>510</v>
      </c>
      <c r="C221" s="698" t="s">
        <v>521</v>
      </c>
      <c r="D221" s="699" t="s">
        <v>522</v>
      </c>
      <c r="E221" s="698" t="s">
        <v>1984</v>
      </c>
      <c r="F221" s="699" t="s">
        <v>1985</v>
      </c>
      <c r="G221" s="698" t="s">
        <v>2202</v>
      </c>
      <c r="H221" s="698" t="s">
        <v>2203</v>
      </c>
      <c r="I221" s="701">
        <v>204.4044426812066</v>
      </c>
      <c r="J221" s="701">
        <v>270</v>
      </c>
      <c r="K221" s="702">
        <v>55189.19921875</v>
      </c>
    </row>
    <row r="222" spans="1:11" ht="14.45" customHeight="1" x14ac:dyDescent="0.2">
      <c r="A222" s="696" t="s">
        <v>509</v>
      </c>
      <c r="B222" s="697" t="s">
        <v>510</v>
      </c>
      <c r="C222" s="698" t="s">
        <v>521</v>
      </c>
      <c r="D222" s="699" t="s">
        <v>522</v>
      </c>
      <c r="E222" s="698" t="s">
        <v>1984</v>
      </c>
      <c r="F222" s="699" t="s">
        <v>1985</v>
      </c>
      <c r="G222" s="698" t="s">
        <v>2204</v>
      </c>
      <c r="H222" s="698" t="s">
        <v>2205</v>
      </c>
      <c r="I222" s="701">
        <v>343.54000854492188</v>
      </c>
      <c r="J222" s="701">
        <v>15</v>
      </c>
      <c r="K222" s="702">
        <v>5153.14990234375</v>
      </c>
    </row>
    <row r="223" spans="1:11" ht="14.45" customHeight="1" x14ac:dyDescent="0.2">
      <c r="A223" s="696" t="s">
        <v>509</v>
      </c>
      <c r="B223" s="697" t="s">
        <v>510</v>
      </c>
      <c r="C223" s="698" t="s">
        <v>521</v>
      </c>
      <c r="D223" s="699" t="s">
        <v>522</v>
      </c>
      <c r="E223" s="698" t="s">
        <v>1984</v>
      </c>
      <c r="F223" s="699" t="s">
        <v>1985</v>
      </c>
      <c r="G223" s="698" t="s">
        <v>2206</v>
      </c>
      <c r="H223" s="698" t="s">
        <v>2207</v>
      </c>
      <c r="I223" s="701">
        <v>377.70999145507813</v>
      </c>
      <c r="J223" s="701">
        <v>25</v>
      </c>
      <c r="K223" s="702">
        <v>9442.8397216796875</v>
      </c>
    </row>
    <row r="224" spans="1:11" ht="14.45" customHeight="1" x14ac:dyDescent="0.2">
      <c r="A224" s="696" t="s">
        <v>509</v>
      </c>
      <c r="B224" s="697" t="s">
        <v>510</v>
      </c>
      <c r="C224" s="698" t="s">
        <v>521</v>
      </c>
      <c r="D224" s="699" t="s">
        <v>522</v>
      </c>
      <c r="E224" s="698" t="s">
        <v>1984</v>
      </c>
      <c r="F224" s="699" t="s">
        <v>1985</v>
      </c>
      <c r="G224" s="698" t="s">
        <v>2208</v>
      </c>
      <c r="H224" s="698" t="s">
        <v>2209</v>
      </c>
      <c r="I224" s="701">
        <v>254.10000610351563</v>
      </c>
      <c r="J224" s="701">
        <v>10</v>
      </c>
      <c r="K224" s="702">
        <v>2541</v>
      </c>
    </row>
    <row r="225" spans="1:11" ht="14.45" customHeight="1" x14ac:dyDescent="0.2">
      <c r="A225" s="696" t="s">
        <v>509</v>
      </c>
      <c r="B225" s="697" t="s">
        <v>510</v>
      </c>
      <c r="C225" s="698" t="s">
        <v>521</v>
      </c>
      <c r="D225" s="699" t="s">
        <v>522</v>
      </c>
      <c r="E225" s="698" t="s">
        <v>1984</v>
      </c>
      <c r="F225" s="699" t="s">
        <v>1985</v>
      </c>
      <c r="G225" s="698" t="s">
        <v>2210</v>
      </c>
      <c r="H225" s="698" t="s">
        <v>2211</v>
      </c>
      <c r="I225" s="701">
        <v>254.10000610351563</v>
      </c>
      <c r="J225" s="701">
        <v>10</v>
      </c>
      <c r="K225" s="702">
        <v>2541</v>
      </c>
    </row>
    <row r="226" spans="1:11" ht="14.45" customHeight="1" x14ac:dyDescent="0.2">
      <c r="A226" s="696" t="s">
        <v>509</v>
      </c>
      <c r="B226" s="697" t="s">
        <v>510</v>
      </c>
      <c r="C226" s="698" t="s">
        <v>521</v>
      </c>
      <c r="D226" s="699" t="s">
        <v>522</v>
      </c>
      <c r="E226" s="698" t="s">
        <v>1984</v>
      </c>
      <c r="F226" s="699" t="s">
        <v>1985</v>
      </c>
      <c r="G226" s="698" t="s">
        <v>2212</v>
      </c>
      <c r="H226" s="698" t="s">
        <v>2213</v>
      </c>
      <c r="I226" s="701">
        <v>13.310000419616699</v>
      </c>
      <c r="J226" s="701">
        <v>20</v>
      </c>
      <c r="K226" s="702">
        <v>266.20001220703125</v>
      </c>
    </row>
    <row r="227" spans="1:11" ht="14.45" customHeight="1" x14ac:dyDescent="0.2">
      <c r="A227" s="696" t="s">
        <v>509</v>
      </c>
      <c r="B227" s="697" t="s">
        <v>510</v>
      </c>
      <c r="C227" s="698" t="s">
        <v>521</v>
      </c>
      <c r="D227" s="699" t="s">
        <v>522</v>
      </c>
      <c r="E227" s="698" t="s">
        <v>1984</v>
      </c>
      <c r="F227" s="699" t="s">
        <v>1985</v>
      </c>
      <c r="G227" s="698" t="s">
        <v>2214</v>
      </c>
      <c r="H227" s="698" t="s">
        <v>2215</v>
      </c>
      <c r="I227" s="701">
        <v>13.310000419616699</v>
      </c>
      <c r="J227" s="701">
        <v>60</v>
      </c>
      <c r="K227" s="702">
        <v>798.60003662109375</v>
      </c>
    </row>
    <row r="228" spans="1:11" ht="14.45" customHeight="1" x14ac:dyDescent="0.2">
      <c r="A228" s="696" t="s">
        <v>509</v>
      </c>
      <c r="B228" s="697" t="s">
        <v>510</v>
      </c>
      <c r="C228" s="698" t="s">
        <v>521</v>
      </c>
      <c r="D228" s="699" t="s">
        <v>522</v>
      </c>
      <c r="E228" s="698" t="s">
        <v>1984</v>
      </c>
      <c r="F228" s="699" t="s">
        <v>1985</v>
      </c>
      <c r="G228" s="698" t="s">
        <v>2216</v>
      </c>
      <c r="H228" s="698" t="s">
        <v>2217</v>
      </c>
      <c r="I228" s="701">
        <v>13.310000419616699</v>
      </c>
      <c r="J228" s="701">
        <v>15</v>
      </c>
      <c r="K228" s="702">
        <v>199.64999389648438</v>
      </c>
    </row>
    <row r="229" spans="1:11" ht="14.45" customHeight="1" x14ac:dyDescent="0.2">
      <c r="A229" s="696" t="s">
        <v>509</v>
      </c>
      <c r="B229" s="697" t="s">
        <v>510</v>
      </c>
      <c r="C229" s="698" t="s">
        <v>521</v>
      </c>
      <c r="D229" s="699" t="s">
        <v>522</v>
      </c>
      <c r="E229" s="698" t="s">
        <v>1984</v>
      </c>
      <c r="F229" s="699" t="s">
        <v>1985</v>
      </c>
      <c r="G229" s="698" t="s">
        <v>2218</v>
      </c>
      <c r="H229" s="698" t="s">
        <v>2219</v>
      </c>
      <c r="I229" s="701">
        <v>123.18000030517578</v>
      </c>
      <c r="J229" s="701">
        <v>200</v>
      </c>
      <c r="K229" s="702">
        <v>24635.69970703125</v>
      </c>
    </row>
    <row r="230" spans="1:11" ht="14.45" customHeight="1" x14ac:dyDescent="0.2">
      <c r="A230" s="696" t="s">
        <v>509</v>
      </c>
      <c r="B230" s="697" t="s">
        <v>510</v>
      </c>
      <c r="C230" s="698" t="s">
        <v>521</v>
      </c>
      <c r="D230" s="699" t="s">
        <v>522</v>
      </c>
      <c r="E230" s="698" t="s">
        <v>1984</v>
      </c>
      <c r="F230" s="699" t="s">
        <v>1985</v>
      </c>
      <c r="G230" s="698" t="s">
        <v>2220</v>
      </c>
      <c r="H230" s="698" t="s">
        <v>2221</v>
      </c>
      <c r="I230" s="701">
        <v>16.452000427246094</v>
      </c>
      <c r="J230" s="701">
        <v>360</v>
      </c>
      <c r="K230" s="702">
        <v>5923</v>
      </c>
    </row>
    <row r="231" spans="1:11" ht="14.45" customHeight="1" x14ac:dyDescent="0.2">
      <c r="A231" s="696" t="s">
        <v>509</v>
      </c>
      <c r="B231" s="697" t="s">
        <v>510</v>
      </c>
      <c r="C231" s="698" t="s">
        <v>521</v>
      </c>
      <c r="D231" s="699" t="s">
        <v>522</v>
      </c>
      <c r="E231" s="698" t="s">
        <v>1984</v>
      </c>
      <c r="F231" s="699" t="s">
        <v>1985</v>
      </c>
      <c r="G231" s="698" t="s">
        <v>2222</v>
      </c>
      <c r="H231" s="698" t="s">
        <v>2223</v>
      </c>
      <c r="I231" s="701">
        <v>2649.89990234375</v>
      </c>
      <c r="J231" s="701">
        <v>3</v>
      </c>
      <c r="K231" s="702">
        <v>7949.69970703125</v>
      </c>
    </row>
    <row r="232" spans="1:11" ht="14.45" customHeight="1" x14ac:dyDescent="0.2">
      <c r="A232" s="696" t="s">
        <v>509</v>
      </c>
      <c r="B232" s="697" t="s">
        <v>510</v>
      </c>
      <c r="C232" s="698" t="s">
        <v>521</v>
      </c>
      <c r="D232" s="699" t="s">
        <v>522</v>
      </c>
      <c r="E232" s="698" t="s">
        <v>1984</v>
      </c>
      <c r="F232" s="699" t="s">
        <v>1985</v>
      </c>
      <c r="G232" s="698" t="s">
        <v>2224</v>
      </c>
      <c r="H232" s="698" t="s">
        <v>2225</v>
      </c>
      <c r="I232" s="701">
        <v>11.699999809265137</v>
      </c>
      <c r="J232" s="701">
        <v>10</v>
      </c>
      <c r="K232" s="702">
        <v>117</v>
      </c>
    </row>
    <row r="233" spans="1:11" ht="14.45" customHeight="1" x14ac:dyDescent="0.2">
      <c r="A233" s="696" t="s">
        <v>509</v>
      </c>
      <c r="B233" s="697" t="s">
        <v>510</v>
      </c>
      <c r="C233" s="698" t="s">
        <v>521</v>
      </c>
      <c r="D233" s="699" t="s">
        <v>522</v>
      </c>
      <c r="E233" s="698" t="s">
        <v>1984</v>
      </c>
      <c r="F233" s="699" t="s">
        <v>1985</v>
      </c>
      <c r="G233" s="698" t="s">
        <v>2226</v>
      </c>
      <c r="H233" s="698" t="s">
        <v>2227</v>
      </c>
      <c r="I233" s="701">
        <v>23.352000427246093</v>
      </c>
      <c r="J233" s="701">
        <v>180</v>
      </c>
      <c r="K233" s="702">
        <v>4203.780029296875</v>
      </c>
    </row>
    <row r="234" spans="1:11" ht="14.45" customHeight="1" x14ac:dyDescent="0.2">
      <c r="A234" s="696" t="s">
        <v>509</v>
      </c>
      <c r="B234" s="697" t="s">
        <v>510</v>
      </c>
      <c r="C234" s="698" t="s">
        <v>521</v>
      </c>
      <c r="D234" s="699" t="s">
        <v>522</v>
      </c>
      <c r="E234" s="698" t="s">
        <v>1984</v>
      </c>
      <c r="F234" s="699" t="s">
        <v>1985</v>
      </c>
      <c r="G234" s="698" t="s">
        <v>2228</v>
      </c>
      <c r="H234" s="698" t="s">
        <v>2229</v>
      </c>
      <c r="I234" s="701">
        <v>9.0799999237060547</v>
      </c>
      <c r="J234" s="701">
        <v>50</v>
      </c>
      <c r="K234" s="702">
        <v>453.75</v>
      </c>
    </row>
    <row r="235" spans="1:11" ht="14.45" customHeight="1" x14ac:dyDescent="0.2">
      <c r="A235" s="696" t="s">
        <v>509</v>
      </c>
      <c r="B235" s="697" t="s">
        <v>510</v>
      </c>
      <c r="C235" s="698" t="s">
        <v>521</v>
      </c>
      <c r="D235" s="699" t="s">
        <v>522</v>
      </c>
      <c r="E235" s="698" t="s">
        <v>1984</v>
      </c>
      <c r="F235" s="699" t="s">
        <v>1985</v>
      </c>
      <c r="G235" s="698" t="s">
        <v>2230</v>
      </c>
      <c r="H235" s="698" t="s">
        <v>2231</v>
      </c>
      <c r="I235" s="701">
        <v>11.934999942779541</v>
      </c>
      <c r="J235" s="701">
        <v>40</v>
      </c>
      <c r="K235" s="702">
        <v>477.39999389648438</v>
      </c>
    </row>
    <row r="236" spans="1:11" ht="14.45" customHeight="1" x14ac:dyDescent="0.2">
      <c r="A236" s="696" t="s">
        <v>509</v>
      </c>
      <c r="B236" s="697" t="s">
        <v>510</v>
      </c>
      <c r="C236" s="698" t="s">
        <v>521</v>
      </c>
      <c r="D236" s="699" t="s">
        <v>522</v>
      </c>
      <c r="E236" s="698" t="s">
        <v>1984</v>
      </c>
      <c r="F236" s="699" t="s">
        <v>1985</v>
      </c>
      <c r="G236" s="698" t="s">
        <v>2232</v>
      </c>
      <c r="H236" s="698" t="s">
        <v>2233</v>
      </c>
      <c r="I236" s="701">
        <v>198.61875152587891</v>
      </c>
      <c r="J236" s="701">
        <v>72</v>
      </c>
      <c r="K236" s="702">
        <v>14298.840087890625</v>
      </c>
    </row>
    <row r="237" spans="1:11" ht="14.45" customHeight="1" x14ac:dyDescent="0.2">
      <c r="A237" s="696" t="s">
        <v>509</v>
      </c>
      <c r="B237" s="697" t="s">
        <v>510</v>
      </c>
      <c r="C237" s="698" t="s">
        <v>521</v>
      </c>
      <c r="D237" s="699" t="s">
        <v>522</v>
      </c>
      <c r="E237" s="698" t="s">
        <v>1984</v>
      </c>
      <c r="F237" s="699" t="s">
        <v>1985</v>
      </c>
      <c r="G237" s="698" t="s">
        <v>2234</v>
      </c>
      <c r="H237" s="698" t="s">
        <v>2235</v>
      </c>
      <c r="I237" s="701">
        <v>0.82249999046325684</v>
      </c>
      <c r="J237" s="701">
        <v>22400</v>
      </c>
      <c r="K237" s="702">
        <v>18420</v>
      </c>
    </row>
    <row r="238" spans="1:11" ht="14.45" customHeight="1" x14ac:dyDescent="0.2">
      <c r="A238" s="696" t="s">
        <v>509</v>
      </c>
      <c r="B238" s="697" t="s">
        <v>510</v>
      </c>
      <c r="C238" s="698" t="s">
        <v>521</v>
      </c>
      <c r="D238" s="699" t="s">
        <v>522</v>
      </c>
      <c r="E238" s="698" t="s">
        <v>1984</v>
      </c>
      <c r="F238" s="699" t="s">
        <v>1985</v>
      </c>
      <c r="G238" s="698" t="s">
        <v>2236</v>
      </c>
      <c r="H238" s="698" t="s">
        <v>2237</v>
      </c>
      <c r="I238" s="701">
        <v>1.0800000429153442</v>
      </c>
      <c r="J238" s="701">
        <v>1200</v>
      </c>
      <c r="K238" s="702">
        <v>1296</v>
      </c>
    </row>
    <row r="239" spans="1:11" ht="14.45" customHeight="1" x14ac:dyDescent="0.2">
      <c r="A239" s="696" t="s">
        <v>509</v>
      </c>
      <c r="B239" s="697" t="s">
        <v>510</v>
      </c>
      <c r="C239" s="698" t="s">
        <v>521</v>
      </c>
      <c r="D239" s="699" t="s">
        <v>522</v>
      </c>
      <c r="E239" s="698" t="s">
        <v>1984</v>
      </c>
      <c r="F239" s="699" t="s">
        <v>1985</v>
      </c>
      <c r="G239" s="698" t="s">
        <v>2238</v>
      </c>
      <c r="H239" s="698" t="s">
        <v>2239</v>
      </c>
      <c r="I239" s="701">
        <v>0.434285717351096</v>
      </c>
      <c r="J239" s="701">
        <v>15640</v>
      </c>
      <c r="K239" s="702">
        <v>6805.60009765625</v>
      </c>
    </row>
    <row r="240" spans="1:11" ht="14.45" customHeight="1" x14ac:dyDescent="0.2">
      <c r="A240" s="696" t="s">
        <v>509</v>
      </c>
      <c r="B240" s="697" t="s">
        <v>510</v>
      </c>
      <c r="C240" s="698" t="s">
        <v>521</v>
      </c>
      <c r="D240" s="699" t="s">
        <v>522</v>
      </c>
      <c r="E240" s="698" t="s">
        <v>1984</v>
      </c>
      <c r="F240" s="699" t="s">
        <v>1985</v>
      </c>
      <c r="G240" s="698" t="s">
        <v>2240</v>
      </c>
      <c r="H240" s="698" t="s">
        <v>2241</v>
      </c>
      <c r="I240" s="701">
        <v>1.1371428455625261</v>
      </c>
      <c r="J240" s="701">
        <v>24760</v>
      </c>
      <c r="K240" s="702">
        <v>28171.199928283691</v>
      </c>
    </row>
    <row r="241" spans="1:11" ht="14.45" customHeight="1" x14ac:dyDescent="0.2">
      <c r="A241" s="696" t="s">
        <v>509</v>
      </c>
      <c r="B241" s="697" t="s">
        <v>510</v>
      </c>
      <c r="C241" s="698" t="s">
        <v>521</v>
      </c>
      <c r="D241" s="699" t="s">
        <v>522</v>
      </c>
      <c r="E241" s="698" t="s">
        <v>1984</v>
      </c>
      <c r="F241" s="699" t="s">
        <v>1985</v>
      </c>
      <c r="G241" s="698" t="s">
        <v>2242</v>
      </c>
      <c r="H241" s="698" t="s">
        <v>2243</v>
      </c>
      <c r="I241" s="701">
        <v>0.57999998331069946</v>
      </c>
      <c r="J241" s="701">
        <v>8100</v>
      </c>
      <c r="K241" s="702">
        <v>4698</v>
      </c>
    </row>
    <row r="242" spans="1:11" ht="14.45" customHeight="1" x14ac:dyDescent="0.2">
      <c r="A242" s="696" t="s">
        <v>509</v>
      </c>
      <c r="B242" s="697" t="s">
        <v>510</v>
      </c>
      <c r="C242" s="698" t="s">
        <v>521</v>
      </c>
      <c r="D242" s="699" t="s">
        <v>522</v>
      </c>
      <c r="E242" s="698" t="s">
        <v>1984</v>
      </c>
      <c r="F242" s="699" t="s">
        <v>1985</v>
      </c>
      <c r="G242" s="698" t="s">
        <v>2244</v>
      </c>
      <c r="H242" s="698" t="s">
        <v>2245</v>
      </c>
      <c r="I242" s="701">
        <v>1.5289999842643738</v>
      </c>
      <c r="J242" s="701">
        <v>2700</v>
      </c>
      <c r="K242" s="702">
        <v>4128</v>
      </c>
    </row>
    <row r="243" spans="1:11" ht="14.45" customHeight="1" x14ac:dyDescent="0.2">
      <c r="A243" s="696" t="s">
        <v>509</v>
      </c>
      <c r="B243" s="697" t="s">
        <v>510</v>
      </c>
      <c r="C243" s="698" t="s">
        <v>521</v>
      </c>
      <c r="D243" s="699" t="s">
        <v>522</v>
      </c>
      <c r="E243" s="698" t="s">
        <v>1984</v>
      </c>
      <c r="F243" s="699" t="s">
        <v>1985</v>
      </c>
      <c r="G243" s="698" t="s">
        <v>2246</v>
      </c>
      <c r="H243" s="698" t="s">
        <v>2247</v>
      </c>
      <c r="I243" s="701">
        <v>5.3188888761732311</v>
      </c>
      <c r="J243" s="701">
        <v>12495</v>
      </c>
      <c r="K243" s="702">
        <v>67107.5</v>
      </c>
    </row>
    <row r="244" spans="1:11" ht="14.45" customHeight="1" x14ac:dyDescent="0.2">
      <c r="A244" s="696" t="s">
        <v>509</v>
      </c>
      <c r="B244" s="697" t="s">
        <v>510</v>
      </c>
      <c r="C244" s="698" t="s">
        <v>521</v>
      </c>
      <c r="D244" s="699" t="s">
        <v>522</v>
      </c>
      <c r="E244" s="698" t="s">
        <v>1984</v>
      </c>
      <c r="F244" s="699" t="s">
        <v>1985</v>
      </c>
      <c r="G244" s="698" t="s">
        <v>2248</v>
      </c>
      <c r="H244" s="698" t="s">
        <v>2249</v>
      </c>
      <c r="I244" s="701">
        <v>7.429999828338623</v>
      </c>
      <c r="J244" s="701">
        <v>2500</v>
      </c>
      <c r="K244" s="702">
        <v>18575</v>
      </c>
    </row>
    <row r="245" spans="1:11" ht="14.45" customHeight="1" x14ac:dyDescent="0.2">
      <c r="A245" s="696" t="s">
        <v>509</v>
      </c>
      <c r="B245" s="697" t="s">
        <v>510</v>
      </c>
      <c r="C245" s="698" t="s">
        <v>521</v>
      </c>
      <c r="D245" s="699" t="s">
        <v>522</v>
      </c>
      <c r="E245" s="698" t="s">
        <v>1984</v>
      </c>
      <c r="F245" s="699" t="s">
        <v>1985</v>
      </c>
      <c r="G245" s="698" t="s">
        <v>2250</v>
      </c>
      <c r="H245" s="698" t="s">
        <v>2251</v>
      </c>
      <c r="I245" s="701">
        <v>8.8344444698757592</v>
      </c>
      <c r="J245" s="701">
        <v>5300</v>
      </c>
      <c r="K245" s="702">
        <v>46821</v>
      </c>
    </row>
    <row r="246" spans="1:11" ht="14.45" customHeight="1" x14ac:dyDescent="0.2">
      <c r="A246" s="696" t="s">
        <v>509</v>
      </c>
      <c r="B246" s="697" t="s">
        <v>510</v>
      </c>
      <c r="C246" s="698" t="s">
        <v>521</v>
      </c>
      <c r="D246" s="699" t="s">
        <v>522</v>
      </c>
      <c r="E246" s="698" t="s">
        <v>1984</v>
      </c>
      <c r="F246" s="699" t="s">
        <v>1985</v>
      </c>
      <c r="G246" s="698" t="s">
        <v>2252</v>
      </c>
      <c r="H246" s="698" t="s">
        <v>2253</v>
      </c>
      <c r="I246" s="701">
        <v>31.336666742960613</v>
      </c>
      <c r="J246" s="701">
        <v>300</v>
      </c>
      <c r="K246" s="702">
        <v>9401.69970703125</v>
      </c>
    </row>
    <row r="247" spans="1:11" ht="14.45" customHeight="1" x14ac:dyDescent="0.2">
      <c r="A247" s="696" t="s">
        <v>509</v>
      </c>
      <c r="B247" s="697" t="s">
        <v>510</v>
      </c>
      <c r="C247" s="698" t="s">
        <v>521</v>
      </c>
      <c r="D247" s="699" t="s">
        <v>522</v>
      </c>
      <c r="E247" s="698" t="s">
        <v>1984</v>
      </c>
      <c r="F247" s="699" t="s">
        <v>1985</v>
      </c>
      <c r="G247" s="698" t="s">
        <v>2254</v>
      </c>
      <c r="H247" s="698" t="s">
        <v>2255</v>
      </c>
      <c r="I247" s="701">
        <v>1.5516666173934937</v>
      </c>
      <c r="J247" s="701">
        <v>2900</v>
      </c>
      <c r="K247" s="702">
        <v>4501</v>
      </c>
    </row>
    <row r="248" spans="1:11" ht="14.45" customHeight="1" x14ac:dyDescent="0.2">
      <c r="A248" s="696" t="s">
        <v>509</v>
      </c>
      <c r="B248" s="697" t="s">
        <v>510</v>
      </c>
      <c r="C248" s="698" t="s">
        <v>521</v>
      </c>
      <c r="D248" s="699" t="s">
        <v>522</v>
      </c>
      <c r="E248" s="698" t="s">
        <v>1984</v>
      </c>
      <c r="F248" s="699" t="s">
        <v>1985</v>
      </c>
      <c r="G248" s="698" t="s">
        <v>2256</v>
      </c>
      <c r="H248" s="698" t="s">
        <v>2257</v>
      </c>
      <c r="I248" s="701">
        <v>6.2322221861945257</v>
      </c>
      <c r="J248" s="701">
        <v>1400</v>
      </c>
      <c r="K248" s="702">
        <v>8724</v>
      </c>
    </row>
    <row r="249" spans="1:11" ht="14.45" customHeight="1" x14ac:dyDescent="0.2">
      <c r="A249" s="696" t="s">
        <v>509</v>
      </c>
      <c r="B249" s="697" t="s">
        <v>510</v>
      </c>
      <c r="C249" s="698" t="s">
        <v>521</v>
      </c>
      <c r="D249" s="699" t="s">
        <v>522</v>
      </c>
      <c r="E249" s="698" t="s">
        <v>1984</v>
      </c>
      <c r="F249" s="699" t="s">
        <v>1985</v>
      </c>
      <c r="G249" s="698" t="s">
        <v>2258</v>
      </c>
      <c r="H249" s="698" t="s">
        <v>2259</v>
      </c>
      <c r="I249" s="701">
        <v>1140.4300537109375</v>
      </c>
      <c r="J249" s="701">
        <v>10</v>
      </c>
      <c r="K249" s="702">
        <v>11404.27978515625</v>
      </c>
    </row>
    <row r="250" spans="1:11" ht="14.45" customHeight="1" x14ac:dyDescent="0.2">
      <c r="A250" s="696" t="s">
        <v>509</v>
      </c>
      <c r="B250" s="697" t="s">
        <v>510</v>
      </c>
      <c r="C250" s="698" t="s">
        <v>521</v>
      </c>
      <c r="D250" s="699" t="s">
        <v>522</v>
      </c>
      <c r="E250" s="698" t="s">
        <v>1984</v>
      </c>
      <c r="F250" s="699" t="s">
        <v>1985</v>
      </c>
      <c r="G250" s="698" t="s">
        <v>2260</v>
      </c>
      <c r="H250" s="698" t="s">
        <v>2261</v>
      </c>
      <c r="I250" s="701">
        <v>1652.8599853515625</v>
      </c>
      <c r="J250" s="701">
        <v>10</v>
      </c>
      <c r="K250" s="702">
        <v>16528.599609375</v>
      </c>
    </row>
    <row r="251" spans="1:11" ht="14.45" customHeight="1" x14ac:dyDescent="0.2">
      <c r="A251" s="696" t="s">
        <v>509</v>
      </c>
      <c r="B251" s="697" t="s">
        <v>510</v>
      </c>
      <c r="C251" s="698" t="s">
        <v>521</v>
      </c>
      <c r="D251" s="699" t="s">
        <v>522</v>
      </c>
      <c r="E251" s="698" t="s">
        <v>1984</v>
      </c>
      <c r="F251" s="699" t="s">
        <v>1985</v>
      </c>
      <c r="G251" s="698" t="s">
        <v>2262</v>
      </c>
      <c r="H251" s="698" t="s">
        <v>2263</v>
      </c>
      <c r="I251" s="701">
        <v>1403.5999755859375</v>
      </c>
      <c r="J251" s="701">
        <v>15</v>
      </c>
      <c r="K251" s="702">
        <v>21054</v>
      </c>
    </row>
    <row r="252" spans="1:11" ht="14.45" customHeight="1" x14ac:dyDescent="0.2">
      <c r="A252" s="696" t="s">
        <v>509</v>
      </c>
      <c r="B252" s="697" t="s">
        <v>510</v>
      </c>
      <c r="C252" s="698" t="s">
        <v>521</v>
      </c>
      <c r="D252" s="699" t="s">
        <v>522</v>
      </c>
      <c r="E252" s="698" t="s">
        <v>1984</v>
      </c>
      <c r="F252" s="699" t="s">
        <v>1985</v>
      </c>
      <c r="G252" s="698" t="s">
        <v>2264</v>
      </c>
      <c r="H252" s="698" t="s">
        <v>2265</v>
      </c>
      <c r="I252" s="701">
        <v>1645.5999755859375</v>
      </c>
      <c r="J252" s="701">
        <v>15</v>
      </c>
      <c r="K252" s="702">
        <v>24684</v>
      </c>
    </row>
    <row r="253" spans="1:11" ht="14.45" customHeight="1" x14ac:dyDescent="0.2">
      <c r="A253" s="696" t="s">
        <v>509</v>
      </c>
      <c r="B253" s="697" t="s">
        <v>510</v>
      </c>
      <c r="C253" s="698" t="s">
        <v>521</v>
      </c>
      <c r="D253" s="699" t="s">
        <v>522</v>
      </c>
      <c r="E253" s="698" t="s">
        <v>1984</v>
      </c>
      <c r="F253" s="699" t="s">
        <v>1985</v>
      </c>
      <c r="G253" s="698" t="s">
        <v>2266</v>
      </c>
      <c r="H253" s="698" t="s">
        <v>2267</v>
      </c>
      <c r="I253" s="701">
        <v>229.89999389648438</v>
      </c>
      <c r="J253" s="701">
        <v>200</v>
      </c>
      <c r="K253" s="702">
        <v>45980</v>
      </c>
    </row>
    <row r="254" spans="1:11" ht="14.45" customHeight="1" x14ac:dyDescent="0.2">
      <c r="A254" s="696" t="s">
        <v>509</v>
      </c>
      <c r="B254" s="697" t="s">
        <v>510</v>
      </c>
      <c r="C254" s="698" t="s">
        <v>521</v>
      </c>
      <c r="D254" s="699" t="s">
        <v>522</v>
      </c>
      <c r="E254" s="698" t="s">
        <v>1984</v>
      </c>
      <c r="F254" s="699" t="s">
        <v>1985</v>
      </c>
      <c r="G254" s="698" t="s">
        <v>2268</v>
      </c>
      <c r="H254" s="698" t="s">
        <v>2269</v>
      </c>
      <c r="I254" s="701">
        <v>199.65000152587891</v>
      </c>
      <c r="J254" s="701">
        <v>240</v>
      </c>
      <c r="K254" s="702">
        <v>47916</v>
      </c>
    </row>
    <row r="255" spans="1:11" ht="14.45" customHeight="1" x14ac:dyDescent="0.2">
      <c r="A255" s="696" t="s">
        <v>509</v>
      </c>
      <c r="B255" s="697" t="s">
        <v>510</v>
      </c>
      <c r="C255" s="698" t="s">
        <v>521</v>
      </c>
      <c r="D255" s="699" t="s">
        <v>522</v>
      </c>
      <c r="E255" s="698" t="s">
        <v>1984</v>
      </c>
      <c r="F255" s="699" t="s">
        <v>1985</v>
      </c>
      <c r="G255" s="698" t="s">
        <v>2270</v>
      </c>
      <c r="H255" s="698" t="s">
        <v>2271</v>
      </c>
      <c r="I255" s="701">
        <v>197.63250350952148</v>
      </c>
      <c r="J255" s="701">
        <v>140</v>
      </c>
      <c r="K255" s="702">
        <v>27668.60009765625</v>
      </c>
    </row>
    <row r="256" spans="1:11" ht="14.45" customHeight="1" x14ac:dyDescent="0.2">
      <c r="A256" s="696" t="s">
        <v>509</v>
      </c>
      <c r="B256" s="697" t="s">
        <v>510</v>
      </c>
      <c r="C256" s="698" t="s">
        <v>521</v>
      </c>
      <c r="D256" s="699" t="s">
        <v>522</v>
      </c>
      <c r="E256" s="698" t="s">
        <v>1984</v>
      </c>
      <c r="F256" s="699" t="s">
        <v>1985</v>
      </c>
      <c r="G256" s="698" t="s">
        <v>2272</v>
      </c>
      <c r="H256" s="698" t="s">
        <v>2273</v>
      </c>
      <c r="I256" s="701">
        <v>471.89999389648438</v>
      </c>
      <c r="J256" s="701">
        <v>10</v>
      </c>
      <c r="K256" s="702">
        <v>4719</v>
      </c>
    </row>
    <row r="257" spans="1:11" ht="14.45" customHeight="1" x14ac:dyDescent="0.2">
      <c r="A257" s="696" t="s">
        <v>509</v>
      </c>
      <c r="B257" s="697" t="s">
        <v>510</v>
      </c>
      <c r="C257" s="698" t="s">
        <v>521</v>
      </c>
      <c r="D257" s="699" t="s">
        <v>522</v>
      </c>
      <c r="E257" s="698" t="s">
        <v>1984</v>
      </c>
      <c r="F257" s="699" t="s">
        <v>1985</v>
      </c>
      <c r="G257" s="698" t="s">
        <v>2274</v>
      </c>
      <c r="H257" s="698" t="s">
        <v>2275</v>
      </c>
      <c r="I257" s="701">
        <v>217.80000305175781</v>
      </c>
      <c r="J257" s="701">
        <v>10</v>
      </c>
      <c r="K257" s="702">
        <v>2178</v>
      </c>
    </row>
    <row r="258" spans="1:11" ht="14.45" customHeight="1" x14ac:dyDescent="0.2">
      <c r="A258" s="696" t="s">
        <v>509</v>
      </c>
      <c r="B258" s="697" t="s">
        <v>510</v>
      </c>
      <c r="C258" s="698" t="s">
        <v>521</v>
      </c>
      <c r="D258" s="699" t="s">
        <v>522</v>
      </c>
      <c r="E258" s="698" t="s">
        <v>1984</v>
      </c>
      <c r="F258" s="699" t="s">
        <v>1985</v>
      </c>
      <c r="G258" s="698" t="s">
        <v>2276</v>
      </c>
      <c r="H258" s="698" t="s">
        <v>2277</v>
      </c>
      <c r="I258" s="701">
        <v>82.157503128051758</v>
      </c>
      <c r="J258" s="701">
        <v>200</v>
      </c>
      <c r="K258" s="702">
        <v>16431.64013671875</v>
      </c>
    </row>
    <row r="259" spans="1:11" ht="14.45" customHeight="1" x14ac:dyDescent="0.2">
      <c r="A259" s="696" t="s">
        <v>509</v>
      </c>
      <c r="B259" s="697" t="s">
        <v>510</v>
      </c>
      <c r="C259" s="698" t="s">
        <v>521</v>
      </c>
      <c r="D259" s="699" t="s">
        <v>522</v>
      </c>
      <c r="E259" s="698" t="s">
        <v>1984</v>
      </c>
      <c r="F259" s="699" t="s">
        <v>1985</v>
      </c>
      <c r="G259" s="698" t="s">
        <v>2278</v>
      </c>
      <c r="H259" s="698" t="s">
        <v>2279</v>
      </c>
      <c r="I259" s="701">
        <v>2.8533332347869873</v>
      </c>
      <c r="J259" s="701">
        <v>700</v>
      </c>
      <c r="K259" s="702">
        <v>1997.6000671386719</v>
      </c>
    </row>
    <row r="260" spans="1:11" ht="14.45" customHeight="1" x14ac:dyDescent="0.2">
      <c r="A260" s="696" t="s">
        <v>509</v>
      </c>
      <c r="B260" s="697" t="s">
        <v>510</v>
      </c>
      <c r="C260" s="698" t="s">
        <v>521</v>
      </c>
      <c r="D260" s="699" t="s">
        <v>522</v>
      </c>
      <c r="E260" s="698" t="s">
        <v>1984</v>
      </c>
      <c r="F260" s="699" t="s">
        <v>1985</v>
      </c>
      <c r="G260" s="698" t="s">
        <v>2280</v>
      </c>
      <c r="H260" s="698" t="s">
        <v>2281</v>
      </c>
      <c r="I260" s="701">
        <v>1.2100000381469727</v>
      </c>
      <c r="J260" s="701">
        <v>1200</v>
      </c>
      <c r="K260" s="702">
        <v>1452</v>
      </c>
    </row>
    <row r="261" spans="1:11" ht="14.45" customHeight="1" x14ac:dyDescent="0.2">
      <c r="A261" s="696" t="s">
        <v>509</v>
      </c>
      <c r="B261" s="697" t="s">
        <v>510</v>
      </c>
      <c r="C261" s="698" t="s">
        <v>521</v>
      </c>
      <c r="D261" s="699" t="s">
        <v>522</v>
      </c>
      <c r="E261" s="698" t="s">
        <v>1984</v>
      </c>
      <c r="F261" s="699" t="s">
        <v>1985</v>
      </c>
      <c r="G261" s="698" t="s">
        <v>2282</v>
      </c>
      <c r="H261" s="698" t="s">
        <v>2283</v>
      </c>
      <c r="I261" s="701">
        <v>3.1325001120567322</v>
      </c>
      <c r="J261" s="701">
        <v>1450</v>
      </c>
      <c r="K261" s="702">
        <v>4542.5</v>
      </c>
    </row>
    <row r="262" spans="1:11" ht="14.45" customHeight="1" x14ac:dyDescent="0.2">
      <c r="A262" s="696" t="s">
        <v>509</v>
      </c>
      <c r="B262" s="697" t="s">
        <v>510</v>
      </c>
      <c r="C262" s="698" t="s">
        <v>521</v>
      </c>
      <c r="D262" s="699" t="s">
        <v>522</v>
      </c>
      <c r="E262" s="698" t="s">
        <v>1984</v>
      </c>
      <c r="F262" s="699" t="s">
        <v>1985</v>
      </c>
      <c r="G262" s="698" t="s">
        <v>2284</v>
      </c>
      <c r="H262" s="698" t="s">
        <v>2285</v>
      </c>
      <c r="I262" s="701">
        <v>459.79998779296875</v>
      </c>
      <c r="J262" s="701">
        <v>10</v>
      </c>
      <c r="K262" s="702">
        <v>4598</v>
      </c>
    </row>
    <row r="263" spans="1:11" ht="14.45" customHeight="1" x14ac:dyDescent="0.2">
      <c r="A263" s="696" t="s">
        <v>509</v>
      </c>
      <c r="B263" s="697" t="s">
        <v>510</v>
      </c>
      <c r="C263" s="698" t="s">
        <v>521</v>
      </c>
      <c r="D263" s="699" t="s">
        <v>522</v>
      </c>
      <c r="E263" s="698" t="s">
        <v>1984</v>
      </c>
      <c r="F263" s="699" t="s">
        <v>1985</v>
      </c>
      <c r="G263" s="698" t="s">
        <v>2286</v>
      </c>
      <c r="H263" s="698" t="s">
        <v>2287</v>
      </c>
      <c r="I263" s="701">
        <v>592.9000244140625</v>
      </c>
      <c r="J263" s="701">
        <v>50</v>
      </c>
      <c r="K263" s="702">
        <v>29645</v>
      </c>
    </row>
    <row r="264" spans="1:11" ht="14.45" customHeight="1" x14ac:dyDescent="0.2">
      <c r="A264" s="696" t="s">
        <v>509</v>
      </c>
      <c r="B264" s="697" t="s">
        <v>510</v>
      </c>
      <c r="C264" s="698" t="s">
        <v>521</v>
      </c>
      <c r="D264" s="699" t="s">
        <v>522</v>
      </c>
      <c r="E264" s="698" t="s">
        <v>1984</v>
      </c>
      <c r="F264" s="699" t="s">
        <v>1985</v>
      </c>
      <c r="G264" s="698" t="s">
        <v>2288</v>
      </c>
      <c r="H264" s="698" t="s">
        <v>2289</v>
      </c>
      <c r="I264" s="701">
        <v>0.47166666388511658</v>
      </c>
      <c r="J264" s="701">
        <v>5700</v>
      </c>
      <c r="K264" s="702">
        <v>2689</v>
      </c>
    </row>
    <row r="265" spans="1:11" ht="14.45" customHeight="1" x14ac:dyDescent="0.2">
      <c r="A265" s="696" t="s">
        <v>509</v>
      </c>
      <c r="B265" s="697" t="s">
        <v>510</v>
      </c>
      <c r="C265" s="698" t="s">
        <v>521</v>
      </c>
      <c r="D265" s="699" t="s">
        <v>522</v>
      </c>
      <c r="E265" s="698" t="s">
        <v>1984</v>
      </c>
      <c r="F265" s="699" t="s">
        <v>1985</v>
      </c>
      <c r="G265" s="698" t="s">
        <v>2290</v>
      </c>
      <c r="H265" s="698" t="s">
        <v>2291</v>
      </c>
      <c r="I265" s="701">
        <v>377.83999633789063</v>
      </c>
      <c r="J265" s="701">
        <v>5</v>
      </c>
      <c r="K265" s="702">
        <v>1889.2099609375</v>
      </c>
    </row>
    <row r="266" spans="1:11" ht="14.45" customHeight="1" x14ac:dyDescent="0.2">
      <c r="A266" s="696" t="s">
        <v>509</v>
      </c>
      <c r="B266" s="697" t="s">
        <v>510</v>
      </c>
      <c r="C266" s="698" t="s">
        <v>521</v>
      </c>
      <c r="D266" s="699" t="s">
        <v>522</v>
      </c>
      <c r="E266" s="698" t="s">
        <v>1984</v>
      </c>
      <c r="F266" s="699" t="s">
        <v>1985</v>
      </c>
      <c r="G266" s="698" t="s">
        <v>2292</v>
      </c>
      <c r="H266" s="698" t="s">
        <v>2293</v>
      </c>
      <c r="I266" s="701">
        <v>72.150001525878906</v>
      </c>
      <c r="J266" s="701">
        <v>5</v>
      </c>
      <c r="K266" s="702">
        <v>360.75</v>
      </c>
    </row>
    <row r="267" spans="1:11" ht="14.45" customHeight="1" x14ac:dyDescent="0.2">
      <c r="A267" s="696" t="s">
        <v>509</v>
      </c>
      <c r="B267" s="697" t="s">
        <v>510</v>
      </c>
      <c r="C267" s="698" t="s">
        <v>521</v>
      </c>
      <c r="D267" s="699" t="s">
        <v>522</v>
      </c>
      <c r="E267" s="698" t="s">
        <v>1984</v>
      </c>
      <c r="F267" s="699" t="s">
        <v>1985</v>
      </c>
      <c r="G267" s="698" t="s">
        <v>2294</v>
      </c>
      <c r="H267" s="698" t="s">
        <v>2295</v>
      </c>
      <c r="I267" s="701">
        <v>1.9863636493682861</v>
      </c>
      <c r="J267" s="701">
        <v>3800</v>
      </c>
      <c r="K267" s="702">
        <v>7546</v>
      </c>
    </row>
    <row r="268" spans="1:11" ht="14.45" customHeight="1" x14ac:dyDescent="0.2">
      <c r="A268" s="696" t="s">
        <v>509</v>
      </c>
      <c r="B268" s="697" t="s">
        <v>510</v>
      </c>
      <c r="C268" s="698" t="s">
        <v>521</v>
      </c>
      <c r="D268" s="699" t="s">
        <v>522</v>
      </c>
      <c r="E268" s="698" t="s">
        <v>1984</v>
      </c>
      <c r="F268" s="699" t="s">
        <v>1985</v>
      </c>
      <c r="G268" s="698" t="s">
        <v>2296</v>
      </c>
      <c r="H268" s="698" t="s">
        <v>2297</v>
      </c>
      <c r="I268" s="701">
        <v>2.0433332920074463</v>
      </c>
      <c r="J268" s="701">
        <v>500</v>
      </c>
      <c r="K268" s="702">
        <v>1022.5</v>
      </c>
    </row>
    <row r="269" spans="1:11" ht="14.45" customHeight="1" x14ac:dyDescent="0.2">
      <c r="A269" s="696" t="s">
        <v>509</v>
      </c>
      <c r="B269" s="697" t="s">
        <v>510</v>
      </c>
      <c r="C269" s="698" t="s">
        <v>521</v>
      </c>
      <c r="D269" s="699" t="s">
        <v>522</v>
      </c>
      <c r="E269" s="698" t="s">
        <v>1984</v>
      </c>
      <c r="F269" s="699" t="s">
        <v>1985</v>
      </c>
      <c r="G269" s="698" t="s">
        <v>2298</v>
      </c>
      <c r="H269" s="698" t="s">
        <v>2299</v>
      </c>
      <c r="I269" s="701">
        <v>1.8999999761581421</v>
      </c>
      <c r="J269" s="701">
        <v>150</v>
      </c>
      <c r="K269" s="702">
        <v>285</v>
      </c>
    </row>
    <row r="270" spans="1:11" ht="14.45" customHeight="1" x14ac:dyDescent="0.2">
      <c r="A270" s="696" t="s">
        <v>509</v>
      </c>
      <c r="B270" s="697" t="s">
        <v>510</v>
      </c>
      <c r="C270" s="698" t="s">
        <v>521</v>
      </c>
      <c r="D270" s="699" t="s">
        <v>522</v>
      </c>
      <c r="E270" s="698" t="s">
        <v>1984</v>
      </c>
      <c r="F270" s="699" t="s">
        <v>1985</v>
      </c>
      <c r="G270" s="698" t="s">
        <v>2300</v>
      </c>
      <c r="H270" s="698" t="s">
        <v>2301</v>
      </c>
      <c r="I270" s="701">
        <v>3.0714285033089772</v>
      </c>
      <c r="J270" s="701">
        <v>2150</v>
      </c>
      <c r="K270" s="702">
        <v>6604</v>
      </c>
    </row>
    <row r="271" spans="1:11" ht="14.45" customHeight="1" x14ac:dyDescent="0.2">
      <c r="A271" s="696" t="s">
        <v>509</v>
      </c>
      <c r="B271" s="697" t="s">
        <v>510</v>
      </c>
      <c r="C271" s="698" t="s">
        <v>521</v>
      </c>
      <c r="D271" s="699" t="s">
        <v>522</v>
      </c>
      <c r="E271" s="698" t="s">
        <v>1984</v>
      </c>
      <c r="F271" s="699" t="s">
        <v>1985</v>
      </c>
      <c r="G271" s="698" t="s">
        <v>2302</v>
      </c>
      <c r="H271" s="698" t="s">
        <v>2303</v>
      </c>
      <c r="I271" s="701">
        <v>1.9249999523162842</v>
      </c>
      <c r="J271" s="701">
        <v>800</v>
      </c>
      <c r="K271" s="702">
        <v>1539.5</v>
      </c>
    </row>
    <row r="272" spans="1:11" ht="14.45" customHeight="1" x14ac:dyDescent="0.2">
      <c r="A272" s="696" t="s">
        <v>509</v>
      </c>
      <c r="B272" s="697" t="s">
        <v>510</v>
      </c>
      <c r="C272" s="698" t="s">
        <v>521</v>
      </c>
      <c r="D272" s="699" t="s">
        <v>522</v>
      </c>
      <c r="E272" s="698" t="s">
        <v>1984</v>
      </c>
      <c r="F272" s="699" t="s">
        <v>1985</v>
      </c>
      <c r="G272" s="698" t="s">
        <v>2304</v>
      </c>
      <c r="H272" s="698" t="s">
        <v>2305</v>
      </c>
      <c r="I272" s="701">
        <v>3.0959999084472658</v>
      </c>
      <c r="J272" s="701">
        <v>900</v>
      </c>
      <c r="K272" s="702">
        <v>2787</v>
      </c>
    </row>
    <row r="273" spans="1:11" ht="14.45" customHeight="1" x14ac:dyDescent="0.2">
      <c r="A273" s="696" t="s">
        <v>509</v>
      </c>
      <c r="B273" s="697" t="s">
        <v>510</v>
      </c>
      <c r="C273" s="698" t="s">
        <v>521</v>
      </c>
      <c r="D273" s="699" t="s">
        <v>522</v>
      </c>
      <c r="E273" s="698" t="s">
        <v>1984</v>
      </c>
      <c r="F273" s="699" t="s">
        <v>1985</v>
      </c>
      <c r="G273" s="698" t="s">
        <v>2306</v>
      </c>
      <c r="H273" s="698" t="s">
        <v>2307</v>
      </c>
      <c r="I273" s="701">
        <v>2.1633334159851074</v>
      </c>
      <c r="J273" s="701">
        <v>2050</v>
      </c>
      <c r="K273" s="702">
        <v>4434</v>
      </c>
    </row>
    <row r="274" spans="1:11" ht="14.45" customHeight="1" x14ac:dyDescent="0.2">
      <c r="A274" s="696" t="s">
        <v>509</v>
      </c>
      <c r="B274" s="697" t="s">
        <v>510</v>
      </c>
      <c r="C274" s="698" t="s">
        <v>521</v>
      </c>
      <c r="D274" s="699" t="s">
        <v>522</v>
      </c>
      <c r="E274" s="698" t="s">
        <v>1984</v>
      </c>
      <c r="F274" s="699" t="s">
        <v>1985</v>
      </c>
      <c r="G274" s="698" t="s">
        <v>2308</v>
      </c>
      <c r="H274" s="698" t="s">
        <v>2309</v>
      </c>
      <c r="I274" s="701">
        <v>2</v>
      </c>
      <c r="J274" s="701">
        <v>100</v>
      </c>
      <c r="K274" s="702">
        <v>200</v>
      </c>
    </row>
    <row r="275" spans="1:11" ht="14.45" customHeight="1" x14ac:dyDescent="0.2">
      <c r="A275" s="696" t="s">
        <v>509</v>
      </c>
      <c r="B275" s="697" t="s">
        <v>510</v>
      </c>
      <c r="C275" s="698" t="s">
        <v>521</v>
      </c>
      <c r="D275" s="699" t="s">
        <v>522</v>
      </c>
      <c r="E275" s="698" t="s">
        <v>1984</v>
      </c>
      <c r="F275" s="699" t="s">
        <v>1985</v>
      </c>
      <c r="G275" s="698" t="s">
        <v>2310</v>
      </c>
      <c r="H275" s="698" t="s">
        <v>2311</v>
      </c>
      <c r="I275" s="701">
        <v>21.236666361490887</v>
      </c>
      <c r="J275" s="701">
        <v>350</v>
      </c>
      <c r="K275" s="702">
        <v>7432.5</v>
      </c>
    </row>
    <row r="276" spans="1:11" ht="14.45" customHeight="1" x14ac:dyDescent="0.2">
      <c r="A276" s="696" t="s">
        <v>509</v>
      </c>
      <c r="B276" s="697" t="s">
        <v>510</v>
      </c>
      <c r="C276" s="698" t="s">
        <v>521</v>
      </c>
      <c r="D276" s="699" t="s">
        <v>522</v>
      </c>
      <c r="E276" s="698" t="s">
        <v>1984</v>
      </c>
      <c r="F276" s="699" t="s">
        <v>1985</v>
      </c>
      <c r="G276" s="698" t="s">
        <v>2312</v>
      </c>
      <c r="H276" s="698" t="s">
        <v>2313</v>
      </c>
      <c r="I276" s="701">
        <v>2.5199999809265137</v>
      </c>
      <c r="J276" s="701">
        <v>100</v>
      </c>
      <c r="K276" s="702">
        <v>252</v>
      </c>
    </row>
    <row r="277" spans="1:11" ht="14.45" customHeight="1" x14ac:dyDescent="0.2">
      <c r="A277" s="696" t="s">
        <v>509</v>
      </c>
      <c r="B277" s="697" t="s">
        <v>510</v>
      </c>
      <c r="C277" s="698" t="s">
        <v>521</v>
      </c>
      <c r="D277" s="699" t="s">
        <v>522</v>
      </c>
      <c r="E277" s="698" t="s">
        <v>1984</v>
      </c>
      <c r="F277" s="699" t="s">
        <v>1985</v>
      </c>
      <c r="G277" s="698" t="s">
        <v>2314</v>
      </c>
      <c r="H277" s="698" t="s">
        <v>2315</v>
      </c>
      <c r="I277" s="701">
        <v>23.709999084472656</v>
      </c>
      <c r="J277" s="701">
        <v>50</v>
      </c>
      <c r="K277" s="702">
        <v>1185.5</v>
      </c>
    </row>
    <row r="278" spans="1:11" ht="14.45" customHeight="1" x14ac:dyDescent="0.2">
      <c r="A278" s="696" t="s">
        <v>509</v>
      </c>
      <c r="B278" s="697" t="s">
        <v>510</v>
      </c>
      <c r="C278" s="698" t="s">
        <v>521</v>
      </c>
      <c r="D278" s="699" t="s">
        <v>522</v>
      </c>
      <c r="E278" s="698" t="s">
        <v>1984</v>
      </c>
      <c r="F278" s="699" t="s">
        <v>1985</v>
      </c>
      <c r="G278" s="698" t="s">
        <v>2314</v>
      </c>
      <c r="H278" s="698" t="s">
        <v>2316</v>
      </c>
      <c r="I278" s="701">
        <v>22.671999359130858</v>
      </c>
      <c r="J278" s="701">
        <v>250</v>
      </c>
      <c r="K278" s="702">
        <v>5668</v>
      </c>
    </row>
    <row r="279" spans="1:11" ht="14.45" customHeight="1" x14ac:dyDescent="0.2">
      <c r="A279" s="696" t="s">
        <v>509</v>
      </c>
      <c r="B279" s="697" t="s">
        <v>510</v>
      </c>
      <c r="C279" s="698" t="s">
        <v>521</v>
      </c>
      <c r="D279" s="699" t="s">
        <v>522</v>
      </c>
      <c r="E279" s="698" t="s">
        <v>1984</v>
      </c>
      <c r="F279" s="699" t="s">
        <v>1985</v>
      </c>
      <c r="G279" s="698" t="s">
        <v>2317</v>
      </c>
      <c r="H279" s="698" t="s">
        <v>2318</v>
      </c>
      <c r="I279" s="701">
        <v>2.5299999713897705</v>
      </c>
      <c r="J279" s="701">
        <v>50</v>
      </c>
      <c r="K279" s="702">
        <v>126.5</v>
      </c>
    </row>
    <row r="280" spans="1:11" ht="14.45" customHeight="1" x14ac:dyDescent="0.2">
      <c r="A280" s="696" t="s">
        <v>509</v>
      </c>
      <c r="B280" s="697" t="s">
        <v>510</v>
      </c>
      <c r="C280" s="698" t="s">
        <v>521</v>
      </c>
      <c r="D280" s="699" t="s">
        <v>522</v>
      </c>
      <c r="E280" s="698" t="s">
        <v>2319</v>
      </c>
      <c r="F280" s="699" t="s">
        <v>2320</v>
      </c>
      <c r="G280" s="698" t="s">
        <v>2321</v>
      </c>
      <c r="H280" s="698" t="s">
        <v>2322</v>
      </c>
      <c r="I280" s="701">
        <v>10.165454517711293</v>
      </c>
      <c r="J280" s="701">
        <v>8300</v>
      </c>
      <c r="K280" s="702">
        <v>84381</v>
      </c>
    </row>
    <row r="281" spans="1:11" ht="14.45" customHeight="1" x14ac:dyDescent="0.2">
      <c r="A281" s="696" t="s">
        <v>509</v>
      </c>
      <c r="B281" s="697" t="s">
        <v>510</v>
      </c>
      <c r="C281" s="698" t="s">
        <v>521</v>
      </c>
      <c r="D281" s="699" t="s">
        <v>522</v>
      </c>
      <c r="E281" s="698" t="s">
        <v>2319</v>
      </c>
      <c r="F281" s="699" t="s">
        <v>2320</v>
      </c>
      <c r="G281" s="698" t="s">
        <v>2323</v>
      </c>
      <c r="H281" s="698" t="s">
        <v>2324</v>
      </c>
      <c r="I281" s="701">
        <v>162.5499986921038</v>
      </c>
      <c r="J281" s="701">
        <v>210</v>
      </c>
      <c r="K281" s="702">
        <v>34136.220703125</v>
      </c>
    </row>
    <row r="282" spans="1:11" ht="14.45" customHeight="1" x14ac:dyDescent="0.2">
      <c r="A282" s="696" t="s">
        <v>509</v>
      </c>
      <c r="B282" s="697" t="s">
        <v>510</v>
      </c>
      <c r="C282" s="698" t="s">
        <v>521</v>
      </c>
      <c r="D282" s="699" t="s">
        <v>522</v>
      </c>
      <c r="E282" s="698" t="s">
        <v>2319</v>
      </c>
      <c r="F282" s="699" t="s">
        <v>2320</v>
      </c>
      <c r="G282" s="698" t="s">
        <v>2325</v>
      </c>
      <c r="H282" s="698" t="s">
        <v>2326</v>
      </c>
      <c r="I282" s="701">
        <v>7.3787500262260437</v>
      </c>
      <c r="J282" s="701">
        <v>1503</v>
      </c>
      <c r="K282" s="702">
        <v>10966.7900390625</v>
      </c>
    </row>
    <row r="283" spans="1:11" ht="14.45" customHeight="1" x14ac:dyDescent="0.2">
      <c r="A283" s="696" t="s">
        <v>509</v>
      </c>
      <c r="B283" s="697" t="s">
        <v>510</v>
      </c>
      <c r="C283" s="698" t="s">
        <v>521</v>
      </c>
      <c r="D283" s="699" t="s">
        <v>522</v>
      </c>
      <c r="E283" s="698" t="s">
        <v>2327</v>
      </c>
      <c r="F283" s="699" t="s">
        <v>2328</v>
      </c>
      <c r="G283" s="698" t="s">
        <v>2329</v>
      </c>
      <c r="H283" s="698" t="s">
        <v>2330</v>
      </c>
      <c r="I283" s="701">
        <v>45.029998779296875</v>
      </c>
      <c r="J283" s="701">
        <v>36</v>
      </c>
      <c r="K283" s="702">
        <v>1620.9300537109375</v>
      </c>
    </row>
    <row r="284" spans="1:11" ht="14.45" customHeight="1" x14ac:dyDescent="0.2">
      <c r="A284" s="696" t="s">
        <v>509</v>
      </c>
      <c r="B284" s="697" t="s">
        <v>510</v>
      </c>
      <c r="C284" s="698" t="s">
        <v>521</v>
      </c>
      <c r="D284" s="699" t="s">
        <v>522</v>
      </c>
      <c r="E284" s="698" t="s">
        <v>2327</v>
      </c>
      <c r="F284" s="699" t="s">
        <v>2328</v>
      </c>
      <c r="G284" s="698" t="s">
        <v>2331</v>
      </c>
      <c r="H284" s="698" t="s">
        <v>2332</v>
      </c>
      <c r="I284" s="701">
        <v>42.509998321533203</v>
      </c>
      <c r="J284" s="701">
        <v>36</v>
      </c>
      <c r="K284" s="702">
        <v>1530.3599853515625</v>
      </c>
    </row>
    <row r="285" spans="1:11" ht="14.45" customHeight="1" x14ac:dyDescent="0.2">
      <c r="A285" s="696" t="s">
        <v>509</v>
      </c>
      <c r="B285" s="697" t="s">
        <v>510</v>
      </c>
      <c r="C285" s="698" t="s">
        <v>521</v>
      </c>
      <c r="D285" s="699" t="s">
        <v>522</v>
      </c>
      <c r="E285" s="698" t="s">
        <v>2327</v>
      </c>
      <c r="F285" s="699" t="s">
        <v>2328</v>
      </c>
      <c r="G285" s="698" t="s">
        <v>2333</v>
      </c>
      <c r="H285" s="698" t="s">
        <v>2334</v>
      </c>
      <c r="I285" s="701">
        <v>40.139999389648438</v>
      </c>
      <c r="J285" s="701">
        <v>36</v>
      </c>
      <c r="K285" s="702">
        <v>1445.0899658203125</v>
      </c>
    </row>
    <row r="286" spans="1:11" ht="14.45" customHeight="1" x14ac:dyDescent="0.2">
      <c r="A286" s="696" t="s">
        <v>509</v>
      </c>
      <c r="B286" s="697" t="s">
        <v>510</v>
      </c>
      <c r="C286" s="698" t="s">
        <v>521</v>
      </c>
      <c r="D286" s="699" t="s">
        <v>522</v>
      </c>
      <c r="E286" s="698" t="s">
        <v>2327</v>
      </c>
      <c r="F286" s="699" t="s">
        <v>2328</v>
      </c>
      <c r="G286" s="698" t="s">
        <v>2335</v>
      </c>
      <c r="H286" s="698" t="s">
        <v>2336</v>
      </c>
      <c r="I286" s="701">
        <v>33.599998474121094</v>
      </c>
      <c r="J286" s="701">
        <v>108</v>
      </c>
      <c r="K286" s="702">
        <v>3629.0599365234375</v>
      </c>
    </row>
    <row r="287" spans="1:11" ht="14.45" customHeight="1" x14ac:dyDescent="0.2">
      <c r="A287" s="696" t="s">
        <v>509</v>
      </c>
      <c r="B287" s="697" t="s">
        <v>510</v>
      </c>
      <c r="C287" s="698" t="s">
        <v>521</v>
      </c>
      <c r="D287" s="699" t="s">
        <v>522</v>
      </c>
      <c r="E287" s="698" t="s">
        <v>2327</v>
      </c>
      <c r="F287" s="699" t="s">
        <v>2328</v>
      </c>
      <c r="G287" s="698" t="s">
        <v>2337</v>
      </c>
      <c r="H287" s="698" t="s">
        <v>2338</v>
      </c>
      <c r="I287" s="701">
        <v>26.899999618530273</v>
      </c>
      <c r="J287" s="701">
        <v>40</v>
      </c>
      <c r="K287" s="702">
        <v>1075.93994140625</v>
      </c>
    </row>
    <row r="288" spans="1:11" ht="14.45" customHeight="1" x14ac:dyDescent="0.2">
      <c r="A288" s="696" t="s">
        <v>509</v>
      </c>
      <c r="B288" s="697" t="s">
        <v>510</v>
      </c>
      <c r="C288" s="698" t="s">
        <v>521</v>
      </c>
      <c r="D288" s="699" t="s">
        <v>522</v>
      </c>
      <c r="E288" s="698" t="s">
        <v>2339</v>
      </c>
      <c r="F288" s="699" t="s">
        <v>2340</v>
      </c>
      <c r="G288" s="698" t="s">
        <v>2341</v>
      </c>
      <c r="H288" s="698" t="s">
        <v>2342</v>
      </c>
      <c r="I288" s="701">
        <v>13.789999961853027</v>
      </c>
      <c r="J288" s="701">
        <v>30</v>
      </c>
      <c r="K288" s="702">
        <v>413.82000732421875</v>
      </c>
    </row>
    <row r="289" spans="1:11" ht="14.45" customHeight="1" x14ac:dyDescent="0.2">
      <c r="A289" s="696" t="s">
        <v>509</v>
      </c>
      <c r="B289" s="697" t="s">
        <v>510</v>
      </c>
      <c r="C289" s="698" t="s">
        <v>521</v>
      </c>
      <c r="D289" s="699" t="s">
        <v>522</v>
      </c>
      <c r="E289" s="698" t="s">
        <v>2339</v>
      </c>
      <c r="F289" s="699" t="s">
        <v>2340</v>
      </c>
      <c r="G289" s="698" t="s">
        <v>2343</v>
      </c>
      <c r="H289" s="698" t="s">
        <v>2344</v>
      </c>
      <c r="I289" s="701">
        <v>0.30000001192092896</v>
      </c>
      <c r="J289" s="701">
        <v>200</v>
      </c>
      <c r="K289" s="702">
        <v>60</v>
      </c>
    </row>
    <row r="290" spans="1:11" ht="14.45" customHeight="1" x14ac:dyDescent="0.2">
      <c r="A290" s="696" t="s">
        <v>509</v>
      </c>
      <c r="B290" s="697" t="s">
        <v>510</v>
      </c>
      <c r="C290" s="698" t="s">
        <v>521</v>
      </c>
      <c r="D290" s="699" t="s">
        <v>522</v>
      </c>
      <c r="E290" s="698" t="s">
        <v>2339</v>
      </c>
      <c r="F290" s="699" t="s">
        <v>2340</v>
      </c>
      <c r="G290" s="698" t="s">
        <v>2345</v>
      </c>
      <c r="H290" s="698" t="s">
        <v>2346</v>
      </c>
      <c r="I290" s="701">
        <v>0.30666667222976685</v>
      </c>
      <c r="J290" s="701">
        <v>7700</v>
      </c>
      <c r="K290" s="702">
        <v>2359</v>
      </c>
    </row>
    <row r="291" spans="1:11" ht="14.45" customHeight="1" x14ac:dyDescent="0.2">
      <c r="A291" s="696" t="s">
        <v>509</v>
      </c>
      <c r="B291" s="697" t="s">
        <v>510</v>
      </c>
      <c r="C291" s="698" t="s">
        <v>521</v>
      </c>
      <c r="D291" s="699" t="s">
        <v>522</v>
      </c>
      <c r="E291" s="698" t="s">
        <v>2339</v>
      </c>
      <c r="F291" s="699" t="s">
        <v>2340</v>
      </c>
      <c r="G291" s="698" t="s">
        <v>2347</v>
      </c>
      <c r="H291" s="698" t="s">
        <v>2348</v>
      </c>
      <c r="I291" s="701">
        <v>0.30400000810623168</v>
      </c>
      <c r="J291" s="701">
        <v>2600</v>
      </c>
      <c r="K291" s="702">
        <v>786</v>
      </c>
    </row>
    <row r="292" spans="1:11" ht="14.45" customHeight="1" x14ac:dyDescent="0.2">
      <c r="A292" s="696" t="s">
        <v>509</v>
      </c>
      <c r="B292" s="697" t="s">
        <v>510</v>
      </c>
      <c r="C292" s="698" t="s">
        <v>521</v>
      </c>
      <c r="D292" s="699" t="s">
        <v>522</v>
      </c>
      <c r="E292" s="698" t="s">
        <v>2339</v>
      </c>
      <c r="F292" s="699" t="s">
        <v>2340</v>
      </c>
      <c r="G292" s="698" t="s">
        <v>2349</v>
      </c>
      <c r="H292" s="698" t="s">
        <v>2350</v>
      </c>
      <c r="I292" s="701">
        <v>0.31000000238418579</v>
      </c>
      <c r="J292" s="701">
        <v>1700</v>
      </c>
      <c r="K292" s="702">
        <v>527</v>
      </c>
    </row>
    <row r="293" spans="1:11" ht="14.45" customHeight="1" x14ac:dyDescent="0.2">
      <c r="A293" s="696" t="s">
        <v>509</v>
      </c>
      <c r="B293" s="697" t="s">
        <v>510</v>
      </c>
      <c r="C293" s="698" t="s">
        <v>521</v>
      </c>
      <c r="D293" s="699" t="s">
        <v>522</v>
      </c>
      <c r="E293" s="698" t="s">
        <v>2339</v>
      </c>
      <c r="F293" s="699" t="s">
        <v>2340</v>
      </c>
      <c r="G293" s="698" t="s">
        <v>2351</v>
      </c>
      <c r="H293" s="698" t="s">
        <v>2352</v>
      </c>
      <c r="I293" s="701">
        <v>0.54545456171035767</v>
      </c>
      <c r="J293" s="701">
        <v>28500</v>
      </c>
      <c r="K293" s="702">
        <v>15530</v>
      </c>
    </row>
    <row r="294" spans="1:11" ht="14.45" customHeight="1" x14ac:dyDescent="0.2">
      <c r="A294" s="696" t="s">
        <v>509</v>
      </c>
      <c r="B294" s="697" t="s">
        <v>510</v>
      </c>
      <c r="C294" s="698" t="s">
        <v>521</v>
      </c>
      <c r="D294" s="699" t="s">
        <v>522</v>
      </c>
      <c r="E294" s="698" t="s">
        <v>2339</v>
      </c>
      <c r="F294" s="699" t="s">
        <v>2340</v>
      </c>
      <c r="G294" s="698" t="s">
        <v>2353</v>
      </c>
      <c r="H294" s="698" t="s">
        <v>2354</v>
      </c>
      <c r="I294" s="701">
        <v>0.97000002861022949</v>
      </c>
      <c r="J294" s="701">
        <v>100</v>
      </c>
      <c r="K294" s="702">
        <v>97</v>
      </c>
    </row>
    <row r="295" spans="1:11" ht="14.45" customHeight="1" x14ac:dyDescent="0.2">
      <c r="A295" s="696" t="s">
        <v>509</v>
      </c>
      <c r="B295" s="697" t="s">
        <v>510</v>
      </c>
      <c r="C295" s="698" t="s">
        <v>521</v>
      </c>
      <c r="D295" s="699" t="s">
        <v>522</v>
      </c>
      <c r="E295" s="698" t="s">
        <v>2339</v>
      </c>
      <c r="F295" s="699" t="s">
        <v>2340</v>
      </c>
      <c r="G295" s="698" t="s">
        <v>2355</v>
      </c>
      <c r="H295" s="698" t="s">
        <v>2356</v>
      </c>
      <c r="I295" s="701">
        <v>1.809999942779541</v>
      </c>
      <c r="J295" s="701">
        <v>100</v>
      </c>
      <c r="K295" s="702">
        <v>181</v>
      </c>
    </row>
    <row r="296" spans="1:11" ht="14.45" customHeight="1" x14ac:dyDescent="0.2">
      <c r="A296" s="696" t="s">
        <v>509</v>
      </c>
      <c r="B296" s="697" t="s">
        <v>510</v>
      </c>
      <c r="C296" s="698" t="s">
        <v>521</v>
      </c>
      <c r="D296" s="699" t="s">
        <v>522</v>
      </c>
      <c r="E296" s="698" t="s">
        <v>2339</v>
      </c>
      <c r="F296" s="699" t="s">
        <v>2340</v>
      </c>
      <c r="G296" s="698" t="s">
        <v>2357</v>
      </c>
      <c r="H296" s="698" t="s">
        <v>2358</v>
      </c>
      <c r="I296" s="701">
        <v>1.809999942779541</v>
      </c>
      <c r="J296" s="701">
        <v>800</v>
      </c>
      <c r="K296" s="702">
        <v>1448</v>
      </c>
    </row>
    <row r="297" spans="1:11" ht="14.45" customHeight="1" x14ac:dyDescent="0.2">
      <c r="A297" s="696" t="s">
        <v>509</v>
      </c>
      <c r="B297" s="697" t="s">
        <v>510</v>
      </c>
      <c r="C297" s="698" t="s">
        <v>521</v>
      </c>
      <c r="D297" s="699" t="s">
        <v>522</v>
      </c>
      <c r="E297" s="698" t="s">
        <v>2359</v>
      </c>
      <c r="F297" s="699" t="s">
        <v>2360</v>
      </c>
      <c r="G297" s="698" t="s">
        <v>2361</v>
      </c>
      <c r="H297" s="698" t="s">
        <v>2362</v>
      </c>
      <c r="I297" s="701">
        <v>24.200000762939453</v>
      </c>
      <c r="J297" s="701">
        <v>300</v>
      </c>
      <c r="K297" s="702">
        <v>7260</v>
      </c>
    </row>
    <row r="298" spans="1:11" ht="14.45" customHeight="1" x14ac:dyDescent="0.2">
      <c r="A298" s="696" t="s">
        <v>509</v>
      </c>
      <c r="B298" s="697" t="s">
        <v>510</v>
      </c>
      <c r="C298" s="698" t="s">
        <v>521</v>
      </c>
      <c r="D298" s="699" t="s">
        <v>522</v>
      </c>
      <c r="E298" s="698" t="s">
        <v>2359</v>
      </c>
      <c r="F298" s="699" t="s">
        <v>2360</v>
      </c>
      <c r="G298" s="698" t="s">
        <v>2363</v>
      </c>
      <c r="H298" s="698" t="s">
        <v>2364</v>
      </c>
      <c r="I298" s="701">
        <v>15.729999542236328</v>
      </c>
      <c r="J298" s="701">
        <v>300</v>
      </c>
      <c r="K298" s="702">
        <v>4719</v>
      </c>
    </row>
    <row r="299" spans="1:11" ht="14.45" customHeight="1" x14ac:dyDescent="0.2">
      <c r="A299" s="696" t="s">
        <v>509</v>
      </c>
      <c r="B299" s="697" t="s">
        <v>510</v>
      </c>
      <c r="C299" s="698" t="s">
        <v>521</v>
      </c>
      <c r="D299" s="699" t="s">
        <v>522</v>
      </c>
      <c r="E299" s="698" t="s">
        <v>2359</v>
      </c>
      <c r="F299" s="699" t="s">
        <v>2360</v>
      </c>
      <c r="G299" s="698" t="s">
        <v>2365</v>
      </c>
      <c r="H299" s="698" t="s">
        <v>2366</v>
      </c>
      <c r="I299" s="701">
        <v>15.729999542236328</v>
      </c>
      <c r="J299" s="701">
        <v>100</v>
      </c>
      <c r="K299" s="702">
        <v>1573</v>
      </c>
    </row>
    <row r="300" spans="1:11" ht="14.45" customHeight="1" x14ac:dyDescent="0.2">
      <c r="A300" s="696" t="s">
        <v>509</v>
      </c>
      <c r="B300" s="697" t="s">
        <v>510</v>
      </c>
      <c r="C300" s="698" t="s">
        <v>521</v>
      </c>
      <c r="D300" s="699" t="s">
        <v>522</v>
      </c>
      <c r="E300" s="698" t="s">
        <v>2359</v>
      </c>
      <c r="F300" s="699" t="s">
        <v>2360</v>
      </c>
      <c r="G300" s="698" t="s">
        <v>2367</v>
      </c>
      <c r="H300" s="698" t="s">
        <v>2368</v>
      </c>
      <c r="I300" s="701">
        <v>15.729999542236328</v>
      </c>
      <c r="J300" s="701">
        <v>50</v>
      </c>
      <c r="K300" s="702">
        <v>786.5</v>
      </c>
    </row>
    <row r="301" spans="1:11" ht="14.45" customHeight="1" x14ac:dyDescent="0.2">
      <c r="A301" s="696" t="s">
        <v>509</v>
      </c>
      <c r="B301" s="697" t="s">
        <v>510</v>
      </c>
      <c r="C301" s="698" t="s">
        <v>521</v>
      </c>
      <c r="D301" s="699" t="s">
        <v>522</v>
      </c>
      <c r="E301" s="698" t="s">
        <v>2359</v>
      </c>
      <c r="F301" s="699" t="s">
        <v>2360</v>
      </c>
      <c r="G301" s="698" t="s">
        <v>2369</v>
      </c>
      <c r="H301" s="698" t="s">
        <v>2370</v>
      </c>
      <c r="I301" s="701">
        <v>15.729999542236328</v>
      </c>
      <c r="J301" s="701">
        <v>150</v>
      </c>
      <c r="K301" s="702">
        <v>2359.5</v>
      </c>
    </row>
    <row r="302" spans="1:11" ht="14.45" customHeight="1" x14ac:dyDescent="0.2">
      <c r="A302" s="696" t="s">
        <v>509</v>
      </c>
      <c r="B302" s="697" t="s">
        <v>510</v>
      </c>
      <c r="C302" s="698" t="s">
        <v>521</v>
      </c>
      <c r="D302" s="699" t="s">
        <v>522</v>
      </c>
      <c r="E302" s="698" t="s">
        <v>2359</v>
      </c>
      <c r="F302" s="699" t="s">
        <v>2360</v>
      </c>
      <c r="G302" s="698" t="s">
        <v>2371</v>
      </c>
      <c r="H302" s="698" t="s">
        <v>2372</v>
      </c>
      <c r="I302" s="701">
        <v>0.70999999178780449</v>
      </c>
      <c r="J302" s="701">
        <v>49000</v>
      </c>
      <c r="K302" s="702">
        <v>34420</v>
      </c>
    </row>
    <row r="303" spans="1:11" ht="14.45" customHeight="1" x14ac:dyDescent="0.2">
      <c r="A303" s="696" t="s">
        <v>509</v>
      </c>
      <c r="B303" s="697" t="s">
        <v>510</v>
      </c>
      <c r="C303" s="698" t="s">
        <v>521</v>
      </c>
      <c r="D303" s="699" t="s">
        <v>522</v>
      </c>
      <c r="E303" s="698" t="s">
        <v>2359</v>
      </c>
      <c r="F303" s="699" t="s">
        <v>2360</v>
      </c>
      <c r="G303" s="698" t="s">
        <v>2373</v>
      </c>
      <c r="H303" s="698" t="s">
        <v>2374</v>
      </c>
      <c r="I303" s="701">
        <v>0.7183333386977514</v>
      </c>
      <c r="J303" s="701">
        <v>88000</v>
      </c>
      <c r="K303" s="702">
        <v>62580</v>
      </c>
    </row>
    <row r="304" spans="1:11" ht="14.45" customHeight="1" x14ac:dyDescent="0.2">
      <c r="A304" s="696" t="s">
        <v>509</v>
      </c>
      <c r="B304" s="697" t="s">
        <v>510</v>
      </c>
      <c r="C304" s="698" t="s">
        <v>521</v>
      </c>
      <c r="D304" s="699" t="s">
        <v>522</v>
      </c>
      <c r="E304" s="698" t="s">
        <v>2359</v>
      </c>
      <c r="F304" s="699" t="s">
        <v>2360</v>
      </c>
      <c r="G304" s="698" t="s">
        <v>2375</v>
      </c>
      <c r="H304" s="698" t="s">
        <v>2376</v>
      </c>
      <c r="I304" s="701">
        <v>0.80333332220713294</v>
      </c>
      <c r="J304" s="701">
        <v>5000</v>
      </c>
      <c r="K304" s="702">
        <v>4040</v>
      </c>
    </row>
    <row r="305" spans="1:11" ht="14.45" customHeight="1" x14ac:dyDescent="0.2">
      <c r="A305" s="696" t="s">
        <v>509</v>
      </c>
      <c r="B305" s="697" t="s">
        <v>510</v>
      </c>
      <c r="C305" s="698" t="s">
        <v>521</v>
      </c>
      <c r="D305" s="699" t="s">
        <v>522</v>
      </c>
      <c r="E305" s="698" t="s">
        <v>2359</v>
      </c>
      <c r="F305" s="699" t="s">
        <v>2360</v>
      </c>
      <c r="G305" s="698" t="s">
        <v>2377</v>
      </c>
      <c r="H305" s="698" t="s">
        <v>2378</v>
      </c>
      <c r="I305" s="701">
        <v>0.83500000834465027</v>
      </c>
      <c r="J305" s="701">
        <v>1700</v>
      </c>
      <c r="K305" s="702">
        <v>1419.5</v>
      </c>
    </row>
    <row r="306" spans="1:11" ht="14.45" customHeight="1" x14ac:dyDescent="0.2">
      <c r="A306" s="696" t="s">
        <v>509</v>
      </c>
      <c r="B306" s="697" t="s">
        <v>510</v>
      </c>
      <c r="C306" s="698" t="s">
        <v>521</v>
      </c>
      <c r="D306" s="699" t="s">
        <v>522</v>
      </c>
      <c r="E306" s="698" t="s">
        <v>2359</v>
      </c>
      <c r="F306" s="699" t="s">
        <v>2360</v>
      </c>
      <c r="G306" s="698" t="s">
        <v>2371</v>
      </c>
      <c r="H306" s="698" t="s">
        <v>2379</v>
      </c>
      <c r="I306" s="701">
        <v>0.8449999988079071</v>
      </c>
      <c r="J306" s="701">
        <v>9000</v>
      </c>
      <c r="K306" s="702">
        <v>7610</v>
      </c>
    </row>
    <row r="307" spans="1:11" ht="14.45" customHeight="1" x14ac:dyDescent="0.2">
      <c r="A307" s="696" t="s">
        <v>509</v>
      </c>
      <c r="B307" s="697" t="s">
        <v>510</v>
      </c>
      <c r="C307" s="698" t="s">
        <v>521</v>
      </c>
      <c r="D307" s="699" t="s">
        <v>522</v>
      </c>
      <c r="E307" s="698" t="s">
        <v>2359</v>
      </c>
      <c r="F307" s="699" t="s">
        <v>2360</v>
      </c>
      <c r="G307" s="698" t="s">
        <v>2373</v>
      </c>
      <c r="H307" s="698" t="s">
        <v>2380</v>
      </c>
      <c r="I307" s="701">
        <v>0.86000001430511475</v>
      </c>
      <c r="J307" s="701">
        <v>10600</v>
      </c>
      <c r="K307" s="702">
        <v>9116</v>
      </c>
    </row>
    <row r="308" spans="1:11" ht="14.45" customHeight="1" x14ac:dyDescent="0.2">
      <c r="A308" s="696" t="s">
        <v>509</v>
      </c>
      <c r="B308" s="697" t="s">
        <v>510</v>
      </c>
      <c r="C308" s="698" t="s">
        <v>521</v>
      </c>
      <c r="D308" s="699" t="s">
        <v>522</v>
      </c>
      <c r="E308" s="698" t="s">
        <v>2359</v>
      </c>
      <c r="F308" s="699" t="s">
        <v>2360</v>
      </c>
      <c r="G308" s="698" t="s">
        <v>2375</v>
      </c>
      <c r="H308" s="698" t="s">
        <v>2381</v>
      </c>
      <c r="I308" s="701">
        <v>0.85000002384185791</v>
      </c>
      <c r="J308" s="701">
        <v>600</v>
      </c>
      <c r="K308" s="702">
        <v>510</v>
      </c>
    </row>
    <row r="309" spans="1:11" ht="14.45" customHeight="1" x14ac:dyDescent="0.2">
      <c r="A309" s="696" t="s">
        <v>509</v>
      </c>
      <c r="B309" s="697" t="s">
        <v>510</v>
      </c>
      <c r="C309" s="698" t="s">
        <v>521</v>
      </c>
      <c r="D309" s="699" t="s">
        <v>522</v>
      </c>
      <c r="E309" s="698" t="s">
        <v>2382</v>
      </c>
      <c r="F309" s="699" t="s">
        <v>2383</v>
      </c>
      <c r="G309" s="698" t="s">
        <v>2384</v>
      </c>
      <c r="H309" s="698" t="s">
        <v>2385</v>
      </c>
      <c r="I309" s="701">
        <v>319.91000366210938</v>
      </c>
      <c r="J309" s="701">
        <v>160</v>
      </c>
      <c r="K309" s="702">
        <v>51185.9609375</v>
      </c>
    </row>
    <row r="310" spans="1:11" ht="14.45" customHeight="1" x14ac:dyDescent="0.2">
      <c r="A310" s="696" t="s">
        <v>509</v>
      </c>
      <c r="B310" s="697" t="s">
        <v>510</v>
      </c>
      <c r="C310" s="698" t="s">
        <v>521</v>
      </c>
      <c r="D310" s="699" t="s">
        <v>522</v>
      </c>
      <c r="E310" s="698" t="s">
        <v>2382</v>
      </c>
      <c r="F310" s="699" t="s">
        <v>2383</v>
      </c>
      <c r="G310" s="698" t="s">
        <v>2386</v>
      </c>
      <c r="H310" s="698" t="s">
        <v>2387</v>
      </c>
      <c r="I310" s="701">
        <v>442.3900146484375</v>
      </c>
      <c r="J310" s="701">
        <v>30</v>
      </c>
      <c r="K310" s="702">
        <v>13271.6396484375</v>
      </c>
    </row>
    <row r="311" spans="1:11" ht="14.45" customHeight="1" x14ac:dyDescent="0.2">
      <c r="A311" s="696" t="s">
        <v>509</v>
      </c>
      <c r="B311" s="697" t="s">
        <v>510</v>
      </c>
      <c r="C311" s="698" t="s">
        <v>521</v>
      </c>
      <c r="D311" s="699" t="s">
        <v>522</v>
      </c>
      <c r="E311" s="698" t="s">
        <v>2382</v>
      </c>
      <c r="F311" s="699" t="s">
        <v>2383</v>
      </c>
      <c r="G311" s="698" t="s">
        <v>2388</v>
      </c>
      <c r="H311" s="698" t="s">
        <v>2389</v>
      </c>
      <c r="I311" s="701">
        <v>568.7859985351563</v>
      </c>
      <c r="J311" s="701">
        <v>70</v>
      </c>
      <c r="K311" s="702">
        <v>39814.93115234375</v>
      </c>
    </row>
    <row r="312" spans="1:11" ht="14.45" customHeight="1" x14ac:dyDescent="0.2">
      <c r="A312" s="696" t="s">
        <v>509</v>
      </c>
      <c r="B312" s="697" t="s">
        <v>510</v>
      </c>
      <c r="C312" s="698" t="s">
        <v>521</v>
      </c>
      <c r="D312" s="699" t="s">
        <v>522</v>
      </c>
      <c r="E312" s="698" t="s">
        <v>2382</v>
      </c>
      <c r="F312" s="699" t="s">
        <v>2383</v>
      </c>
      <c r="G312" s="698" t="s">
        <v>2390</v>
      </c>
      <c r="H312" s="698" t="s">
        <v>2391</v>
      </c>
      <c r="I312" s="701">
        <v>1094.2099609375</v>
      </c>
      <c r="J312" s="701">
        <v>1</v>
      </c>
      <c r="K312" s="702">
        <v>1094.2099609375</v>
      </c>
    </row>
    <row r="313" spans="1:11" ht="14.45" customHeight="1" x14ac:dyDescent="0.2">
      <c r="A313" s="696" t="s">
        <v>509</v>
      </c>
      <c r="B313" s="697" t="s">
        <v>510</v>
      </c>
      <c r="C313" s="698" t="s">
        <v>521</v>
      </c>
      <c r="D313" s="699" t="s">
        <v>522</v>
      </c>
      <c r="E313" s="698" t="s">
        <v>2392</v>
      </c>
      <c r="F313" s="699" t="s">
        <v>2393</v>
      </c>
      <c r="G313" s="698" t="s">
        <v>2394</v>
      </c>
      <c r="H313" s="698" t="s">
        <v>2395</v>
      </c>
      <c r="I313" s="701">
        <v>13.189999580383301</v>
      </c>
      <c r="J313" s="701">
        <v>240</v>
      </c>
      <c r="K313" s="702">
        <v>3165.5100708007813</v>
      </c>
    </row>
    <row r="314" spans="1:11" ht="14.45" customHeight="1" x14ac:dyDescent="0.2">
      <c r="A314" s="696" t="s">
        <v>509</v>
      </c>
      <c r="B314" s="697" t="s">
        <v>510</v>
      </c>
      <c r="C314" s="698" t="s">
        <v>521</v>
      </c>
      <c r="D314" s="699" t="s">
        <v>522</v>
      </c>
      <c r="E314" s="698" t="s">
        <v>2392</v>
      </c>
      <c r="F314" s="699" t="s">
        <v>2393</v>
      </c>
      <c r="G314" s="698" t="s">
        <v>2396</v>
      </c>
      <c r="H314" s="698" t="s">
        <v>2397</v>
      </c>
      <c r="I314" s="701">
        <v>15.210000038146973</v>
      </c>
      <c r="J314" s="701">
        <v>200</v>
      </c>
      <c r="K314" s="702">
        <v>3041.639892578125</v>
      </c>
    </row>
    <row r="315" spans="1:11" ht="14.45" customHeight="1" x14ac:dyDescent="0.2">
      <c r="A315" s="696" t="s">
        <v>509</v>
      </c>
      <c r="B315" s="697" t="s">
        <v>510</v>
      </c>
      <c r="C315" s="698" t="s">
        <v>521</v>
      </c>
      <c r="D315" s="699" t="s">
        <v>522</v>
      </c>
      <c r="E315" s="698" t="s">
        <v>2392</v>
      </c>
      <c r="F315" s="699" t="s">
        <v>2393</v>
      </c>
      <c r="G315" s="698" t="s">
        <v>2398</v>
      </c>
      <c r="H315" s="698" t="s">
        <v>2399</v>
      </c>
      <c r="I315" s="701">
        <v>19.966665903727215</v>
      </c>
      <c r="J315" s="701">
        <v>680</v>
      </c>
      <c r="K315" s="702">
        <v>13577.299987792969</v>
      </c>
    </row>
    <row r="316" spans="1:11" ht="14.45" customHeight="1" x14ac:dyDescent="0.2">
      <c r="A316" s="696" t="s">
        <v>509</v>
      </c>
      <c r="B316" s="697" t="s">
        <v>510</v>
      </c>
      <c r="C316" s="698" t="s">
        <v>521</v>
      </c>
      <c r="D316" s="699" t="s">
        <v>522</v>
      </c>
      <c r="E316" s="698" t="s">
        <v>2392</v>
      </c>
      <c r="F316" s="699" t="s">
        <v>2393</v>
      </c>
      <c r="G316" s="698" t="s">
        <v>2400</v>
      </c>
      <c r="H316" s="698" t="s">
        <v>2401</v>
      </c>
      <c r="I316" s="701">
        <v>154.8800048828125</v>
      </c>
      <c r="J316" s="701">
        <v>140</v>
      </c>
      <c r="K316" s="702">
        <v>21683.20068359375</v>
      </c>
    </row>
    <row r="317" spans="1:11" ht="14.45" customHeight="1" x14ac:dyDescent="0.2">
      <c r="A317" s="696" t="s">
        <v>509</v>
      </c>
      <c r="B317" s="697" t="s">
        <v>510</v>
      </c>
      <c r="C317" s="698" t="s">
        <v>521</v>
      </c>
      <c r="D317" s="699" t="s">
        <v>522</v>
      </c>
      <c r="E317" s="698" t="s">
        <v>2392</v>
      </c>
      <c r="F317" s="699" t="s">
        <v>2393</v>
      </c>
      <c r="G317" s="698" t="s">
        <v>2402</v>
      </c>
      <c r="H317" s="698" t="s">
        <v>2403</v>
      </c>
      <c r="I317" s="701">
        <v>15.229999542236328</v>
      </c>
      <c r="J317" s="701">
        <v>30</v>
      </c>
      <c r="K317" s="702">
        <v>457.01998901367188</v>
      </c>
    </row>
    <row r="318" spans="1:11" ht="14.45" customHeight="1" x14ac:dyDescent="0.2">
      <c r="A318" s="696" t="s">
        <v>509</v>
      </c>
      <c r="B318" s="697" t="s">
        <v>510</v>
      </c>
      <c r="C318" s="698" t="s">
        <v>521</v>
      </c>
      <c r="D318" s="699" t="s">
        <v>522</v>
      </c>
      <c r="E318" s="698" t="s">
        <v>2392</v>
      </c>
      <c r="F318" s="699" t="s">
        <v>2393</v>
      </c>
      <c r="G318" s="698" t="s">
        <v>2404</v>
      </c>
      <c r="H318" s="698" t="s">
        <v>2405</v>
      </c>
      <c r="I318" s="701">
        <v>50.606665293375649</v>
      </c>
      <c r="J318" s="701">
        <v>500</v>
      </c>
      <c r="K318" s="702">
        <v>25300.790405273438</v>
      </c>
    </row>
    <row r="319" spans="1:11" ht="14.45" customHeight="1" x14ac:dyDescent="0.2">
      <c r="A319" s="696" t="s">
        <v>509</v>
      </c>
      <c r="B319" s="697" t="s">
        <v>510</v>
      </c>
      <c r="C319" s="698" t="s">
        <v>521</v>
      </c>
      <c r="D319" s="699" t="s">
        <v>522</v>
      </c>
      <c r="E319" s="698" t="s">
        <v>2392</v>
      </c>
      <c r="F319" s="699" t="s">
        <v>2393</v>
      </c>
      <c r="G319" s="698" t="s">
        <v>2406</v>
      </c>
      <c r="H319" s="698" t="s">
        <v>2407</v>
      </c>
      <c r="I319" s="701">
        <v>1045.43994140625</v>
      </c>
      <c r="J319" s="701">
        <v>10</v>
      </c>
      <c r="K319" s="702">
        <v>10454.400390625</v>
      </c>
    </row>
    <row r="320" spans="1:11" ht="14.45" customHeight="1" x14ac:dyDescent="0.2">
      <c r="A320" s="696" t="s">
        <v>509</v>
      </c>
      <c r="B320" s="697" t="s">
        <v>510</v>
      </c>
      <c r="C320" s="698" t="s">
        <v>521</v>
      </c>
      <c r="D320" s="699" t="s">
        <v>522</v>
      </c>
      <c r="E320" s="698" t="s">
        <v>2392</v>
      </c>
      <c r="F320" s="699" t="s">
        <v>2393</v>
      </c>
      <c r="G320" s="698" t="s">
        <v>2408</v>
      </c>
      <c r="H320" s="698" t="s">
        <v>2409</v>
      </c>
      <c r="I320" s="701">
        <v>2395.800048828125</v>
      </c>
      <c r="J320" s="701">
        <v>11</v>
      </c>
      <c r="K320" s="702">
        <v>26353.80029296875</v>
      </c>
    </row>
    <row r="321" spans="1:11" ht="14.45" customHeight="1" x14ac:dyDescent="0.2">
      <c r="A321" s="696" t="s">
        <v>509</v>
      </c>
      <c r="B321" s="697" t="s">
        <v>510</v>
      </c>
      <c r="C321" s="698" t="s">
        <v>521</v>
      </c>
      <c r="D321" s="699" t="s">
        <v>522</v>
      </c>
      <c r="E321" s="698" t="s">
        <v>2392</v>
      </c>
      <c r="F321" s="699" t="s">
        <v>2393</v>
      </c>
      <c r="G321" s="698" t="s">
        <v>2410</v>
      </c>
      <c r="H321" s="698" t="s">
        <v>2411</v>
      </c>
      <c r="I321" s="701">
        <v>299.59599914550779</v>
      </c>
      <c r="J321" s="701">
        <v>190</v>
      </c>
      <c r="K321" s="702">
        <v>56894.2001953125</v>
      </c>
    </row>
    <row r="322" spans="1:11" ht="14.45" customHeight="1" x14ac:dyDescent="0.2">
      <c r="A322" s="696" t="s">
        <v>509</v>
      </c>
      <c r="B322" s="697" t="s">
        <v>510</v>
      </c>
      <c r="C322" s="698" t="s">
        <v>521</v>
      </c>
      <c r="D322" s="699" t="s">
        <v>522</v>
      </c>
      <c r="E322" s="698" t="s">
        <v>2392</v>
      </c>
      <c r="F322" s="699" t="s">
        <v>2393</v>
      </c>
      <c r="G322" s="698" t="s">
        <v>2412</v>
      </c>
      <c r="H322" s="698" t="s">
        <v>2413</v>
      </c>
      <c r="I322" s="701">
        <v>511.82998657226563</v>
      </c>
      <c r="J322" s="701">
        <v>120</v>
      </c>
      <c r="K322" s="702">
        <v>61419.59765625</v>
      </c>
    </row>
    <row r="323" spans="1:11" ht="14.45" customHeight="1" thickBot="1" x14ac:dyDescent="0.25">
      <c r="A323" s="703" t="s">
        <v>509</v>
      </c>
      <c r="B323" s="704" t="s">
        <v>510</v>
      </c>
      <c r="C323" s="705" t="s">
        <v>521</v>
      </c>
      <c r="D323" s="706" t="s">
        <v>522</v>
      </c>
      <c r="E323" s="705" t="s">
        <v>2414</v>
      </c>
      <c r="F323" s="706" t="s">
        <v>2415</v>
      </c>
      <c r="G323" s="705" t="s">
        <v>2416</v>
      </c>
      <c r="H323" s="705" t="s">
        <v>2417</v>
      </c>
      <c r="I323" s="708">
        <v>305.1199951171875</v>
      </c>
      <c r="J323" s="708">
        <v>8</v>
      </c>
      <c r="K323" s="709">
        <v>2440.9800415039063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93B8541-134C-4887-9A1A-A4DB4A54980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4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50" customWidth="1"/>
    <col min="18" max="18" width="7.28515625" style="439" customWidth="1"/>
    <col min="19" max="19" width="8" style="350" customWidth="1"/>
    <col min="21" max="21" width="11.28515625" bestFit="1" customWidth="1"/>
  </cols>
  <sheetData>
    <row r="1" spans="1:19" ht="19.5" thickBot="1" x14ac:dyDescent="0.35">
      <c r="A1" s="567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1" t="s">
        <v>305</v>
      </c>
      <c r="B2" s="352"/>
    </row>
    <row r="3" spans="1:19" x14ac:dyDescent="0.25">
      <c r="A3" s="579" t="s">
        <v>212</v>
      </c>
      <c r="B3" s="580"/>
      <c r="C3" s="581" t="s">
        <v>201</v>
      </c>
      <c r="D3" s="582"/>
      <c r="E3" s="582"/>
      <c r="F3" s="583"/>
      <c r="G3" s="584" t="s">
        <v>202</v>
      </c>
      <c r="H3" s="585"/>
      <c r="I3" s="585"/>
      <c r="J3" s="586"/>
      <c r="K3" s="587" t="s">
        <v>211</v>
      </c>
      <c r="L3" s="588"/>
      <c r="M3" s="588"/>
      <c r="N3" s="588"/>
      <c r="O3" s="589"/>
      <c r="P3" s="585" t="s">
        <v>270</v>
      </c>
      <c r="Q3" s="585"/>
      <c r="R3" s="585"/>
      <c r="S3" s="586"/>
    </row>
    <row r="4" spans="1:19" ht="15.75" thickBot="1" x14ac:dyDescent="0.3">
      <c r="A4" s="559">
        <v>2020</v>
      </c>
      <c r="B4" s="560"/>
      <c r="C4" s="561" t="s">
        <v>269</v>
      </c>
      <c r="D4" s="563" t="s">
        <v>117</v>
      </c>
      <c r="E4" s="563" t="s">
        <v>82</v>
      </c>
      <c r="F4" s="565" t="s">
        <v>55</v>
      </c>
      <c r="G4" s="553" t="s">
        <v>203</v>
      </c>
      <c r="H4" s="555" t="s">
        <v>207</v>
      </c>
      <c r="I4" s="555" t="s">
        <v>268</v>
      </c>
      <c r="J4" s="557" t="s">
        <v>204</v>
      </c>
      <c r="K4" s="576" t="s">
        <v>267</v>
      </c>
      <c r="L4" s="577"/>
      <c r="M4" s="577"/>
      <c r="N4" s="578"/>
      <c r="O4" s="565" t="s">
        <v>266</v>
      </c>
      <c r="P4" s="568" t="s">
        <v>265</v>
      </c>
      <c r="Q4" s="568" t="s">
        <v>214</v>
      </c>
      <c r="R4" s="570" t="s">
        <v>82</v>
      </c>
      <c r="S4" s="572" t="s">
        <v>213</v>
      </c>
    </row>
    <row r="5" spans="1:19" s="474" customFormat="1" ht="19.149999999999999" customHeight="1" x14ac:dyDescent="0.25">
      <c r="A5" s="574" t="s">
        <v>264</v>
      </c>
      <c r="B5" s="575"/>
      <c r="C5" s="562"/>
      <c r="D5" s="564"/>
      <c r="E5" s="564"/>
      <c r="F5" s="566"/>
      <c r="G5" s="554"/>
      <c r="H5" s="556"/>
      <c r="I5" s="556"/>
      <c r="J5" s="558"/>
      <c r="K5" s="477" t="s">
        <v>205</v>
      </c>
      <c r="L5" s="476" t="s">
        <v>206</v>
      </c>
      <c r="M5" s="476" t="s">
        <v>263</v>
      </c>
      <c r="N5" s="475" t="s">
        <v>3</v>
      </c>
      <c r="O5" s="566"/>
      <c r="P5" s="569"/>
      <c r="Q5" s="569"/>
      <c r="R5" s="571"/>
      <c r="S5" s="573"/>
    </row>
    <row r="6" spans="1:19" ht="15.75" thickBot="1" x14ac:dyDescent="0.3">
      <c r="A6" s="551" t="s">
        <v>200</v>
      </c>
      <c r="B6" s="552"/>
      <c r="C6" s="473">
        <f ca="1">SUM(Tabulka[01 uv_sk])/2</f>
        <v>63.986787499999998</v>
      </c>
      <c r="D6" s="471"/>
      <c r="E6" s="471"/>
      <c r="F6" s="470"/>
      <c r="G6" s="472">
        <f ca="1">SUM(Tabulka[05 h_vram])/2</f>
        <v>67738.84</v>
      </c>
      <c r="H6" s="471">
        <f ca="1">SUM(Tabulka[06 h_naduv])/2</f>
        <v>5304.71</v>
      </c>
      <c r="I6" s="471">
        <f ca="1">SUM(Tabulka[07 h_nadzk])/2</f>
        <v>696.46</v>
      </c>
      <c r="J6" s="470">
        <f ca="1">SUM(Tabulka[08 h_oon])/2</f>
        <v>516</v>
      </c>
      <c r="K6" s="472">
        <f ca="1">SUM(Tabulka[09 m_kl])/2</f>
        <v>0</v>
      </c>
      <c r="L6" s="471">
        <f ca="1">SUM(Tabulka[10 m_gr])/2</f>
        <v>0</v>
      </c>
      <c r="M6" s="471">
        <f ca="1">SUM(Tabulka[11 m_jo])/2</f>
        <v>1305837</v>
      </c>
      <c r="N6" s="471">
        <f ca="1">SUM(Tabulka[12 m_oc])/2</f>
        <v>1305837</v>
      </c>
      <c r="O6" s="470">
        <f ca="1">SUM(Tabulka[13 m_sk])/2</f>
        <v>30825565</v>
      </c>
      <c r="P6" s="469">
        <f ca="1">SUM(Tabulka[14_vzsk])/2</f>
        <v>9600</v>
      </c>
      <c r="Q6" s="469">
        <f ca="1">SUM(Tabulka[15_vzpl])/2</f>
        <v>37067.44868035191</v>
      </c>
      <c r="R6" s="468">
        <f ca="1">IF(Q6=0,0,P6/Q6)</f>
        <v>0.25898734177215188</v>
      </c>
      <c r="S6" s="467">
        <f ca="1">Q6-P6</f>
        <v>27467.44868035191</v>
      </c>
    </row>
    <row r="7" spans="1:19" hidden="1" x14ac:dyDescent="0.25">
      <c r="A7" s="466" t="s">
        <v>262</v>
      </c>
      <c r="B7" s="465" t="s">
        <v>261</v>
      </c>
      <c r="C7" s="464" t="s">
        <v>260</v>
      </c>
      <c r="D7" s="463" t="s">
        <v>259</v>
      </c>
      <c r="E7" s="462" t="s">
        <v>258</v>
      </c>
      <c r="F7" s="461" t="s">
        <v>257</v>
      </c>
      <c r="G7" s="460" t="s">
        <v>256</v>
      </c>
      <c r="H7" s="458" t="s">
        <v>255</v>
      </c>
      <c r="I7" s="458" t="s">
        <v>254</v>
      </c>
      <c r="J7" s="457" t="s">
        <v>253</v>
      </c>
      <c r="K7" s="459" t="s">
        <v>252</v>
      </c>
      <c r="L7" s="458" t="s">
        <v>251</v>
      </c>
      <c r="M7" s="458" t="s">
        <v>250</v>
      </c>
      <c r="N7" s="457" t="s">
        <v>249</v>
      </c>
      <c r="O7" s="456" t="s">
        <v>248</v>
      </c>
      <c r="P7" s="455" t="s">
        <v>247</v>
      </c>
      <c r="Q7" s="454" t="s">
        <v>246</v>
      </c>
      <c r="R7" s="453" t="s">
        <v>245</v>
      </c>
      <c r="S7" s="452" t="s">
        <v>244</v>
      </c>
    </row>
    <row r="8" spans="1:19" x14ac:dyDescent="0.25">
      <c r="A8" s="449" t="s">
        <v>243</v>
      </c>
      <c r="B8" s="448"/>
      <c r="C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10745.43</v>
      </c>
      <c r="H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798.5</v>
      </c>
      <c r="I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379061</v>
      </c>
      <c r="N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379061</v>
      </c>
      <c r="O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7306659</v>
      </c>
      <c r="P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17067.448680351907</v>
      </c>
      <c r="R8" s="451">
        <f ca="1">IF(Tabulka[[#This Row],[15_vzpl]]=0,"",Tabulka[[#This Row],[14_vzsk]]/Tabulka[[#This Row],[15_vzpl]])</f>
        <v>0.56247422680412373</v>
      </c>
      <c r="S8" s="450">
        <f ca="1">IF(Tabulka[[#This Row],[15_vzpl]]-Tabulka[[#This Row],[14_vzsk]]=0,"",Tabulka[[#This Row],[15_vzpl]]-Tabulka[[#This Row],[14_vzsk]])</f>
        <v>7467.4486803519067</v>
      </c>
    </row>
    <row r="9" spans="1:19" x14ac:dyDescent="0.25">
      <c r="A9" s="449">
        <v>99</v>
      </c>
      <c r="B9" s="448" t="s">
        <v>2430</v>
      </c>
      <c r="C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17067.448680351907</v>
      </c>
      <c r="R9" s="451">
        <f ca="1">IF(Tabulka[[#This Row],[15_vzpl]]=0,"",Tabulka[[#This Row],[14_vzsk]]/Tabulka[[#This Row],[15_vzpl]])</f>
        <v>0.56247422680412373</v>
      </c>
      <c r="S9" s="450">
        <f ca="1">IF(Tabulka[[#This Row],[15_vzpl]]-Tabulka[[#This Row],[14_vzsk]]=0,"",Tabulka[[#This Row],[15_vzpl]]-Tabulka[[#This Row],[14_vzsk]])</f>
        <v>7467.4486803519067</v>
      </c>
    </row>
    <row r="10" spans="1:19" x14ac:dyDescent="0.25">
      <c r="A10" s="449">
        <v>101</v>
      </c>
      <c r="B10" s="448" t="s">
        <v>2431</v>
      </c>
      <c r="C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10745.43</v>
      </c>
      <c r="H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798.5</v>
      </c>
      <c r="I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379061</v>
      </c>
      <c r="N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379061</v>
      </c>
      <c r="O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7306659</v>
      </c>
      <c r="P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1" t="str">
        <f ca="1">IF(Tabulka[[#This Row],[15_vzpl]]=0,"",Tabulka[[#This Row],[14_vzsk]]/Tabulka[[#This Row],[15_vzpl]])</f>
        <v/>
      </c>
      <c r="S10" s="450" t="str">
        <f ca="1">IF(Tabulka[[#This Row],[15_vzpl]]-Tabulka[[#This Row],[14_vzsk]]=0,"",Tabulka[[#This Row],[15_vzpl]]-Tabulka[[#This Row],[14_vzsk]])</f>
        <v/>
      </c>
    </row>
    <row r="11" spans="1:19" x14ac:dyDescent="0.25">
      <c r="A11" s="449" t="s">
        <v>2419</v>
      </c>
      <c r="B11" s="448"/>
      <c r="C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53.736787499999998</v>
      </c>
      <c r="D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55921.409999999996</v>
      </c>
      <c r="H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4506.21</v>
      </c>
      <c r="I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680.46</v>
      </c>
      <c r="J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</v>
      </c>
      <c r="K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917116</v>
      </c>
      <c r="N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917116</v>
      </c>
      <c r="O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23252893</v>
      </c>
      <c r="P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1" s="451">
        <f ca="1">IF(Tabulka[[#This Row],[15_vzpl]]=0,"",Tabulka[[#This Row],[14_vzsk]]/Tabulka[[#This Row],[15_vzpl]])</f>
        <v>0</v>
      </c>
      <c r="S11" s="450">
        <f ca="1">IF(Tabulka[[#This Row],[15_vzpl]]-Tabulka[[#This Row],[14_vzsk]]=0,"",Tabulka[[#This Row],[15_vzpl]]-Tabulka[[#This Row],[14_vzsk]])</f>
        <v>20000</v>
      </c>
    </row>
    <row r="12" spans="1:19" x14ac:dyDescent="0.25">
      <c r="A12" s="449">
        <v>303</v>
      </c>
      <c r="B12" s="448" t="s">
        <v>2432</v>
      </c>
      <c r="C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9.3117875000000012</v>
      </c>
      <c r="D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10767.51</v>
      </c>
      <c r="H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925.96</v>
      </c>
      <c r="I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171.66000000000003</v>
      </c>
      <c r="J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173153</v>
      </c>
      <c r="N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173153</v>
      </c>
      <c r="O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3800415</v>
      </c>
      <c r="P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2" s="451">
        <f ca="1">IF(Tabulka[[#This Row],[15_vzpl]]=0,"",Tabulka[[#This Row],[14_vzsk]]/Tabulka[[#This Row],[15_vzpl]])</f>
        <v>0</v>
      </c>
      <c r="S12" s="450">
        <f ca="1">IF(Tabulka[[#This Row],[15_vzpl]]-Tabulka[[#This Row],[14_vzsk]]=0,"",Tabulka[[#This Row],[15_vzpl]]-Tabulka[[#This Row],[14_vzsk]])</f>
        <v>20000</v>
      </c>
    </row>
    <row r="13" spans="1:19" x14ac:dyDescent="0.25">
      <c r="A13" s="449">
        <v>304</v>
      </c>
      <c r="B13" s="448" t="s">
        <v>2433</v>
      </c>
      <c r="C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25.75</v>
      </c>
      <c r="D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24249.350000000002</v>
      </c>
      <c r="H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1962.25</v>
      </c>
      <c r="I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297.18</v>
      </c>
      <c r="J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414740</v>
      </c>
      <c r="N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414740</v>
      </c>
      <c r="O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11076057</v>
      </c>
      <c r="P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51" t="str">
        <f ca="1">IF(Tabulka[[#This Row],[15_vzpl]]=0,"",Tabulka[[#This Row],[14_vzsk]]/Tabulka[[#This Row],[15_vzpl]])</f>
        <v/>
      </c>
      <c r="S13" s="450" t="str">
        <f ca="1">IF(Tabulka[[#This Row],[15_vzpl]]-Tabulka[[#This Row],[14_vzsk]]=0,"",Tabulka[[#This Row],[15_vzpl]]-Tabulka[[#This Row],[14_vzsk]])</f>
        <v/>
      </c>
    </row>
    <row r="14" spans="1:19" x14ac:dyDescent="0.25">
      <c r="A14" s="449">
        <v>305</v>
      </c>
      <c r="B14" s="448" t="s">
        <v>2434</v>
      </c>
      <c r="C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11.674999999999999</v>
      </c>
      <c r="D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13506.550000000001</v>
      </c>
      <c r="H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</v>
      </c>
      <c r="I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211.62</v>
      </c>
      <c r="J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236091</v>
      </c>
      <c r="N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236091</v>
      </c>
      <c r="O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6201878</v>
      </c>
      <c r="P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1" t="str">
        <f ca="1">IF(Tabulka[[#This Row],[15_vzpl]]=0,"",Tabulka[[#This Row],[14_vzsk]]/Tabulka[[#This Row],[15_vzpl]])</f>
        <v/>
      </c>
      <c r="S14" s="450" t="str">
        <f ca="1">IF(Tabulka[[#This Row],[15_vzpl]]-Tabulka[[#This Row],[14_vzsk]]=0,"",Tabulka[[#This Row],[15_vzpl]]-Tabulka[[#This Row],[14_vzsk]])</f>
        <v/>
      </c>
    </row>
    <row r="15" spans="1:19" x14ac:dyDescent="0.25">
      <c r="A15" s="449">
        <v>636</v>
      </c>
      <c r="B15" s="448" t="s">
        <v>2435</v>
      </c>
      <c r="C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3211.5</v>
      </c>
      <c r="H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</v>
      </c>
      <c r="I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42592</v>
      </c>
      <c r="N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42592</v>
      </c>
      <c r="O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1011868</v>
      </c>
      <c r="P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1" t="str">
        <f ca="1">IF(Tabulka[[#This Row],[15_vzpl]]=0,"",Tabulka[[#This Row],[14_vzsk]]/Tabulka[[#This Row],[15_vzpl]])</f>
        <v/>
      </c>
      <c r="S15" s="450" t="str">
        <f ca="1">IF(Tabulka[[#This Row],[15_vzpl]]-Tabulka[[#This Row],[14_vzsk]]=0,"",Tabulka[[#This Row],[15_vzpl]]-Tabulka[[#This Row],[14_vzsk]])</f>
        <v/>
      </c>
    </row>
    <row r="16" spans="1:19" x14ac:dyDescent="0.25">
      <c r="A16" s="449">
        <v>642</v>
      </c>
      <c r="B16" s="448" t="s">
        <v>2436</v>
      </c>
      <c r="C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4186.5</v>
      </c>
      <c r="H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</v>
      </c>
      <c r="I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</v>
      </c>
      <c r="K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50540</v>
      </c>
      <c r="N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50540</v>
      </c>
      <c r="O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1162675</v>
      </c>
      <c r="P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1" t="str">
        <f ca="1">IF(Tabulka[[#This Row],[15_vzpl]]=0,"",Tabulka[[#This Row],[14_vzsk]]/Tabulka[[#This Row],[15_vzpl]])</f>
        <v/>
      </c>
      <c r="S16" s="450" t="str">
        <f ca="1">IF(Tabulka[[#This Row],[15_vzpl]]-Tabulka[[#This Row],[14_vzsk]]=0,"",Tabulka[[#This Row],[15_vzpl]]-Tabulka[[#This Row],[14_vzsk]])</f>
        <v/>
      </c>
    </row>
    <row r="17" spans="1:19" x14ac:dyDescent="0.25">
      <c r="A17" s="449" t="s">
        <v>2420</v>
      </c>
      <c r="B17" s="448"/>
      <c r="C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</v>
      </c>
      <c r="H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N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O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266013</v>
      </c>
      <c r="P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1" t="str">
        <f ca="1">IF(Tabulka[[#This Row],[15_vzpl]]=0,"",Tabulka[[#This Row],[14_vzsk]]/Tabulka[[#This Row],[15_vzpl]])</f>
        <v/>
      </c>
      <c r="S17" s="450" t="str">
        <f ca="1">IF(Tabulka[[#This Row],[15_vzpl]]-Tabulka[[#This Row],[14_vzsk]]=0,"",Tabulka[[#This Row],[15_vzpl]]-Tabulka[[#This Row],[14_vzsk]])</f>
        <v/>
      </c>
    </row>
    <row r="18" spans="1:19" x14ac:dyDescent="0.25">
      <c r="A18" s="449">
        <v>30</v>
      </c>
      <c r="B18" s="448" t="s">
        <v>2437</v>
      </c>
      <c r="C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</v>
      </c>
      <c r="H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N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O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266013</v>
      </c>
      <c r="P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1" t="str">
        <f ca="1">IF(Tabulka[[#This Row],[15_vzpl]]=0,"",Tabulka[[#This Row],[14_vzsk]]/Tabulka[[#This Row],[15_vzpl]])</f>
        <v/>
      </c>
      <c r="S18" s="450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272</v>
      </c>
    </row>
    <row r="20" spans="1:19" x14ac:dyDescent="0.25">
      <c r="A20" s="208" t="s">
        <v>179</v>
      </c>
    </row>
    <row r="21" spans="1:19" x14ac:dyDescent="0.25">
      <c r="A21" s="209" t="s">
        <v>242</v>
      </c>
    </row>
    <row r="22" spans="1:19" x14ac:dyDescent="0.25">
      <c r="A22" s="441" t="s">
        <v>241</v>
      </c>
    </row>
    <row r="23" spans="1:19" x14ac:dyDescent="0.25">
      <c r="A23" s="354" t="s">
        <v>210</v>
      </c>
    </row>
    <row r="24" spans="1:19" x14ac:dyDescent="0.25">
      <c r="A24" s="356" t="s">
        <v>215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7468D8F-159A-4A51-A33F-26620E38DF4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2429</v>
      </c>
    </row>
    <row r="2" spans="1:19" x14ac:dyDescent="0.25">
      <c r="A2" s="351" t="s">
        <v>305</v>
      </c>
    </row>
    <row r="3" spans="1:19" x14ac:dyDescent="0.25">
      <c r="A3" s="487" t="s">
        <v>187</v>
      </c>
      <c r="B3" s="486">
        <v>2020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5" t="s">
        <v>188</v>
      </c>
      <c r="B4" s="484">
        <v>1</v>
      </c>
      <c r="C4" s="479">
        <v>1</v>
      </c>
      <c r="D4" s="479" t="s">
        <v>243</v>
      </c>
      <c r="E4" s="478">
        <v>9.25</v>
      </c>
      <c r="F4" s="478"/>
      <c r="G4" s="478"/>
      <c r="H4" s="478"/>
      <c r="I4" s="478">
        <v>1542.65</v>
      </c>
      <c r="J4" s="478">
        <v>75</v>
      </c>
      <c r="K4" s="478"/>
      <c r="L4" s="478"/>
      <c r="M4" s="478"/>
      <c r="N4" s="478"/>
      <c r="O4" s="478"/>
      <c r="P4" s="478"/>
      <c r="Q4" s="478">
        <v>832988</v>
      </c>
      <c r="R4" s="478"/>
      <c r="S4" s="478">
        <v>2133.4310850439883</v>
      </c>
    </row>
    <row r="5" spans="1:19" x14ac:dyDescent="0.25">
      <c r="A5" s="483" t="s">
        <v>189</v>
      </c>
      <c r="B5" s="482">
        <v>2</v>
      </c>
      <c r="C5">
        <v>1</v>
      </c>
      <c r="D5">
        <v>99</v>
      </c>
      <c r="S5">
        <v>2133.4310850439883</v>
      </c>
    </row>
    <row r="6" spans="1:19" x14ac:dyDescent="0.25">
      <c r="A6" s="485" t="s">
        <v>190</v>
      </c>
      <c r="B6" s="484">
        <v>3</v>
      </c>
      <c r="C6">
        <v>1</v>
      </c>
      <c r="D6">
        <v>101</v>
      </c>
      <c r="E6">
        <v>9.25</v>
      </c>
      <c r="I6">
        <v>1542.65</v>
      </c>
      <c r="J6">
        <v>75</v>
      </c>
      <c r="Q6">
        <v>832988</v>
      </c>
    </row>
    <row r="7" spans="1:19" x14ac:dyDescent="0.25">
      <c r="A7" s="483" t="s">
        <v>191</v>
      </c>
      <c r="B7" s="482">
        <v>4</v>
      </c>
      <c r="C7">
        <v>1</v>
      </c>
      <c r="D7" t="s">
        <v>2419</v>
      </c>
      <c r="E7">
        <v>53</v>
      </c>
      <c r="I7">
        <v>7885.2000000000007</v>
      </c>
      <c r="J7">
        <v>140</v>
      </c>
      <c r="K7">
        <v>45.35</v>
      </c>
      <c r="O7">
        <v>27568</v>
      </c>
      <c r="P7">
        <v>27568</v>
      </c>
      <c r="Q7">
        <v>2687976</v>
      </c>
      <c r="S7">
        <v>2500</v>
      </c>
    </row>
    <row r="8" spans="1:19" x14ac:dyDescent="0.25">
      <c r="A8" s="485" t="s">
        <v>192</v>
      </c>
      <c r="B8" s="484">
        <v>5</v>
      </c>
      <c r="C8">
        <v>1</v>
      </c>
      <c r="D8">
        <v>303</v>
      </c>
      <c r="E8">
        <v>8.25</v>
      </c>
      <c r="I8">
        <v>1339.15</v>
      </c>
      <c r="O8">
        <v>8269</v>
      </c>
      <c r="P8">
        <v>8269</v>
      </c>
      <c r="Q8">
        <v>371752</v>
      </c>
      <c r="S8">
        <v>2500</v>
      </c>
    </row>
    <row r="9" spans="1:19" x14ac:dyDescent="0.25">
      <c r="A9" s="483" t="s">
        <v>193</v>
      </c>
      <c r="B9" s="482">
        <v>6</v>
      </c>
      <c r="C9">
        <v>1</v>
      </c>
      <c r="D9">
        <v>304</v>
      </c>
      <c r="E9">
        <v>26.5</v>
      </c>
      <c r="I9">
        <v>3591.8</v>
      </c>
      <c r="J9">
        <v>90</v>
      </c>
      <c r="K9">
        <v>26.6</v>
      </c>
      <c r="O9">
        <v>8272</v>
      </c>
      <c r="P9">
        <v>8272</v>
      </c>
      <c r="Q9">
        <v>1372282</v>
      </c>
    </row>
    <row r="10" spans="1:19" x14ac:dyDescent="0.25">
      <c r="A10" s="485" t="s">
        <v>194</v>
      </c>
      <c r="B10" s="484">
        <v>7</v>
      </c>
      <c r="C10">
        <v>1</v>
      </c>
      <c r="D10">
        <v>305</v>
      </c>
      <c r="E10">
        <v>11.25</v>
      </c>
      <c r="I10">
        <v>1782.75</v>
      </c>
      <c r="J10">
        <v>38</v>
      </c>
      <c r="K10">
        <v>18.75</v>
      </c>
      <c r="O10">
        <v>11027</v>
      </c>
      <c r="P10">
        <v>11027</v>
      </c>
      <c r="Q10">
        <v>690272</v>
      </c>
    </row>
    <row r="11" spans="1:19" x14ac:dyDescent="0.25">
      <c r="A11" s="483" t="s">
        <v>195</v>
      </c>
      <c r="B11" s="482">
        <v>8</v>
      </c>
      <c r="C11">
        <v>1</v>
      </c>
      <c r="D11">
        <v>636</v>
      </c>
      <c r="E11">
        <v>3</v>
      </c>
      <c r="I11">
        <v>505.5</v>
      </c>
      <c r="J11">
        <v>12</v>
      </c>
      <c r="Q11">
        <v>115967</v>
      </c>
    </row>
    <row r="12" spans="1:19" x14ac:dyDescent="0.25">
      <c r="A12" s="485" t="s">
        <v>196</v>
      </c>
      <c r="B12" s="484">
        <v>9</v>
      </c>
      <c r="C12">
        <v>1</v>
      </c>
      <c r="D12">
        <v>642</v>
      </c>
      <c r="E12">
        <v>4</v>
      </c>
      <c r="I12">
        <v>666</v>
      </c>
      <c r="Q12">
        <v>137703</v>
      </c>
    </row>
    <row r="13" spans="1:19" x14ac:dyDescent="0.25">
      <c r="A13" s="483" t="s">
        <v>197</v>
      </c>
      <c r="B13" s="482">
        <v>10</v>
      </c>
      <c r="C13">
        <v>1</v>
      </c>
      <c r="D13" t="s">
        <v>2420</v>
      </c>
      <c r="E13">
        <v>1</v>
      </c>
      <c r="I13">
        <v>184</v>
      </c>
      <c r="Q13">
        <v>34830</v>
      </c>
    </row>
    <row r="14" spans="1:19" x14ac:dyDescent="0.25">
      <c r="A14" s="485" t="s">
        <v>198</v>
      </c>
      <c r="B14" s="484">
        <v>11</v>
      </c>
      <c r="C14">
        <v>1</v>
      </c>
      <c r="D14">
        <v>30</v>
      </c>
      <c r="E14">
        <v>1</v>
      </c>
      <c r="I14">
        <v>184</v>
      </c>
      <c r="Q14">
        <v>34830</v>
      </c>
    </row>
    <row r="15" spans="1:19" x14ac:dyDescent="0.25">
      <c r="A15" s="483" t="s">
        <v>199</v>
      </c>
      <c r="B15" s="482">
        <v>12</v>
      </c>
      <c r="C15" t="s">
        <v>2421</v>
      </c>
      <c r="E15">
        <v>63.25</v>
      </c>
      <c r="I15">
        <v>9611.85</v>
      </c>
      <c r="J15">
        <v>215</v>
      </c>
      <c r="K15">
        <v>45.35</v>
      </c>
      <c r="O15">
        <v>27568</v>
      </c>
      <c r="P15">
        <v>27568</v>
      </c>
      <c r="Q15">
        <v>3555794</v>
      </c>
      <c r="S15">
        <v>4633.4310850439888</v>
      </c>
    </row>
    <row r="16" spans="1:19" x14ac:dyDescent="0.25">
      <c r="A16" s="481" t="s">
        <v>187</v>
      </c>
      <c r="B16" s="480">
        <v>2020</v>
      </c>
      <c r="C16">
        <v>2</v>
      </c>
      <c r="D16" t="s">
        <v>243</v>
      </c>
      <c r="E16">
        <v>9.25</v>
      </c>
      <c r="I16">
        <v>1138.02</v>
      </c>
      <c r="J16">
        <v>66</v>
      </c>
      <c r="K16">
        <v>1</v>
      </c>
      <c r="Q16">
        <v>827972</v>
      </c>
      <c r="S16">
        <v>2133.4310850439883</v>
      </c>
    </row>
    <row r="17" spans="3:19" x14ac:dyDescent="0.25">
      <c r="C17">
        <v>2</v>
      </c>
      <c r="D17">
        <v>99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1138.02</v>
      </c>
      <c r="J18">
        <v>66</v>
      </c>
      <c r="K18">
        <v>1</v>
      </c>
      <c r="Q18">
        <v>827972</v>
      </c>
    </row>
    <row r="19" spans="3:19" x14ac:dyDescent="0.25">
      <c r="C19">
        <v>2</v>
      </c>
      <c r="D19" t="s">
        <v>2419</v>
      </c>
      <c r="E19">
        <v>53</v>
      </c>
      <c r="I19">
        <v>6308.5599999999995</v>
      </c>
      <c r="J19">
        <v>467.5</v>
      </c>
      <c r="K19">
        <v>71.150000000000006</v>
      </c>
      <c r="O19">
        <v>36200</v>
      </c>
      <c r="P19">
        <v>36200</v>
      </c>
      <c r="Q19">
        <v>2663552</v>
      </c>
      <c r="S19">
        <v>2500</v>
      </c>
    </row>
    <row r="20" spans="3:19" x14ac:dyDescent="0.25">
      <c r="C20">
        <v>2</v>
      </c>
      <c r="D20">
        <v>303</v>
      </c>
      <c r="E20">
        <v>8.25</v>
      </c>
      <c r="I20">
        <v>1141.52</v>
      </c>
      <c r="J20">
        <v>112</v>
      </c>
      <c r="K20">
        <v>10.46</v>
      </c>
      <c r="O20">
        <v>9360</v>
      </c>
      <c r="P20">
        <v>9360</v>
      </c>
      <c r="Q20">
        <v>393599</v>
      </c>
      <c r="S20">
        <v>2500</v>
      </c>
    </row>
    <row r="21" spans="3:19" x14ac:dyDescent="0.25">
      <c r="C21">
        <v>2</v>
      </c>
      <c r="D21">
        <v>304</v>
      </c>
      <c r="E21">
        <v>26.5</v>
      </c>
      <c r="I21">
        <v>2810.52</v>
      </c>
      <c r="J21">
        <v>211</v>
      </c>
      <c r="K21">
        <v>53.71</v>
      </c>
      <c r="O21">
        <v>20600</v>
      </c>
      <c r="P21">
        <v>20600</v>
      </c>
      <c r="Q21">
        <v>1326611</v>
      </c>
    </row>
    <row r="22" spans="3:19" x14ac:dyDescent="0.25">
      <c r="C22">
        <v>2</v>
      </c>
      <c r="D22">
        <v>305</v>
      </c>
      <c r="E22">
        <v>11.25</v>
      </c>
      <c r="I22">
        <v>1390.52</v>
      </c>
      <c r="J22">
        <v>131.5</v>
      </c>
      <c r="K22">
        <v>6.98</v>
      </c>
      <c r="O22">
        <v>6240</v>
      </c>
      <c r="P22">
        <v>6240</v>
      </c>
      <c r="Q22">
        <v>699347</v>
      </c>
    </row>
    <row r="23" spans="3:19" x14ac:dyDescent="0.25">
      <c r="C23">
        <v>2</v>
      </c>
      <c r="D23">
        <v>636</v>
      </c>
      <c r="E23">
        <v>3</v>
      </c>
      <c r="I23">
        <v>414</v>
      </c>
      <c r="J23">
        <v>13</v>
      </c>
      <c r="Q23">
        <v>114795</v>
      </c>
    </row>
    <row r="24" spans="3:19" x14ac:dyDescent="0.25">
      <c r="C24">
        <v>2</v>
      </c>
      <c r="D24">
        <v>642</v>
      </c>
      <c r="E24">
        <v>4</v>
      </c>
      <c r="I24">
        <v>552</v>
      </c>
      <c r="Q24">
        <v>129200</v>
      </c>
    </row>
    <row r="25" spans="3:19" x14ac:dyDescent="0.25">
      <c r="C25">
        <v>2</v>
      </c>
      <c r="D25" t="s">
        <v>2420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2422</v>
      </c>
      <c r="E27">
        <v>63.25</v>
      </c>
      <c r="I27">
        <v>7606.58</v>
      </c>
      <c r="J27">
        <v>533.5</v>
      </c>
      <c r="K27">
        <v>72.150000000000006</v>
      </c>
      <c r="O27">
        <v>36200</v>
      </c>
      <c r="P27">
        <v>36200</v>
      </c>
      <c r="Q27">
        <v>3526354</v>
      </c>
      <c r="S27">
        <v>4633.4310850439888</v>
      </c>
    </row>
    <row r="28" spans="3:19" x14ac:dyDescent="0.25">
      <c r="C28">
        <v>3</v>
      </c>
      <c r="D28" t="s">
        <v>243</v>
      </c>
      <c r="E28">
        <v>9.25</v>
      </c>
      <c r="I28">
        <v>1338.27</v>
      </c>
      <c r="J28">
        <v>126</v>
      </c>
      <c r="Q28">
        <v>831957</v>
      </c>
      <c r="S28">
        <v>2133.4310850439883</v>
      </c>
    </row>
    <row r="29" spans="3:19" x14ac:dyDescent="0.25">
      <c r="C29">
        <v>3</v>
      </c>
      <c r="D29">
        <v>99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1338.27</v>
      </c>
      <c r="J30">
        <v>126</v>
      </c>
      <c r="Q30">
        <v>831957</v>
      </c>
    </row>
    <row r="31" spans="3:19" x14ac:dyDescent="0.25">
      <c r="C31">
        <v>3</v>
      </c>
      <c r="D31" t="s">
        <v>2419</v>
      </c>
      <c r="E31">
        <v>53</v>
      </c>
      <c r="I31">
        <v>6625.3099999999995</v>
      </c>
      <c r="J31">
        <v>1018.5</v>
      </c>
      <c r="K31">
        <v>139.46</v>
      </c>
      <c r="L31">
        <v>60</v>
      </c>
      <c r="O31">
        <v>45636</v>
      </c>
      <c r="P31">
        <v>45636</v>
      </c>
      <c r="Q31">
        <v>2828825</v>
      </c>
      <c r="S31">
        <v>2500</v>
      </c>
    </row>
    <row r="32" spans="3:19" x14ac:dyDescent="0.25">
      <c r="C32">
        <v>3</v>
      </c>
      <c r="D32">
        <v>303</v>
      </c>
      <c r="E32">
        <v>9.25</v>
      </c>
      <c r="I32">
        <v>1280.27</v>
      </c>
      <c r="J32">
        <v>213.5</v>
      </c>
      <c r="K32">
        <v>25.5</v>
      </c>
      <c r="O32">
        <v>6240</v>
      </c>
      <c r="P32">
        <v>6240</v>
      </c>
      <c r="Q32">
        <v>470575</v>
      </c>
      <c r="S32">
        <v>2500</v>
      </c>
    </row>
    <row r="33" spans="3:19" x14ac:dyDescent="0.25">
      <c r="C33">
        <v>3</v>
      </c>
      <c r="D33">
        <v>304</v>
      </c>
      <c r="E33">
        <v>25.5</v>
      </c>
      <c r="I33">
        <v>2916.77</v>
      </c>
      <c r="J33">
        <v>411</v>
      </c>
      <c r="K33">
        <v>65.23</v>
      </c>
      <c r="O33">
        <v>23720</v>
      </c>
      <c r="P33">
        <v>23720</v>
      </c>
      <c r="Q33">
        <v>1345618</v>
      </c>
    </row>
    <row r="34" spans="3:19" x14ac:dyDescent="0.25">
      <c r="C34">
        <v>3</v>
      </c>
      <c r="D34">
        <v>305</v>
      </c>
      <c r="E34">
        <v>11.25</v>
      </c>
      <c r="I34">
        <v>1687.27</v>
      </c>
      <c r="J34">
        <v>273</v>
      </c>
      <c r="K34">
        <v>48.73</v>
      </c>
      <c r="O34">
        <v>6240</v>
      </c>
      <c r="P34">
        <v>6240</v>
      </c>
      <c r="Q34">
        <v>763400</v>
      </c>
    </row>
    <row r="35" spans="3:19" x14ac:dyDescent="0.25">
      <c r="C35">
        <v>3</v>
      </c>
      <c r="D35">
        <v>636</v>
      </c>
      <c r="E35">
        <v>3</v>
      </c>
      <c r="I35">
        <v>423</v>
      </c>
      <c r="J35">
        <v>68</v>
      </c>
      <c r="O35">
        <v>6291</v>
      </c>
      <c r="P35">
        <v>6291</v>
      </c>
      <c r="Q35">
        <v>135976</v>
      </c>
    </row>
    <row r="36" spans="3:19" x14ac:dyDescent="0.25">
      <c r="C36">
        <v>3</v>
      </c>
      <c r="D36">
        <v>642</v>
      </c>
      <c r="E36">
        <v>4</v>
      </c>
      <c r="I36">
        <v>318</v>
      </c>
      <c r="J36">
        <v>53</v>
      </c>
      <c r="L36">
        <v>60</v>
      </c>
      <c r="O36">
        <v>3145</v>
      </c>
      <c r="P36">
        <v>3145</v>
      </c>
      <c r="Q36">
        <v>113256</v>
      </c>
    </row>
    <row r="37" spans="3:19" x14ac:dyDescent="0.25">
      <c r="C37">
        <v>3</v>
      </c>
      <c r="D37" t="s">
        <v>2420</v>
      </c>
      <c r="E37">
        <v>1</v>
      </c>
      <c r="I37">
        <v>176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176</v>
      </c>
      <c r="Q38">
        <v>34830</v>
      </c>
    </row>
    <row r="39" spans="3:19" x14ac:dyDescent="0.25">
      <c r="C39" t="s">
        <v>2423</v>
      </c>
      <c r="E39">
        <v>63.25</v>
      </c>
      <c r="I39">
        <v>8139.58</v>
      </c>
      <c r="J39">
        <v>1144.5</v>
      </c>
      <c r="K39">
        <v>139.46</v>
      </c>
      <c r="L39">
        <v>60</v>
      </c>
      <c r="O39">
        <v>45636</v>
      </c>
      <c r="P39">
        <v>45636</v>
      </c>
      <c r="Q39">
        <v>3695612</v>
      </c>
      <c r="S39">
        <v>4633.4310850439888</v>
      </c>
    </row>
    <row r="40" spans="3:19" x14ac:dyDescent="0.25">
      <c r="C40">
        <v>4</v>
      </c>
      <c r="D40" t="s">
        <v>243</v>
      </c>
      <c r="E40">
        <v>9.25</v>
      </c>
      <c r="I40">
        <v>1526.27</v>
      </c>
      <c r="J40">
        <v>128</v>
      </c>
      <c r="Q40">
        <v>878627</v>
      </c>
      <c r="R40">
        <v>9600</v>
      </c>
      <c r="S40">
        <v>2133.4310850439883</v>
      </c>
    </row>
    <row r="41" spans="3:19" x14ac:dyDescent="0.25">
      <c r="C41">
        <v>4</v>
      </c>
      <c r="D41">
        <v>99</v>
      </c>
      <c r="R41">
        <v>9600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1526.27</v>
      </c>
      <c r="J42">
        <v>128</v>
      </c>
      <c r="Q42">
        <v>878627</v>
      </c>
    </row>
    <row r="43" spans="3:19" x14ac:dyDescent="0.25">
      <c r="C43">
        <v>4</v>
      </c>
      <c r="D43" t="s">
        <v>2419</v>
      </c>
      <c r="E43">
        <v>54.296199999999999</v>
      </c>
      <c r="I43">
        <v>7551.71</v>
      </c>
      <c r="J43">
        <v>746.73</v>
      </c>
      <c r="K43">
        <v>80.460000000000008</v>
      </c>
      <c r="L43">
        <v>216</v>
      </c>
      <c r="O43">
        <v>55896</v>
      </c>
      <c r="P43">
        <v>55896</v>
      </c>
      <c r="Q43">
        <v>2883451</v>
      </c>
      <c r="S43">
        <v>2500</v>
      </c>
    </row>
    <row r="44" spans="3:19" x14ac:dyDescent="0.25">
      <c r="C44">
        <v>4</v>
      </c>
      <c r="D44">
        <v>303</v>
      </c>
      <c r="E44">
        <v>9.7462</v>
      </c>
      <c r="I44">
        <v>1613.77</v>
      </c>
      <c r="J44">
        <v>200.23</v>
      </c>
      <c r="K44">
        <v>48</v>
      </c>
      <c r="O44">
        <v>11180</v>
      </c>
      <c r="P44">
        <v>11180</v>
      </c>
      <c r="Q44">
        <v>536884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3072.77</v>
      </c>
      <c r="J45">
        <v>317.5</v>
      </c>
      <c r="K45">
        <v>24.23</v>
      </c>
      <c r="O45">
        <v>33536</v>
      </c>
      <c r="P45">
        <v>33536</v>
      </c>
      <c r="Q45">
        <v>1296811</v>
      </c>
    </row>
    <row r="46" spans="3:19" x14ac:dyDescent="0.25">
      <c r="C46">
        <v>4</v>
      </c>
      <c r="D46">
        <v>305</v>
      </c>
      <c r="E46">
        <v>12.05</v>
      </c>
      <c r="I46">
        <v>1923.17</v>
      </c>
      <c r="J46">
        <v>160</v>
      </c>
      <c r="K46">
        <v>8.23</v>
      </c>
      <c r="O46">
        <v>11180</v>
      </c>
      <c r="P46">
        <v>11180</v>
      </c>
      <c r="Q46">
        <v>781427</v>
      </c>
    </row>
    <row r="47" spans="3:19" x14ac:dyDescent="0.25">
      <c r="C47">
        <v>4</v>
      </c>
      <c r="D47">
        <v>636</v>
      </c>
      <c r="E47">
        <v>3</v>
      </c>
      <c r="I47">
        <v>459</v>
      </c>
      <c r="J47">
        <v>16</v>
      </c>
      <c r="Q47">
        <v>126246</v>
      </c>
    </row>
    <row r="48" spans="3:19" x14ac:dyDescent="0.25">
      <c r="C48">
        <v>4</v>
      </c>
      <c r="D48">
        <v>642</v>
      </c>
      <c r="E48">
        <v>4</v>
      </c>
      <c r="I48">
        <v>483</v>
      </c>
      <c r="J48">
        <v>53</v>
      </c>
      <c r="L48">
        <v>216</v>
      </c>
      <c r="Q48">
        <v>142083</v>
      </c>
    </row>
    <row r="49" spans="3:19" x14ac:dyDescent="0.25">
      <c r="C49">
        <v>4</v>
      </c>
      <c r="D49" t="s">
        <v>2420</v>
      </c>
      <c r="E49">
        <v>1</v>
      </c>
      <c r="I49">
        <v>136</v>
      </c>
      <c r="Q49">
        <v>35290</v>
      </c>
    </row>
    <row r="50" spans="3:19" x14ac:dyDescent="0.25">
      <c r="C50">
        <v>4</v>
      </c>
      <c r="D50">
        <v>30</v>
      </c>
      <c r="E50">
        <v>1</v>
      </c>
      <c r="I50">
        <v>136</v>
      </c>
      <c r="Q50">
        <v>35290</v>
      </c>
    </row>
    <row r="51" spans="3:19" x14ac:dyDescent="0.25">
      <c r="C51" t="s">
        <v>2424</v>
      </c>
      <c r="E51">
        <v>64.546199999999999</v>
      </c>
      <c r="I51">
        <v>9213.98</v>
      </c>
      <c r="J51">
        <v>874.73</v>
      </c>
      <c r="K51">
        <v>80.460000000000008</v>
      </c>
      <c r="L51">
        <v>216</v>
      </c>
      <c r="O51">
        <v>55896</v>
      </c>
      <c r="P51">
        <v>55896</v>
      </c>
      <c r="Q51">
        <v>3797368</v>
      </c>
      <c r="R51">
        <v>9600</v>
      </c>
      <c r="S51">
        <v>4633.4310850439888</v>
      </c>
    </row>
    <row r="52" spans="3:19" x14ac:dyDescent="0.25">
      <c r="C52">
        <v>5</v>
      </c>
      <c r="D52" t="s">
        <v>243</v>
      </c>
      <c r="E52">
        <v>9.25</v>
      </c>
      <c r="I52">
        <v>1456.9</v>
      </c>
      <c r="J52">
        <v>113</v>
      </c>
      <c r="K52">
        <v>4</v>
      </c>
      <c r="Q52">
        <v>886899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101</v>
      </c>
      <c r="E54">
        <v>9.25</v>
      </c>
      <c r="I54">
        <v>1456.9</v>
      </c>
      <c r="J54">
        <v>113</v>
      </c>
      <c r="K54">
        <v>4</v>
      </c>
      <c r="Q54">
        <v>886899</v>
      </c>
    </row>
    <row r="55" spans="3:19" x14ac:dyDescent="0.25">
      <c r="C55">
        <v>5</v>
      </c>
      <c r="D55" t="s">
        <v>2419</v>
      </c>
      <c r="E55">
        <v>53.298100000000005</v>
      </c>
      <c r="I55">
        <v>7307.6</v>
      </c>
      <c r="J55">
        <v>1014.48</v>
      </c>
      <c r="K55">
        <v>115.8</v>
      </c>
      <c r="L55">
        <v>192</v>
      </c>
      <c r="O55">
        <v>55896</v>
      </c>
      <c r="P55">
        <v>55896</v>
      </c>
      <c r="Q55">
        <v>3118150</v>
      </c>
      <c r="S55">
        <v>2500</v>
      </c>
    </row>
    <row r="56" spans="3:19" x14ac:dyDescent="0.25">
      <c r="C56">
        <v>5</v>
      </c>
      <c r="D56">
        <v>303</v>
      </c>
      <c r="E56">
        <v>9.7481000000000009</v>
      </c>
      <c r="I56">
        <v>1519.4</v>
      </c>
      <c r="J56">
        <v>161.72999999999999</v>
      </c>
      <c r="K56">
        <v>52.5</v>
      </c>
      <c r="O56">
        <v>25360</v>
      </c>
      <c r="P56">
        <v>25360</v>
      </c>
      <c r="Q56">
        <v>556072</v>
      </c>
      <c r="S56">
        <v>2500</v>
      </c>
    </row>
    <row r="57" spans="3:19" x14ac:dyDescent="0.25">
      <c r="C57">
        <v>5</v>
      </c>
      <c r="D57">
        <v>304</v>
      </c>
      <c r="E57">
        <v>24.5</v>
      </c>
      <c r="I57">
        <v>3022.55</v>
      </c>
      <c r="J57">
        <v>502.25</v>
      </c>
      <c r="K57">
        <v>25.85</v>
      </c>
      <c r="O57">
        <v>20770</v>
      </c>
      <c r="P57">
        <v>20770</v>
      </c>
      <c r="Q57">
        <v>1424342</v>
      </c>
    </row>
    <row r="58" spans="3:19" x14ac:dyDescent="0.25">
      <c r="C58">
        <v>5</v>
      </c>
      <c r="D58">
        <v>305</v>
      </c>
      <c r="E58">
        <v>12.05</v>
      </c>
      <c r="I58">
        <v>1829.65</v>
      </c>
      <c r="J58">
        <v>275.5</v>
      </c>
      <c r="K58">
        <v>37.450000000000003</v>
      </c>
      <c r="O58">
        <v>9766</v>
      </c>
      <c r="P58">
        <v>9766</v>
      </c>
      <c r="Q58">
        <v>864669</v>
      </c>
    </row>
    <row r="59" spans="3:19" x14ac:dyDescent="0.25">
      <c r="C59">
        <v>5</v>
      </c>
      <c r="D59">
        <v>636</v>
      </c>
      <c r="E59">
        <v>3</v>
      </c>
      <c r="I59">
        <v>468</v>
      </c>
      <c r="J59">
        <v>39</v>
      </c>
      <c r="Q59">
        <v>132286</v>
      </c>
    </row>
    <row r="60" spans="3:19" x14ac:dyDescent="0.25">
      <c r="C60">
        <v>5</v>
      </c>
      <c r="D60">
        <v>642</v>
      </c>
      <c r="E60">
        <v>4</v>
      </c>
      <c r="I60">
        <v>468</v>
      </c>
      <c r="J60">
        <v>36</v>
      </c>
      <c r="L60">
        <v>192</v>
      </c>
      <c r="Q60">
        <v>140781</v>
      </c>
    </row>
    <row r="61" spans="3:19" x14ac:dyDescent="0.25">
      <c r="C61">
        <v>5</v>
      </c>
      <c r="D61" t="s">
        <v>2420</v>
      </c>
      <c r="E61">
        <v>1</v>
      </c>
      <c r="I61">
        <v>160</v>
      </c>
      <c r="Q61">
        <v>34847</v>
      </c>
    </row>
    <row r="62" spans="3:19" x14ac:dyDescent="0.25">
      <c r="C62">
        <v>5</v>
      </c>
      <c r="D62">
        <v>30</v>
      </c>
      <c r="E62">
        <v>1</v>
      </c>
      <c r="I62">
        <v>160</v>
      </c>
      <c r="Q62">
        <v>34847</v>
      </c>
    </row>
    <row r="63" spans="3:19" x14ac:dyDescent="0.25">
      <c r="C63" t="s">
        <v>2425</v>
      </c>
      <c r="E63">
        <v>63.548100000000005</v>
      </c>
      <c r="I63">
        <v>8924.5</v>
      </c>
      <c r="J63">
        <v>1127.48</v>
      </c>
      <c r="K63">
        <v>119.8</v>
      </c>
      <c r="L63">
        <v>192</v>
      </c>
      <c r="O63">
        <v>55896</v>
      </c>
      <c r="P63">
        <v>55896</v>
      </c>
      <c r="Q63">
        <v>4039896</v>
      </c>
      <c r="S63">
        <v>4633.4310850439888</v>
      </c>
    </row>
    <row r="64" spans="3:19" x14ac:dyDescent="0.25">
      <c r="C64">
        <v>6</v>
      </c>
      <c r="D64" t="s">
        <v>243</v>
      </c>
      <c r="E64">
        <v>9.25</v>
      </c>
      <c r="I64">
        <v>1339.27</v>
      </c>
      <c r="J64">
        <v>105</v>
      </c>
      <c r="K64">
        <v>2</v>
      </c>
      <c r="Q64">
        <v>854197</v>
      </c>
      <c r="S64">
        <v>2133.4310850439883</v>
      </c>
    </row>
    <row r="65" spans="3:19" x14ac:dyDescent="0.25">
      <c r="C65">
        <v>6</v>
      </c>
      <c r="D65">
        <v>99</v>
      </c>
      <c r="S65">
        <v>2133.4310850439883</v>
      </c>
    </row>
    <row r="66" spans="3:19" x14ac:dyDescent="0.25">
      <c r="C66">
        <v>6</v>
      </c>
      <c r="D66">
        <v>101</v>
      </c>
      <c r="E66">
        <v>9.25</v>
      </c>
      <c r="I66">
        <v>1339.27</v>
      </c>
      <c r="J66">
        <v>105</v>
      </c>
      <c r="K66">
        <v>2</v>
      </c>
      <c r="Q66">
        <v>854197</v>
      </c>
    </row>
    <row r="67" spans="3:19" x14ac:dyDescent="0.25">
      <c r="C67">
        <v>6</v>
      </c>
      <c r="D67" t="s">
        <v>2419</v>
      </c>
      <c r="E67">
        <v>55.3</v>
      </c>
      <c r="I67">
        <v>7297.0599999999995</v>
      </c>
      <c r="J67">
        <v>573</v>
      </c>
      <c r="K67">
        <v>148.79000000000002</v>
      </c>
      <c r="L67">
        <v>48</v>
      </c>
      <c r="O67">
        <v>16156</v>
      </c>
      <c r="P67">
        <v>16156</v>
      </c>
      <c r="Q67">
        <v>2810565</v>
      </c>
      <c r="S67">
        <v>2500</v>
      </c>
    </row>
    <row r="68" spans="3:19" x14ac:dyDescent="0.25">
      <c r="C68">
        <v>6</v>
      </c>
      <c r="D68">
        <v>303</v>
      </c>
      <c r="E68">
        <v>9.75</v>
      </c>
      <c r="I68">
        <v>1276.5</v>
      </c>
      <c r="J68">
        <v>142.5</v>
      </c>
      <c r="Q68">
        <v>436948</v>
      </c>
      <c r="S68">
        <v>2500</v>
      </c>
    </row>
    <row r="69" spans="3:19" x14ac:dyDescent="0.25">
      <c r="C69">
        <v>6</v>
      </c>
      <c r="D69">
        <v>304</v>
      </c>
      <c r="E69">
        <v>26.5</v>
      </c>
      <c r="I69">
        <v>3167.29</v>
      </c>
      <c r="J69">
        <v>274</v>
      </c>
      <c r="K69">
        <v>67.06</v>
      </c>
      <c r="O69">
        <v>12117</v>
      </c>
      <c r="P69">
        <v>12117</v>
      </c>
      <c r="Q69">
        <v>1337140</v>
      </c>
    </row>
    <row r="70" spans="3:19" x14ac:dyDescent="0.25">
      <c r="C70">
        <v>6</v>
      </c>
      <c r="D70">
        <v>305</v>
      </c>
      <c r="E70">
        <v>12.05</v>
      </c>
      <c r="I70">
        <v>1818.27</v>
      </c>
      <c r="J70">
        <v>121.5</v>
      </c>
      <c r="K70">
        <v>81.73</v>
      </c>
      <c r="O70">
        <v>4039</v>
      </c>
      <c r="P70">
        <v>4039</v>
      </c>
      <c r="Q70">
        <v>775365</v>
      </c>
    </row>
    <row r="71" spans="3:19" x14ac:dyDescent="0.25">
      <c r="C71">
        <v>6</v>
      </c>
      <c r="D71">
        <v>636</v>
      </c>
      <c r="E71">
        <v>3</v>
      </c>
      <c r="I71">
        <v>393</v>
      </c>
      <c r="J71">
        <v>19</v>
      </c>
      <c r="Q71">
        <v>119189</v>
      </c>
    </row>
    <row r="72" spans="3:19" x14ac:dyDescent="0.25">
      <c r="C72">
        <v>6</v>
      </c>
      <c r="D72">
        <v>642</v>
      </c>
      <c r="E72">
        <v>4</v>
      </c>
      <c r="I72">
        <v>642</v>
      </c>
      <c r="J72">
        <v>16</v>
      </c>
      <c r="L72">
        <v>48</v>
      </c>
      <c r="Q72">
        <v>141923</v>
      </c>
    </row>
    <row r="73" spans="3:19" x14ac:dyDescent="0.25">
      <c r="C73">
        <v>6</v>
      </c>
      <c r="D73" t="s">
        <v>2420</v>
      </c>
      <c r="E73">
        <v>1</v>
      </c>
      <c r="I73">
        <v>24</v>
      </c>
      <c r="Q73">
        <v>17059</v>
      </c>
    </row>
    <row r="74" spans="3:19" x14ac:dyDescent="0.25">
      <c r="C74">
        <v>6</v>
      </c>
      <c r="D74">
        <v>30</v>
      </c>
      <c r="E74">
        <v>1</v>
      </c>
      <c r="I74">
        <v>24</v>
      </c>
      <c r="Q74">
        <v>17059</v>
      </c>
    </row>
    <row r="75" spans="3:19" x14ac:dyDescent="0.25">
      <c r="C75" t="s">
        <v>2426</v>
      </c>
      <c r="E75">
        <v>65.55</v>
      </c>
      <c r="I75">
        <v>8660.33</v>
      </c>
      <c r="J75">
        <v>678</v>
      </c>
      <c r="K75">
        <v>150.79000000000002</v>
      </c>
      <c r="L75">
        <v>48</v>
      </c>
      <c r="O75">
        <v>16156</v>
      </c>
      <c r="P75">
        <v>16156</v>
      </c>
      <c r="Q75">
        <v>3681821</v>
      </c>
      <c r="S75">
        <v>4633.4310850439888</v>
      </c>
    </row>
    <row r="76" spans="3:19" x14ac:dyDescent="0.25">
      <c r="C76">
        <v>7</v>
      </c>
      <c r="D76" t="s">
        <v>243</v>
      </c>
      <c r="E76">
        <v>9.25</v>
      </c>
      <c r="I76">
        <v>1206.1500000000001</v>
      </c>
      <c r="J76">
        <v>90</v>
      </c>
      <c r="O76">
        <v>378311</v>
      </c>
      <c r="P76">
        <v>378311</v>
      </c>
      <c r="Q76">
        <v>1340294</v>
      </c>
      <c r="S76">
        <v>2133.4310850439883</v>
      </c>
    </row>
    <row r="77" spans="3:19" x14ac:dyDescent="0.25">
      <c r="C77">
        <v>7</v>
      </c>
      <c r="D77">
        <v>99</v>
      </c>
      <c r="S77">
        <v>2133.4310850439883</v>
      </c>
    </row>
    <row r="78" spans="3:19" x14ac:dyDescent="0.25">
      <c r="C78">
        <v>7</v>
      </c>
      <c r="D78">
        <v>101</v>
      </c>
      <c r="E78">
        <v>9.25</v>
      </c>
      <c r="I78">
        <v>1206.1500000000001</v>
      </c>
      <c r="J78">
        <v>90</v>
      </c>
      <c r="O78">
        <v>378311</v>
      </c>
      <c r="P78">
        <v>378311</v>
      </c>
      <c r="Q78">
        <v>1340294</v>
      </c>
    </row>
    <row r="79" spans="3:19" x14ac:dyDescent="0.25">
      <c r="C79">
        <v>7</v>
      </c>
      <c r="D79" t="s">
        <v>2419</v>
      </c>
      <c r="E79">
        <v>55</v>
      </c>
      <c r="I79">
        <v>6681.65</v>
      </c>
      <c r="J79">
        <v>158</v>
      </c>
      <c r="K79">
        <v>3.75</v>
      </c>
      <c r="O79">
        <v>652652</v>
      </c>
      <c r="P79">
        <v>652652</v>
      </c>
      <c r="Q79">
        <v>3472417</v>
      </c>
      <c r="S79">
        <v>2500</v>
      </c>
    </row>
    <row r="80" spans="3:19" x14ac:dyDescent="0.25">
      <c r="C80">
        <v>7</v>
      </c>
      <c r="D80">
        <v>303</v>
      </c>
      <c r="E80">
        <v>9.75</v>
      </c>
      <c r="I80">
        <v>1458.4</v>
      </c>
      <c r="J80">
        <v>9</v>
      </c>
      <c r="O80">
        <v>108704</v>
      </c>
      <c r="P80">
        <v>108704</v>
      </c>
      <c r="Q80">
        <v>556960</v>
      </c>
      <c r="S80">
        <v>2500</v>
      </c>
    </row>
    <row r="81" spans="3:19" x14ac:dyDescent="0.25">
      <c r="C81">
        <v>7</v>
      </c>
      <c r="D81">
        <v>304</v>
      </c>
      <c r="E81">
        <v>26.5</v>
      </c>
      <c r="I81">
        <v>2801.5</v>
      </c>
      <c r="J81">
        <v>36.5</v>
      </c>
      <c r="K81">
        <v>3.75</v>
      </c>
      <c r="O81">
        <v>287649</v>
      </c>
      <c r="P81">
        <v>287649</v>
      </c>
      <c r="Q81">
        <v>1652981</v>
      </c>
    </row>
    <row r="82" spans="3:19" x14ac:dyDescent="0.25">
      <c r="C82">
        <v>7</v>
      </c>
      <c r="D82">
        <v>305</v>
      </c>
      <c r="E82">
        <v>11.75</v>
      </c>
      <c r="I82">
        <v>1559.25</v>
      </c>
      <c r="J82">
        <v>30</v>
      </c>
      <c r="O82">
        <v>183559</v>
      </c>
      <c r="P82">
        <v>183559</v>
      </c>
      <c r="Q82">
        <v>904131</v>
      </c>
    </row>
    <row r="83" spans="3:19" x14ac:dyDescent="0.25">
      <c r="C83">
        <v>7</v>
      </c>
      <c r="D83">
        <v>636</v>
      </c>
      <c r="E83">
        <v>3</v>
      </c>
      <c r="I83">
        <v>333</v>
      </c>
      <c r="J83">
        <v>12</v>
      </c>
      <c r="O83">
        <v>32649</v>
      </c>
      <c r="P83">
        <v>32649</v>
      </c>
      <c r="Q83">
        <v>156233</v>
      </c>
    </row>
    <row r="84" spans="3:19" x14ac:dyDescent="0.25">
      <c r="C84">
        <v>7</v>
      </c>
      <c r="D84">
        <v>642</v>
      </c>
      <c r="E84">
        <v>4</v>
      </c>
      <c r="I84">
        <v>529.5</v>
      </c>
      <c r="J84">
        <v>70.5</v>
      </c>
      <c r="O84">
        <v>40091</v>
      </c>
      <c r="P84">
        <v>40091</v>
      </c>
      <c r="Q84">
        <v>202112</v>
      </c>
    </row>
    <row r="85" spans="3:19" x14ac:dyDescent="0.25">
      <c r="C85">
        <v>7</v>
      </c>
      <c r="D85" t="s">
        <v>2420</v>
      </c>
      <c r="E85">
        <v>1</v>
      </c>
      <c r="I85">
        <v>160</v>
      </c>
      <c r="O85">
        <v>9660</v>
      </c>
      <c r="P85">
        <v>9660</v>
      </c>
      <c r="Q85">
        <v>39947</v>
      </c>
    </row>
    <row r="86" spans="3:19" x14ac:dyDescent="0.25">
      <c r="C86">
        <v>7</v>
      </c>
      <c r="D86">
        <v>30</v>
      </c>
      <c r="E86">
        <v>1</v>
      </c>
      <c r="I86">
        <v>160</v>
      </c>
      <c r="O86">
        <v>9660</v>
      </c>
      <c r="P86">
        <v>9660</v>
      </c>
      <c r="Q86">
        <v>39947</v>
      </c>
    </row>
    <row r="87" spans="3:19" x14ac:dyDescent="0.25">
      <c r="C87" t="s">
        <v>2427</v>
      </c>
      <c r="E87">
        <v>65.25</v>
      </c>
      <c r="I87">
        <v>8047.8</v>
      </c>
      <c r="J87">
        <v>248</v>
      </c>
      <c r="K87">
        <v>3.75</v>
      </c>
      <c r="O87">
        <v>1040623</v>
      </c>
      <c r="P87">
        <v>1040623</v>
      </c>
      <c r="Q87">
        <v>4852658</v>
      </c>
      <c r="S87">
        <v>4633.4310850439888</v>
      </c>
    </row>
    <row r="88" spans="3:19" x14ac:dyDescent="0.25">
      <c r="C88">
        <v>8</v>
      </c>
      <c r="D88" t="s">
        <v>243</v>
      </c>
      <c r="E88">
        <v>9.25</v>
      </c>
      <c r="I88">
        <v>1197.9000000000001</v>
      </c>
      <c r="J88">
        <v>95.5</v>
      </c>
      <c r="K88">
        <v>9</v>
      </c>
      <c r="O88">
        <v>750</v>
      </c>
      <c r="P88">
        <v>750</v>
      </c>
      <c r="Q88">
        <v>853725</v>
      </c>
      <c r="S88">
        <v>2133.4310850439883</v>
      </c>
    </row>
    <row r="89" spans="3:19" x14ac:dyDescent="0.25">
      <c r="C89">
        <v>8</v>
      </c>
      <c r="D89">
        <v>99</v>
      </c>
      <c r="S89">
        <v>2133.4310850439883</v>
      </c>
    </row>
    <row r="90" spans="3:19" x14ac:dyDescent="0.25">
      <c r="C90">
        <v>8</v>
      </c>
      <c r="D90">
        <v>101</v>
      </c>
      <c r="E90">
        <v>9.25</v>
      </c>
      <c r="I90">
        <v>1197.9000000000001</v>
      </c>
      <c r="J90">
        <v>95.5</v>
      </c>
      <c r="K90">
        <v>9</v>
      </c>
      <c r="O90">
        <v>750</v>
      </c>
      <c r="P90">
        <v>750</v>
      </c>
      <c r="Q90">
        <v>853725</v>
      </c>
    </row>
    <row r="91" spans="3:19" x14ac:dyDescent="0.25">
      <c r="C91">
        <v>8</v>
      </c>
      <c r="D91" t="s">
        <v>2419</v>
      </c>
      <c r="E91">
        <v>53</v>
      </c>
      <c r="I91">
        <v>6264.32</v>
      </c>
      <c r="J91">
        <v>388</v>
      </c>
      <c r="K91">
        <v>75.7</v>
      </c>
      <c r="O91">
        <v>27112</v>
      </c>
      <c r="P91">
        <v>27112</v>
      </c>
      <c r="Q91">
        <v>2787957</v>
      </c>
      <c r="S91">
        <v>2500</v>
      </c>
    </row>
    <row r="92" spans="3:19" x14ac:dyDescent="0.25">
      <c r="C92">
        <v>8</v>
      </c>
      <c r="D92">
        <v>303</v>
      </c>
      <c r="E92">
        <v>9.75</v>
      </c>
      <c r="I92">
        <v>1138.5</v>
      </c>
      <c r="J92">
        <v>87</v>
      </c>
      <c r="K92">
        <v>35.200000000000003</v>
      </c>
      <c r="O92">
        <v>4040</v>
      </c>
      <c r="P92">
        <v>4040</v>
      </c>
      <c r="Q92">
        <v>477625</v>
      </c>
      <c r="S92">
        <v>2500</v>
      </c>
    </row>
    <row r="93" spans="3:19" x14ac:dyDescent="0.25">
      <c r="C93">
        <v>8</v>
      </c>
      <c r="D93">
        <v>304</v>
      </c>
      <c r="E93">
        <v>24.5</v>
      </c>
      <c r="I93">
        <v>2866.15</v>
      </c>
      <c r="J93">
        <v>120</v>
      </c>
      <c r="K93">
        <v>30.75</v>
      </c>
      <c r="O93">
        <v>8076</v>
      </c>
      <c r="P93">
        <v>8076</v>
      </c>
      <c r="Q93">
        <v>1320272</v>
      </c>
    </row>
    <row r="94" spans="3:19" x14ac:dyDescent="0.25">
      <c r="C94">
        <v>8</v>
      </c>
      <c r="D94">
        <v>305</v>
      </c>
      <c r="E94">
        <v>11.75</v>
      </c>
      <c r="I94">
        <v>1515.67</v>
      </c>
      <c r="J94">
        <v>68.5</v>
      </c>
      <c r="K94">
        <v>9.75</v>
      </c>
      <c r="O94">
        <v>4040</v>
      </c>
      <c r="P94">
        <v>4040</v>
      </c>
      <c r="Q94">
        <v>723267</v>
      </c>
    </row>
    <row r="95" spans="3:19" x14ac:dyDescent="0.25">
      <c r="C95">
        <v>8</v>
      </c>
      <c r="D95">
        <v>636</v>
      </c>
      <c r="E95">
        <v>3</v>
      </c>
      <c r="I95">
        <v>216</v>
      </c>
      <c r="J95">
        <v>67</v>
      </c>
      <c r="O95">
        <v>3652</v>
      </c>
      <c r="P95">
        <v>3652</v>
      </c>
      <c r="Q95">
        <v>111176</v>
      </c>
    </row>
    <row r="96" spans="3:19" x14ac:dyDescent="0.25">
      <c r="C96">
        <v>8</v>
      </c>
      <c r="D96">
        <v>642</v>
      </c>
      <c r="E96">
        <v>4</v>
      </c>
      <c r="I96">
        <v>528</v>
      </c>
      <c r="J96">
        <v>45.5</v>
      </c>
      <c r="O96">
        <v>7304</v>
      </c>
      <c r="P96">
        <v>7304</v>
      </c>
      <c r="Q96">
        <v>155617</v>
      </c>
    </row>
    <row r="97" spans="3:19" x14ac:dyDescent="0.25">
      <c r="C97">
        <v>8</v>
      </c>
      <c r="D97" t="s">
        <v>2420</v>
      </c>
      <c r="E97">
        <v>1</v>
      </c>
      <c r="I97">
        <v>72</v>
      </c>
      <c r="Q97">
        <v>34380</v>
      </c>
    </row>
    <row r="98" spans="3:19" x14ac:dyDescent="0.25">
      <c r="C98">
        <v>8</v>
      </c>
      <c r="D98">
        <v>30</v>
      </c>
      <c r="E98">
        <v>1</v>
      </c>
      <c r="I98">
        <v>72</v>
      </c>
      <c r="Q98">
        <v>34380</v>
      </c>
    </row>
    <row r="99" spans="3:19" x14ac:dyDescent="0.25">
      <c r="C99" t="s">
        <v>2428</v>
      </c>
      <c r="E99">
        <v>63.25</v>
      </c>
      <c r="I99">
        <v>7534.22</v>
      </c>
      <c r="J99">
        <v>483.5</v>
      </c>
      <c r="K99">
        <v>84.7</v>
      </c>
      <c r="O99">
        <v>27862</v>
      </c>
      <c r="P99">
        <v>27862</v>
      </c>
      <c r="Q99">
        <v>3676062</v>
      </c>
      <c r="S99">
        <v>4633.4310850439888</v>
      </c>
    </row>
  </sheetData>
  <hyperlinks>
    <hyperlink ref="A2" location="Obsah!A1" display="Zpět na Obsah  KL 01  1.-4.měsíc" xr:uid="{35C79875-9253-44EF-A9C0-4FD5A24EF697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6" hidden="1" customWidth="1" outlineLevel="1"/>
    <col min="10" max="10" width="7.7109375" style="316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6" hidden="1" customWidth="1" outlineLevel="1"/>
    <col min="19" max="19" width="7.7109375" style="316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6" hidden="1" customWidth="1" outlineLevel="1"/>
    <col min="28" max="28" width="7.7109375" style="316" customWidth="1" collapsed="1"/>
    <col min="29" max="16384" width="8.85546875" style="233"/>
  </cols>
  <sheetData>
    <row r="1" spans="1:28" ht="18.600000000000001" customHeight="1" thickBot="1" x14ac:dyDescent="0.35">
      <c r="A1" s="591" t="s">
        <v>2440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  <c r="H2" s="206"/>
      <c r="I2" s="329"/>
      <c r="J2" s="329"/>
      <c r="K2" s="206"/>
      <c r="L2" s="206"/>
      <c r="M2" s="206"/>
      <c r="N2" s="206"/>
      <c r="O2" s="206"/>
      <c r="P2" s="206"/>
      <c r="Q2" s="206"/>
      <c r="R2" s="329"/>
      <c r="S2" s="329"/>
      <c r="T2" s="206"/>
      <c r="U2" s="206"/>
      <c r="V2" s="206"/>
      <c r="W2" s="206"/>
      <c r="X2" s="206"/>
      <c r="Y2" s="206"/>
      <c r="Z2" s="206"/>
      <c r="AA2" s="329"/>
      <c r="AB2" s="329"/>
    </row>
    <row r="3" spans="1:28" ht="14.45" customHeight="1" thickBot="1" x14ac:dyDescent="0.25">
      <c r="A3" s="322" t="s">
        <v>143</v>
      </c>
      <c r="B3" s="323">
        <f>SUBTOTAL(9,B6:B1048576)/4</f>
        <v>0</v>
      </c>
      <c r="C3" s="324">
        <f t="shared" ref="C3:Z3" si="0">SUBTOTAL(9,C6:C1048576)</f>
        <v>0</v>
      </c>
      <c r="D3" s="324"/>
      <c r="E3" s="324">
        <f>SUBTOTAL(9,E6:E1048576)/4</f>
        <v>0</v>
      </c>
      <c r="F3" s="324"/>
      <c r="G3" s="324">
        <f t="shared" si="0"/>
        <v>0</v>
      </c>
      <c r="H3" s="324">
        <f>SUBTOTAL(9,H6:H1048576)/4</f>
        <v>0</v>
      </c>
      <c r="I3" s="327" t="str">
        <f>IF(B3&lt;&gt;0,H3/B3,"")</f>
        <v/>
      </c>
      <c r="J3" s="325" t="str">
        <f>IF(E3&lt;&gt;0,H3/E3,"")</f>
        <v/>
      </c>
      <c r="K3" s="326">
        <f t="shared" si="0"/>
        <v>0</v>
      </c>
      <c r="L3" s="326"/>
      <c r="M3" s="324">
        <f t="shared" si="0"/>
        <v>0</v>
      </c>
      <c r="N3" s="324">
        <f t="shared" si="0"/>
        <v>0</v>
      </c>
      <c r="O3" s="324"/>
      <c r="P3" s="324">
        <f t="shared" si="0"/>
        <v>0</v>
      </c>
      <c r="Q3" s="324">
        <f t="shared" si="0"/>
        <v>0</v>
      </c>
      <c r="R3" s="327" t="str">
        <f>IF(K3&lt;&gt;0,Q3/K3,"")</f>
        <v/>
      </c>
      <c r="S3" s="327" t="str">
        <f>IF(N3&lt;&gt;0,Q3/N3,"")</f>
        <v/>
      </c>
      <c r="T3" s="323">
        <f t="shared" si="0"/>
        <v>0</v>
      </c>
      <c r="U3" s="326"/>
      <c r="V3" s="324">
        <f t="shared" si="0"/>
        <v>0</v>
      </c>
      <c r="W3" s="324">
        <f t="shared" si="0"/>
        <v>0</v>
      </c>
      <c r="X3" s="324"/>
      <c r="Y3" s="324">
        <f t="shared" si="0"/>
        <v>0</v>
      </c>
      <c r="Z3" s="324">
        <f t="shared" si="0"/>
        <v>0</v>
      </c>
      <c r="AA3" s="327" t="str">
        <f>IF(T3&lt;&gt;0,Z3/T3,"")</f>
        <v/>
      </c>
      <c r="AB3" s="325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2018</v>
      </c>
      <c r="C5" s="754"/>
      <c r="D5" s="754"/>
      <c r="E5" s="754">
        <v>2019</v>
      </c>
      <c r="F5" s="754"/>
      <c r="G5" s="754"/>
      <c r="H5" s="754">
        <v>2020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2019</v>
      </c>
      <c r="O5" s="754"/>
      <c r="P5" s="754"/>
      <c r="Q5" s="754">
        <v>2020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2019</v>
      </c>
      <c r="X5" s="754"/>
      <c r="Y5" s="754"/>
      <c r="Z5" s="754">
        <v>2020</v>
      </c>
      <c r="AA5" s="755" t="s">
        <v>301</v>
      </c>
      <c r="AB5" s="756" t="s">
        <v>2</v>
      </c>
    </row>
    <row r="6" spans="1:28" ht="14.45" customHeight="1" x14ac:dyDescent="0.25">
      <c r="A6" s="757" t="s">
        <v>2438</v>
      </c>
      <c r="B6" s="758"/>
      <c r="C6" s="759"/>
      <c r="D6" s="759"/>
      <c r="E6" s="758">
        <v>0</v>
      </c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2439</v>
      </c>
      <c r="B7" s="761"/>
      <c r="C7" s="762"/>
      <c r="D7" s="762"/>
      <c r="E7" s="761">
        <v>0</v>
      </c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521</v>
      </c>
      <c r="B9" s="758"/>
      <c r="C9" s="759"/>
      <c r="D9" s="759"/>
      <c r="E9" s="758">
        <v>0</v>
      </c>
      <c r="F9" s="759"/>
      <c r="G9" s="759"/>
      <c r="H9" s="758"/>
      <c r="I9" s="759"/>
      <c r="J9" s="760"/>
    </row>
    <row r="10" spans="1:28" ht="14.45" customHeight="1" thickBot="1" x14ac:dyDescent="0.3">
      <c r="A10" s="764" t="s">
        <v>2441</v>
      </c>
      <c r="B10" s="761"/>
      <c r="C10" s="762"/>
      <c r="D10" s="762"/>
      <c r="E10" s="761">
        <v>0</v>
      </c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2442</v>
      </c>
    </row>
    <row r="13" spans="1:28" ht="14.45" customHeight="1" x14ac:dyDescent="0.2">
      <c r="A13" s="765" t="s">
        <v>2443</v>
      </c>
    </row>
    <row r="14" spans="1:28" ht="14.45" customHeight="1" x14ac:dyDescent="0.2">
      <c r="A14" s="765" t="s">
        <v>2444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314FA998-ADCC-42A6-87A9-65370D703C3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3" hidden="1" customWidth="1" outlineLevel="1"/>
    <col min="3" max="3" width="7.7109375" style="313" customWidth="1" collapsed="1"/>
    <col min="4" max="4" width="7.7109375" style="313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2445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9" t="s">
        <v>143</v>
      </c>
      <c r="B3" s="383">
        <f t="shared" ref="B3:G3" si="0">SUBTOTAL(9,B6:B1048576)</f>
        <v>0</v>
      </c>
      <c r="C3" s="384">
        <f t="shared" si="0"/>
        <v>1</v>
      </c>
      <c r="D3" s="418">
        <f t="shared" si="0"/>
        <v>0</v>
      </c>
      <c r="E3" s="326">
        <f t="shared" si="0"/>
        <v>0</v>
      </c>
      <c r="F3" s="324">
        <f t="shared" si="0"/>
        <v>0</v>
      </c>
      <c r="G3" s="385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2018</v>
      </c>
      <c r="C5" s="754">
        <v>2019</v>
      </c>
      <c r="D5" s="767">
        <v>2020</v>
      </c>
      <c r="E5" s="753">
        <v>2018</v>
      </c>
      <c r="F5" s="754">
        <v>2019</v>
      </c>
      <c r="G5" s="767">
        <v>2020</v>
      </c>
    </row>
    <row r="6" spans="1:7" ht="14.45" customHeight="1" thickBot="1" x14ac:dyDescent="0.25">
      <c r="A6" s="770" t="s">
        <v>2441</v>
      </c>
      <c r="B6" s="718"/>
      <c r="C6" s="718">
        <v>1</v>
      </c>
      <c r="D6" s="718"/>
      <c r="E6" s="768"/>
      <c r="F6" s="768">
        <v>0</v>
      </c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2442</v>
      </c>
    </row>
    <row r="9" spans="1:7" ht="14.45" customHeight="1" x14ac:dyDescent="0.2">
      <c r="A9" s="765" t="s">
        <v>2443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F8D959C-F59D-47F5-8CC1-828169CFD92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3" hidden="1" customWidth="1" outlineLevel="1"/>
    <col min="9" max="10" width="9.28515625" style="233" hidden="1" customWidth="1"/>
    <col min="11" max="12" width="11.140625" style="313" customWidth="1"/>
    <col min="13" max="14" width="9.28515625" style="233" hidden="1" customWidth="1"/>
    <col min="15" max="16" width="11.140625" style="313" customWidth="1"/>
    <col min="17" max="17" width="11.140625" style="316" customWidth="1"/>
    <col min="18" max="18" width="11.140625" style="313" customWidth="1"/>
    <col min="19" max="16384" width="8.85546875" style="233"/>
  </cols>
  <sheetData>
    <row r="1" spans="1:18" ht="18.600000000000001" customHeight="1" thickBot="1" x14ac:dyDescent="0.35">
      <c r="A1" s="496" t="s">
        <v>2450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1" t="s">
        <v>305</v>
      </c>
      <c r="B2" s="303"/>
      <c r="C2" s="303"/>
      <c r="D2" s="206"/>
      <c r="E2" s="206"/>
      <c r="F2" s="206"/>
      <c r="G2" s="332"/>
      <c r="H2" s="332"/>
      <c r="I2" s="206"/>
      <c r="J2" s="206"/>
      <c r="K2" s="332"/>
      <c r="L2" s="332"/>
      <c r="M2" s="206"/>
      <c r="N2" s="206"/>
      <c r="O2" s="332"/>
      <c r="P2" s="332"/>
      <c r="Q2" s="329"/>
      <c r="R2" s="332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1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2018</v>
      </c>
      <c r="H4" s="604"/>
      <c r="I4" s="192"/>
      <c r="J4" s="192"/>
      <c r="K4" s="603">
        <v>2019</v>
      </c>
      <c r="L4" s="604"/>
      <c r="M4" s="192"/>
      <c r="N4" s="192"/>
      <c r="O4" s="603">
        <v>2020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2446</v>
      </c>
      <c r="C6" s="781" t="s">
        <v>521</v>
      </c>
      <c r="D6" s="781" t="s">
        <v>2447</v>
      </c>
      <c r="E6" s="781" t="s">
        <v>2448</v>
      </c>
      <c r="F6" s="781" t="s">
        <v>2449</v>
      </c>
      <c r="G6" s="718"/>
      <c r="H6" s="718"/>
      <c r="I6" s="781"/>
      <c r="J6" s="781"/>
      <c r="K6" s="718">
        <v>1</v>
      </c>
      <c r="L6" s="718">
        <v>0</v>
      </c>
      <c r="M6" s="781"/>
      <c r="N6" s="781">
        <v>0</v>
      </c>
      <c r="O6" s="718"/>
      <c r="P6" s="718"/>
      <c r="Q6" s="372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BD425EA-CB29-426B-BDB6-1A40F773B624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3" hidden="1" customWidth="1" outlineLevel="1"/>
    <col min="10" max="11" width="9.28515625" style="233" hidden="1" customWidth="1"/>
    <col min="12" max="13" width="11.140625" style="313" customWidth="1"/>
    <col min="14" max="15" width="9.28515625" style="233" hidden="1" customWidth="1"/>
    <col min="16" max="17" width="11.140625" style="313" customWidth="1"/>
    <col min="18" max="18" width="11.140625" style="316" customWidth="1"/>
    <col min="19" max="19" width="11.140625" style="313" customWidth="1"/>
    <col min="20" max="16384" width="8.85546875" style="233"/>
  </cols>
  <sheetData>
    <row r="1" spans="1:19" ht="18.600000000000001" customHeight="1" thickBot="1" x14ac:dyDescent="0.35">
      <c r="A1" s="496" t="s">
        <v>2451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1" t="s">
        <v>305</v>
      </c>
      <c r="B2" s="303"/>
      <c r="C2" s="303"/>
      <c r="D2" s="303"/>
      <c r="E2" s="206"/>
      <c r="F2" s="206"/>
      <c r="G2" s="206"/>
      <c r="H2" s="332"/>
      <c r="I2" s="332"/>
      <c r="J2" s="206"/>
      <c r="K2" s="206"/>
      <c r="L2" s="332"/>
      <c r="M2" s="332"/>
      <c r="N2" s="206"/>
      <c r="O2" s="206"/>
      <c r="P2" s="332"/>
      <c r="Q2" s="332"/>
      <c r="R2" s="329"/>
      <c r="S2" s="332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1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1" t="s">
        <v>151</v>
      </c>
      <c r="E4" s="601" t="s">
        <v>106</v>
      </c>
      <c r="F4" s="606" t="s">
        <v>76</v>
      </c>
      <c r="G4" s="602" t="s">
        <v>67</v>
      </c>
      <c r="H4" s="603">
        <v>2018</v>
      </c>
      <c r="I4" s="604"/>
      <c r="J4" s="192"/>
      <c r="K4" s="192"/>
      <c r="L4" s="603">
        <v>2019</v>
      </c>
      <c r="M4" s="604"/>
      <c r="N4" s="192"/>
      <c r="O4" s="192"/>
      <c r="P4" s="603">
        <v>2020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2446</v>
      </c>
      <c r="C6" s="781" t="s">
        <v>521</v>
      </c>
      <c r="D6" s="781" t="s">
        <v>2441</v>
      </c>
      <c r="E6" s="781" t="s">
        <v>2447</v>
      </c>
      <c r="F6" s="781" t="s">
        <v>2448</v>
      </c>
      <c r="G6" s="781" t="s">
        <v>2449</v>
      </c>
      <c r="H6" s="718"/>
      <c r="I6" s="718"/>
      <c r="J6" s="781"/>
      <c r="K6" s="781"/>
      <c r="L6" s="718">
        <v>1</v>
      </c>
      <c r="M6" s="718">
        <v>0</v>
      </c>
      <c r="N6" s="781"/>
      <c r="O6" s="781">
        <v>0</v>
      </c>
      <c r="P6" s="718"/>
      <c r="Q6" s="718"/>
      <c r="R6" s="372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F14F45E-0900-4EBE-B336-1A09520D6AB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1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60825.817200000005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6952.169310000002</v>
      </c>
      <c r="E7" s="269">
        <f t="shared" ref="E7:E13" si="0">IF(C7=0,0,D7/C7)</f>
        <v>0</v>
      </c>
    </row>
    <row r="8" spans="1:5" ht="14.45" customHeight="1" x14ac:dyDescent="0.25">
      <c r="A8" s="381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0.91267625858726142</v>
      </c>
      <c r="E8" s="269">
        <f t="shared" si="0"/>
        <v>1.0140847317636237</v>
      </c>
    </row>
    <row r="9" spans="1:5" ht="14.45" customHeight="1" x14ac:dyDescent="0.25">
      <c r="A9" s="381" t="str">
        <f>HYPERLINK("#'LŽ Statim'!A1","Podíl statimových žádanek (max. 30%)")</f>
        <v>Podíl statimových žádanek (max. 30%)</v>
      </c>
      <c r="B9" s="379" t="s">
        <v>228</v>
      </c>
      <c r="C9" s="380">
        <v>0.3</v>
      </c>
      <c r="D9" s="380">
        <f>IF('LŽ Statim'!G3="",0,'LŽ Statim'!G3)</f>
        <v>0.1694872442535994</v>
      </c>
      <c r="E9" s="269">
        <f>IF(C9=0,0,D9/C9)</f>
        <v>0.56495748084533137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3221.3809600000013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41812.013129999992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9473.970000000003</v>
      </c>
      <c r="D16" s="287">
        <f ca="1">IF(ISERROR(VLOOKUP("Výnosy celkem",INDIRECT("HI!$A:$G"),5,0)),0,VLOOKUP("Výnosy celkem",INDIRECT("HI!$A:$G"),5,0))</f>
        <v>12259.230000000001</v>
      </c>
      <c r="E16" s="288">
        <f t="shared" ref="E16:E29" ca="1" si="1">IF(C16=0,0,D16/C16)</f>
        <v>1.2939907979442618</v>
      </c>
    </row>
    <row r="17" spans="1:5" ht="14.45" customHeight="1" x14ac:dyDescent="0.2">
      <c r="A17" s="289" t="str">
        <f>HYPERLINK("#HI!A1","Ambulance (body za výkony + Kč za ZUM a ZULP)")</f>
        <v>Ambulance (body za výkony + Kč za ZUM a ZULP)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9" t="str">
        <f>HYPERLINK("#'ZV Vykáz.-A'!A1","Zdravotní výkony vykázané u ambulantních pacientů (min. 100 % 2016)")</f>
        <v>Zdravotní výkony vykázané u ambulantních pacientů (min. 100 % 2016)</v>
      </c>
      <c r="B18" s="410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7" t="str">
        <f>HYPERLINK("#'ZV Vykáz.-A'!A1","Specializovaná ambulantní péče")</f>
        <v>Specializovaná ambulantní péče</v>
      </c>
      <c r="B19" s="410" t="s">
        <v>137</v>
      </c>
      <c r="C19" s="273">
        <v>1</v>
      </c>
      <c r="D19" s="380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7" t="str">
        <f>HYPERLINK("#'ZV Vykáz.-A'!A1","Ambulantní péče ve vyjmenovaných odbornostech (§9)")</f>
        <v>Ambulantní péče ve vyjmenovaných odbornostech (§9)</v>
      </c>
      <c r="B20" s="410" t="s">
        <v>137</v>
      </c>
      <c r="C20" s="273">
        <v>1</v>
      </c>
      <c r="D20" s="380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90" t="str">
        <f>HYPERLINK("#'ZV Vykáz.-H'!A1","Zdravotní výkony vykázané u hospitalizovaných pacientů (max. 85 %)")</f>
        <v>Zdravotní výkony vykázané u hospitalizovaných pacientů (max. 85 %)</v>
      </c>
      <c r="B21" s="410" t="s">
        <v>139</v>
      </c>
      <c r="C21" s="273">
        <v>0.85</v>
      </c>
      <c r="D21" s="273">
        <f>IF(ISERROR(VLOOKUP("Celkem:",'ZV Vykáz.-H'!$A:$S,7,0)),"",VLOOKUP("Celkem:",'ZV Vykáz.-H'!$A:$S,7,0))</f>
        <v>1.1999554458988555</v>
      </c>
      <c r="E21" s="269">
        <f t="shared" si="1"/>
        <v>1.4117122892927711</v>
      </c>
    </row>
    <row r="22" spans="1:5" ht="14.45" customHeight="1" x14ac:dyDescent="0.2">
      <c r="A22" s="291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9473.970000000003</v>
      </c>
      <c r="D22" s="268">
        <f ca="1">IF(ISERROR(VLOOKUP("Hospitalizace *",INDIRECT("HI!$A:$G"),5,0)),0,VLOOKUP("Hospitalizace *",INDIRECT("HI!$A:$G"),5,0))</f>
        <v>12259.230000000001</v>
      </c>
      <c r="E22" s="269">
        <f ca="1">IF(C22=0,0,D22/C22)</f>
        <v>1.2939907979442618</v>
      </c>
    </row>
    <row r="23" spans="1:5" ht="14.45" customHeight="1" x14ac:dyDescent="0.25">
      <c r="A23" s="409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1.2939907979442618</v>
      </c>
      <c r="E23" s="269">
        <f t="shared" si="1"/>
        <v>1.2939907979442618</v>
      </c>
    </row>
    <row r="24" spans="1:5" ht="14.45" customHeight="1" x14ac:dyDescent="0.25">
      <c r="A24" s="408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1.2939907979442618</v>
      </c>
      <c r="E24" s="269">
        <f t="shared" si="1"/>
        <v>1.2939907979442618</v>
      </c>
    </row>
    <row r="25" spans="1:5" ht="14.45" customHeight="1" x14ac:dyDescent="0.25">
      <c r="A25" s="408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7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90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1.1764705882352942</v>
      </c>
      <c r="E27" s="269">
        <f t="shared" si="1"/>
        <v>1.2383900928792571</v>
      </c>
    </row>
    <row r="28" spans="1:5" ht="14.45" customHeight="1" x14ac:dyDescent="0.2">
      <c r="A28" s="290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2">
        <f>IF(ISERROR(INDEX(ALOS!$E:$E,COUNT(ALOS!$E:$E)+32)),0,INDEX(ALOS!$E:$E,COUNT(ALOS!$E:$E)+32))</f>
        <v>0.72684085510688834</v>
      </c>
      <c r="E28" s="269">
        <f t="shared" si="1"/>
        <v>0.72684085510688834</v>
      </c>
    </row>
    <row r="29" spans="1:5" ht="25.5" x14ac:dyDescent="0.2">
      <c r="A29" s="2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1.105796010250174</v>
      </c>
      <c r="E29" s="269">
        <f t="shared" si="1"/>
        <v>1.1639958002633413</v>
      </c>
    </row>
    <row r="30" spans="1:5" ht="14.45" customHeight="1" thickBot="1" x14ac:dyDescent="0.25">
      <c r="A30" s="294" t="s">
        <v>174</v>
      </c>
      <c r="B30" s="278"/>
      <c r="C30" s="279"/>
      <c r="D30" s="279"/>
      <c r="E30" s="280"/>
    </row>
    <row r="31" spans="1:5" ht="14.45" customHeight="1" thickBot="1" x14ac:dyDescent="0.25">
      <c r="A31" s="295"/>
      <c r="B31" s="296"/>
      <c r="C31" s="297"/>
      <c r="D31" s="297"/>
      <c r="E31" s="298"/>
    </row>
    <row r="32" spans="1:5" ht="14.45" customHeight="1" thickBot="1" x14ac:dyDescent="0.25">
      <c r="A32" s="299" t="s">
        <v>175</v>
      </c>
      <c r="B32" s="300"/>
      <c r="C32" s="301"/>
      <c r="D32" s="301"/>
      <c r="E32" s="302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7A3E2F0-4EE0-4F95-AF07-E33F922F0C3F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6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6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  <c r="N2" s="328"/>
      <c r="O2" s="206"/>
      <c r="P2" s="328"/>
      <c r="Q2" s="206"/>
      <c r="R2" s="328"/>
      <c r="S2" s="329"/>
    </row>
    <row r="3" spans="1:19" ht="14.45" customHeight="1" thickBot="1" x14ac:dyDescent="0.25">
      <c r="A3" s="322" t="s">
        <v>143</v>
      </c>
      <c r="B3" s="323">
        <f>SUBTOTAL(9,B6:B1048576)</f>
        <v>33461993</v>
      </c>
      <c r="C3" s="324">
        <f t="shared" ref="C3:R3" si="0">SUBTOTAL(9,C6:C1048576)</f>
        <v>1.1243356113269563</v>
      </c>
      <c r="D3" s="324">
        <f t="shared" si="0"/>
        <v>29761570</v>
      </c>
      <c r="E3" s="324">
        <f t="shared" si="0"/>
        <v>1</v>
      </c>
      <c r="F3" s="324">
        <f t="shared" si="0"/>
        <v>35712558</v>
      </c>
      <c r="G3" s="327">
        <f>IF(D3&lt;&gt;0,F3/D3,"")</f>
        <v>1.1999554458988555</v>
      </c>
      <c r="H3" s="323">
        <f t="shared" si="0"/>
        <v>7378691.4300000034</v>
      </c>
      <c r="I3" s="324">
        <f t="shared" si="0"/>
        <v>1.4639000716013753</v>
      </c>
      <c r="J3" s="324">
        <f t="shared" si="0"/>
        <v>5040433.8200000068</v>
      </c>
      <c r="K3" s="324">
        <f t="shared" si="0"/>
        <v>1</v>
      </c>
      <c r="L3" s="324">
        <f t="shared" si="0"/>
        <v>6490939.7400000002</v>
      </c>
      <c r="M3" s="325">
        <f>IF(J3&lt;&gt;0,L3/J3,"")</f>
        <v>1.2877740233875328</v>
      </c>
      <c r="N3" s="326">
        <f t="shared" si="0"/>
        <v>0</v>
      </c>
      <c r="O3" s="324">
        <f t="shared" si="0"/>
        <v>0</v>
      </c>
      <c r="P3" s="324">
        <f t="shared" si="0"/>
        <v>0</v>
      </c>
      <c r="Q3" s="324">
        <f t="shared" si="0"/>
        <v>0</v>
      </c>
      <c r="R3" s="324">
        <f t="shared" si="0"/>
        <v>0</v>
      </c>
      <c r="S3" s="325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2018</v>
      </c>
      <c r="C5" s="754"/>
      <c r="D5" s="754">
        <v>2019</v>
      </c>
      <c r="E5" s="754"/>
      <c r="F5" s="754">
        <v>2020</v>
      </c>
      <c r="G5" s="783" t="s">
        <v>2</v>
      </c>
      <c r="H5" s="753">
        <v>2018</v>
      </c>
      <c r="I5" s="754"/>
      <c r="J5" s="754">
        <v>2019</v>
      </c>
      <c r="K5" s="754"/>
      <c r="L5" s="754">
        <v>2020</v>
      </c>
      <c r="M5" s="783" t="s">
        <v>2</v>
      </c>
      <c r="N5" s="753">
        <v>2018</v>
      </c>
      <c r="O5" s="754"/>
      <c r="P5" s="754">
        <v>2019</v>
      </c>
      <c r="Q5" s="754"/>
      <c r="R5" s="754">
        <v>2020</v>
      </c>
      <c r="S5" s="783" t="s">
        <v>2</v>
      </c>
    </row>
    <row r="6" spans="1:19" ht="14.45" customHeight="1" thickBot="1" x14ac:dyDescent="0.25">
      <c r="A6" s="770" t="s">
        <v>1746</v>
      </c>
      <c r="B6" s="768">
        <v>33461993</v>
      </c>
      <c r="C6" s="781">
        <v>1.1243356113269563</v>
      </c>
      <c r="D6" s="768">
        <v>29761570</v>
      </c>
      <c r="E6" s="781">
        <v>1</v>
      </c>
      <c r="F6" s="768">
        <v>35712558</v>
      </c>
      <c r="G6" s="372">
        <v>1.1999554458988555</v>
      </c>
      <c r="H6" s="768">
        <v>7378691.4300000034</v>
      </c>
      <c r="I6" s="781">
        <v>1.4639000716013753</v>
      </c>
      <c r="J6" s="768">
        <v>5040433.8200000068</v>
      </c>
      <c r="K6" s="781">
        <v>1</v>
      </c>
      <c r="L6" s="768">
        <v>6490939.7400000002</v>
      </c>
      <c r="M6" s="372">
        <v>1.2877740233875328</v>
      </c>
      <c r="N6" s="768"/>
      <c r="O6" s="781"/>
      <c r="P6" s="768"/>
      <c r="Q6" s="781"/>
      <c r="R6" s="768"/>
      <c r="S6" s="3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52AFDD0-2A3E-4D36-A2D2-798B1B9E2E1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496" t="s">
        <v>3245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1" t="s">
        <v>305</v>
      </c>
      <c r="B2" s="234"/>
      <c r="C2" s="234"/>
      <c r="D2" s="234"/>
      <c r="E2" s="234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1"/>
      <c r="Q2" s="330"/>
    </row>
    <row r="3" spans="1:17" ht="14.45" customHeight="1" thickBot="1" x14ac:dyDescent="0.25">
      <c r="E3" s="98" t="s">
        <v>143</v>
      </c>
      <c r="F3" s="193">
        <f t="shared" ref="F3:O3" si="0">SUBTOTAL(9,F6:F1048576)</f>
        <v>12593.05</v>
      </c>
      <c r="G3" s="194">
        <f t="shared" si="0"/>
        <v>40840684.430000007</v>
      </c>
      <c r="H3" s="194"/>
      <c r="I3" s="194"/>
      <c r="J3" s="194">
        <f t="shared" si="0"/>
        <v>9826.2999999999993</v>
      </c>
      <c r="K3" s="194">
        <f t="shared" si="0"/>
        <v>34802003.82</v>
      </c>
      <c r="L3" s="194"/>
      <c r="M3" s="194"/>
      <c r="N3" s="194">
        <f t="shared" si="0"/>
        <v>10072.419999999998</v>
      </c>
      <c r="O3" s="194">
        <f t="shared" si="0"/>
        <v>42203497.740000002</v>
      </c>
      <c r="P3" s="71">
        <f>IF(K3=0,0,O3/K3)</f>
        <v>1.212674360886844</v>
      </c>
      <c r="Q3" s="195">
        <f>IF(N3=0,0,O3/N3)</f>
        <v>4190.0057523415435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2018</v>
      </c>
      <c r="G4" s="609"/>
      <c r="H4" s="196"/>
      <c r="I4" s="196"/>
      <c r="J4" s="608">
        <v>2019</v>
      </c>
      <c r="K4" s="609"/>
      <c r="L4" s="196"/>
      <c r="M4" s="196"/>
      <c r="N4" s="608">
        <v>2020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509</v>
      </c>
      <c r="B6" s="690" t="s">
        <v>2452</v>
      </c>
      <c r="C6" s="690" t="s">
        <v>2447</v>
      </c>
      <c r="D6" s="690" t="s">
        <v>2453</v>
      </c>
      <c r="E6" s="690" t="s">
        <v>2454</v>
      </c>
      <c r="F6" s="694"/>
      <c r="G6" s="694"/>
      <c r="H6" s="694"/>
      <c r="I6" s="694"/>
      <c r="J6" s="694"/>
      <c r="K6" s="694"/>
      <c r="L6" s="694"/>
      <c r="M6" s="694"/>
      <c r="N6" s="694">
        <v>4</v>
      </c>
      <c r="O6" s="694">
        <v>2548</v>
      </c>
      <c r="P6" s="715"/>
      <c r="Q6" s="695">
        <v>637</v>
      </c>
    </row>
    <row r="7" spans="1:17" ht="14.45" customHeight="1" x14ac:dyDescent="0.2">
      <c r="A7" s="696" t="s">
        <v>509</v>
      </c>
      <c r="B7" s="697" t="s">
        <v>2452</v>
      </c>
      <c r="C7" s="697" t="s">
        <v>2447</v>
      </c>
      <c r="D7" s="697" t="s">
        <v>2455</v>
      </c>
      <c r="E7" s="697" t="s">
        <v>2456</v>
      </c>
      <c r="F7" s="701"/>
      <c r="G7" s="701"/>
      <c r="H7" s="701"/>
      <c r="I7" s="701"/>
      <c r="J7" s="701"/>
      <c r="K7" s="701"/>
      <c r="L7" s="701"/>
      <c r="M7" s="701"/>
      <c r="N7" s="701">
        <v>9</v>
      </c>
      <c r="O7" s="701">
        <v>351</v>
      </c>
      <c r="P7" s="726"/>
      <c r="Q7" s="702">
        <v>39</v>
      </c>
    </row>
    <row r="8" spans="1:17" ht="14.45" customHeight="1" x14ac:dyDescent="0.2">
      <c r="A8" s="696" t="s">
        <v>509</v>
      </c>
      <c r="B8" s="697" t="s">
        <v>2452</v>
      </c>
      <c r="C8" s="697" t="s">
        <v>2447</v>
      </c>
      <c r="D8" s="697" t="s">
        <v>2457</v>
      </c>
      <c r="E8" s="697" t="s">
        <v>2458</v>
      </c>
      <c r="F8" s="701"/>
      <c r="G8" s="701"/>
      <c r="H8" s="701"/>
      <c r="I8" s="701"/>
      <c r="J8" s="701"/>
      <c r="K8" s="701"/>
      <c r="L8" s="701"/>
      <c r="M8" s="701"/>
      <c r="N8" s="701">
        <v>3</v>
      </c>
      <c r="O8" s="701">
        <v>5115</v>
      </c>
      <c r="P8" s="726"/>
      <c r="Q8" s="702">
        <v>1705</v>
      </c>
    </row>
    <row r="9" spans="1:17" ht="14.45" customHeight="1" x14ac:dyDescent="0.2">
      <c r="A9" s="696" t="s">
        <v>509</v>
      </c>
      <c r="B9" s="697" t="s">
        <v>2452</v>
      </c>
      <c r="C9" s="697" t="s">
        <v>2447</v>
      </c>
      <c r="D9" s="697" t="s">
        <v>2459</v>
      </c>
      <c r="E9" s="697" t="s">
        <v>2460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993</v>
      </c>
      <c r="P9" s="726"/>
      <c r="Q9" s="702">
        <v>993</v>
      </c>
    </row>
    <row r="10" spans="1:17" ht="14.45" customHeight="1" x14ac:dyDescent="0.2">
      <c r="A10" s="696" t="s">
        <v>509</v>
      </c>
      <c r="B10" s="697" t="s">
        <v>2461</v>
      </c>
      <c r="C10" s="697" t="s">
        <v>2447</v>
      </c>
      <c r="D10" s="697" t="s">
        <v>2462</v>
      </c>
      <c r="E10" s="697" t="s">
        <v>2463</v>
      </c>
      <c r="F10" s="701"/>
      <c r="G10" s="701"/>
      <c r="H10" s="701"/>
      <c r="I10" s="701"/>
      <c r="J10" s="701"/>
      <c r="K10" s="701"/>
      <c r="L10" s="701"/>
      <c r="M10" s="701"/>
      <c r="N10" s="701">
        <v>1</v>
      </c>
      <c r="O10" s="701">
        <v>1983</v>
      </c>
      <c r="P10" s="726"/>
      <c r="Q10" s="702">
        <v>1983</v>
      </c>
    </row>
    <row r="11" spans="1:17" ht="14.45" customHeight="1" x14ac:dyDescent="0.2">
      <c r="A11" s="696" t="s">
        <v>509</v>
      </c>
      <c r="B11" s="697" t="s">
        <v>2461</v>
      </c>
      <c r="C11" s="697" t="s">
        <v>2447</v>
      </c>
      <c r="D11" s="697" t="s">
        <v>2464</v>
      </c>
      <c r="E11" s="697" t="s">
        <v>2465</v>
      </c>
      <c r="F11" s="701">
        <v>1</v>
      </c>
      <c r="G11" s="701">
        <v>2526</v>
      </c>
      <c r="H11" s="701"/>
      <c r="I11" s="701">
        <v>2526</v>
      </c>
      <c r="J11" s="701"/>
      <c r="K11" s="701"/>
      <c r="L11" s="701"/>
      <c r="M11" s="701"/>
      <c r="N11" s="701"/>
      <c r="O11" s="701"/>
      <c r="P11" s="726"/>
      <c r="Q11" s="702"/>
    </row>
    <row r="12" spans="1:17" ht="14.45" customHeight="1" x14ac:dyDescent="0.2">
      <c r="A12" s="696" t="s">
        <v>509</v>
      </c>
      <c r="B12" s="697" t="s">
        <v>2461</v>
      </c>
      <c r="C12" s="697" t="s">
        <v>2447</v>
      </c>
      <c r="D12" s="697" t="s">
        <v>2466</v>
      </c>
      <c r="E12" s="697" t="s">
        <v>2467</v>
      </c>
      <c r="F12" s="701">
        <v>1</v>
      </c>
      <c r="G12" s="701">
        <v>3622</v>
      </c>
      <c r="H12" s="701"/>
      <c r="I12" s="701">
        <v>3622</v>
      </c>
      <c r="J12" s="701"/>
      <c r="K12" s="701"/>
      <c r="L12" s="701"/>
      <c r="M12" s="701"/>
      <c r="N12" s="701"/>
      <c r="O12" s="701"/>
      <c r="P12" s="726"/>
      <c r="Q12" s="702"/>
    </row>
    <row r="13" spans="1:17" ht="14.45" customHeight="1" x14ac:dyDescent="0.2">
      <c r="A13" s="696" t="s">
        <v>509</v>
      </c>
      <c r="B13" s="697" t="s">
        <v>2461</v>
      </c>
      <c r="C13" s="697" t="s">
        <v>2447</v>
      </c>
      <c r="D13" s="697" t="s">
        <v>2468</v>
      </c>
      <c r="E13" s="697" t="s">
        <v>2469</v>
      </c>
      <c r="F13" s="701">
        <v>24</v>
      </c>
      <c r="G13" s="701">
        <v>66576</v>
      </c>
      <c r="H13" s="701">
        <v>3.9827709978463748</v>
      </c>
      <c r="I13" s="701">
        <v>2774</v>
      </c>
      <c r="J13" s="701">
        <v>6</v>
      </c>
      <c r="K13" s="701">
        <v>16716</v>
      </c>
      <c r="L13" s="701">
        <v>1</v>
      </c>
      <c r="M13" s="701">
        <v>2786</v>
      </c>
      <c r="N13" s="701">
        <v>13</v>
      </c>
      <c r="O13" s="701">
        <v>36338</v>
      </c>
      <c r="P13" s="726">
        <v>2.1738454175640105</v>
      </c>
      <c r="Q13" s="702">
        <v>2795.2307692307691</v>
      </c>
    </row>
    <row r="14" spans="1:17" ht="14.45" customHeight="1" x14ac:dyDescent="0.2">
      <c r="A14" s="696" t="s">
        <v>509</v>
      </c>
      <c r="B14" s="697" t="s">
        <v>2461</v>
      </c>
      <c r="C14" s="697" t="s">
        <v>2447</v>
      </c>
      <c r="D14" s="697" t="s">
        <v>2470</v>
      </c>
      <c r="E14" s="697" t="s">
        <v>2471</v>
      </c>
      <c r="F14" s="701">
        <v>2</v>
      </c>
      <c r="G14" s="701">
        <v>12360</v>
      </c>
      <c r="H14" s="701">
        <v>0.49782503624939584</v>
      </c>
      <c r="I14" s="701">
        <v>6180</v>
      </c>
      <c r="J14" s="701">
        <v>4</v>
      </c>
      <c r="K14" s="701">
        <v>24828</v>
      </c>
      <c r="L14" s="701">
        <v>1</v>
      </c>
      <c r="M14" s="701">
        <v>6207</v>
      </c>
      <c r="N14" s="701"/>
      <c r="O14" s="701"/>
      <c r="P14" s="726"/>
      <c r="Q14" s="702"/>
    </row>
    <row r="15" spans="1:17" ht="14.45" customHeight="1" x14ac:dyDescent="0.2">
      <c r="A15" s="696" t="s">
        <v>509</v>
      </c>
      <c r="B15" s="697" t="s">
        <v>2461</v>
      </c>
      <c r="C15" s="697" t="s">
        <v>2447</v>
      </c>
      <c r="D15" s="697" t="s">
        <v>2472</v>
      </c>
      <c r="E15" s="697" t="s">
        <v>2473</v>
      </c>
      <c r="F15" s="701"/>
      <c r="G15" s="701"/>
      <c r="H15" s="701"/>
      <c r="I15" s="701"/>
      <c r="J15" s="701">
        <v>1</v>
      </c>
      <c r="K15" s="701">
        <v>3254</v>
      </c>
      <c r="L15" s="701">
        <v>1</v>
      </c>
      <c r="M15" s="701">
        <v>3254</v>
      </c>
      <c r="N15" s="701"/>
      <c r="O15" s="701"/>
      <c r="P15" s="726"/>
      <c r="Q15" s="702"/>
    </row>
    <row r="16" spans="1:17" ht="14.45" customHeight="1" x14ac:dyDescent="0.2">
      <c r="A16" s="696" t="s">
        <v>509</v>
      </c>
      <c r="B16" s="697" t="s">
        <v>2461</v>
      </c>
      <c r="C16" s="697" t="s">
        <v>2447</v>
      </c>
      <c r="D16" s="697" t="s">
        <v>2474</v>
      </c>
      <c r="E16" s="697" t="s">
        <v>2475</v>
      </c>
      <c r="F16" s="701"/>
      <c r="G16" s="701"/>
      <c r="H16" s="701"/>
      <c r="I16" s="701"/>
      <c r="J16" s="701"/>
      <c r="K16" s="701"/>
      <c r="L16" s="701"/>
      <c r="M16" s="701"/>
      <c r="N16" s="701">
        <v>6</v>
      </c>
      <c r="O16" s="701">
        <v>14922</v>
      </c>
      <c r="P16" s="726"/>
      <c r="Q16" s="702">
        <v>2487</v>
      </c>
    </row>
    <row r="17" spans="1:17" ht="14.45" customHeight="1" x14ac:dyDescent="0.2">
      <c r="A17" s="696" t="s">
        <v>509</v>
      </c>
      <c r="B17" s="697" t="s">
        <v>2461</v>
      </c>
      <c r="C17" s="697" t="s">
        <v>2447</v>
      </c>
      <c r="D17" s="697" t="s">
        <v>2476</v>
      </c>
      <c r="E17" s="697" t="s">
        <v>2477</v>
      </c>
      <c r="F17" s="701">
        <v>1</v>
      </c>
      <c r="G17" s="701">
        <v>3485</v>
      </c>
      <c r="H17" s="701"/>
      <c r="I17" s="701">
        <v>3485</v>
      </c>
      <c r="J17" s="701"/>
      <c r="K17" s="701"/>
      <c r="L17" s="701"/>
      <c r="M17" s="701"/>
      <c r="N17" s="701"/>
      <c r="O17" s="701"/>
      <c r="P17" s="726"/>
      <c r="Q17" s="702"/>
    </row>
    <row r="18" spans="1:17" ht="14.45" customHeight="1" x14ac:dyDescent="0.2">
      <c r="A18" s="696" t="s">
        <v>509</v>
      </c>
      <c r="B18" s="697" t="s">
        <v>2461</v>
      </c>
      <c r="C18" s="697" t="s">
        <v>2447</v>
      </c>
      <c r="D18" s="697" t="s">
        <v>2478</v>
      </c>
      <c r="E18" s="697" t="s">
        <v>2479</v>
      </c>
      <c r="F18" s="701"/>
      <c r="G18" s="701"/>
      <c r="H18" s="701"/>
      <c r="I18" s="701"/>
      <c r="J18" s="701"/>
      <c r="K18" s="701"/>
      <c r="L18" s="701"/>
      <c r="M18" s="701"/>
      <c r="N18" s="701">
        <v>1</v>
      </c>
      <c r="O18" s="701">
        <v>4451</v>
      </c>
      <c r="P18" s="726"/>
      <c r="Q18" s="702">
        <v>4451</v>
      </c>
    </row>
    <row r="19" spans="1:17" ht="14.45" customHeight="1" x14ac:dyDescent="0.2">
      <c r="A19" s="696" t="s">
        <v>509</v>
      </c>
      <c r="B19" s="697" t="s">
        <v>2461</v>
      </c>
      <c r="C19" s="697" t="s">
        <v>2447</v>
      </c>
      <c r="D19" s="697" t="s">
        <v>2480</v>
      </c>
      <c r="E19" s="697" t="s">
        <v>2481</v>
      </c>
      <c r="F19" s="701">
        <v>67</v>
      </c>
      <c r="G19" s="701">
        <v>143977</v>
      </c>
      <c r="H19" s="701">
        <v>2.2974197769231997</v>
      </c>
      <c r="I19" s="701">
        <v>2148.9104477611941</v>
      </c>
      <c r="J19" s="701">
        <v>29</v>
      </c>
      <c r="K19" s="701">
        <v>62669</v>
      </c>
      <c r="L19" s="701">
        <v>1</v>
      </c>
      <c r="M19" s="701">
        <v>2161</v>
      </c>
      <c r="N19" s="701">
        <v>19</v>
      </c>
      <c r="O19" s="701">
        <v>41219</v>
      </c>
      <c r="P19" s="726">
        <v>0.65772551022036418</v>
      </c>
      <c r="Q19" s="702">
        <v>2169.4210526315787</v>
      </c>
    </row>
    <row r="20" spans="1:17" ht="14.45" customHeight="1" x14ac:dyDescent="0.2">
      <c r="A20" s="696" t="s">
        <v>509</v>
      </c>
      <c r="B20" s="697" t="s">
        <v>2461</v>
      </c>
      <c r="C20" s="697" t="s">
        <v>2447</v>
      </c>
      <c r="D20" s="697" t="s">
        <v>2482</v>
      </c>
      <c r="E20" s="697" t="s">
        <v>2483</v>
      </c>
      <c r="F20" s="701">
        <v>3</v>
      </c>
      <c r="G20" s="701">
        <v>5043</v>
      </c>
      <c r="H20" s="701">
        <v>2.9875592417061609</v>
      </c>
      <c r="I20" s="701">
        <v>1681</v>
      </c>
      <c r="J20" s="701">
        <v>1</v>
      </c>
      <c r="K20" s="701">
        <v>1688</v>
      </c>
      <c r="L20" s="701">
        <v>1</v>
      </c>
      <c r="M20" s="701">
        <v>1688</v>
      </c>
      <c r="N20" s="701">
        <v>1</v>
      </c>
      <c r="O20" s="701">
        <v>1694</v>
      </c>
      <c r="P20" s="726">
        <v>1.0035545023696681</v>
      </c>
      <c r="Q20" s="702">
        <v>1694</v>
      </c>
    </row>
    <row r="21" spans="1:17" ht="14.45" customHeight="1" x14ac:dyDescent="0.2">
      <c r="A21" s="696" t="s">
        <v>509</v>
      </c>
      <c r="B21" s="697" t="s">
        <v>2461</v>
      </c>
      <c r="C21" s="697" t="s">
        <v>2447</v>
      </c>
      <c r="D21" s="697" t="s">
        <v>2484</v>
      </c>
      <c r="E21" s="697" t="s">
        <v>2485</v>
      </c>
      <c r="F21" s="701">
        <v>7</v>
      </c>
      <c r="G21" s="701">
        <v>16226</v>
      </c>
      <c r="H21" s="701">
        <v>1.7409871244635193</v>
      </c>
      <c r="I21" s="701">
        <v>2318</v>
      </c>
      <c r="J21" s="701">
        <v>4</v>
      </c>
      <c r="K21" s="701">
        <v>9320</v>
      </c>
      <c r="L21" s="701">
        <v>1</v>
      </c>
      <c r="M21" s="701">
        <v>2330</v>
      </c>
      <c r="N21" s="701">
        <v>5</v>
      </c>
      <c r="O21" s="701">
        <v>11700</v>
      </c>
      <c r="P21" s="726">
        <v>1.2553648068669527</v>
      </c>
      <c r="Q21" s="702">
        <v>2340</v>
      </c>
    </row>
    <row r="22" spans="1:17" ht="14.45" customHeight="1" x14ac:dyDescent="0.2">
      <c r="A22" s="696" t="s">
        <v>509</v>
      </c>
      <c r="B22" s="697" t="s">
        <v>2461</v>
      </c>
      <c r="C22" s="697" t="s">
        <v>2447</v>
      </c>
      <c r="D22" s="697" t="s">
        <v>2486</v>
      </c>
      <c r="E22" s="697" t="s">
        <v>2487</v>
      </c>
      <c r="F22" s="701">
        <v>26</v>
      </c>
      <c r="G22" s="701">
        <v>72098</v>
      </c>
      <c r="H22" s="701">
        <v>1.2943985637342907</v>
      </c>
      <c r="I22" s="701">
        <v>2773</v>
      </c>
      <c r="J22" s="701">
        <v>20</v>
      </c>
      <c r="K22" s="701">
        <v>55700</v>
      </c>
      <c r="L22" s="701">
        <v>1</v>
      </c>
      <c r="M22" s="701">
        <v>2785</v>
      </c>
      <c r="N22" s="701">
        <v>9</v>
      </c>
      <c r="O22" s="701">
        <v>25155</v>
      </c>
      <c r="P22" s="726">
        <v>0.45161579892280074</v>
      </c>
      <c r="Q22" s="702">
        <v>2795</v>
      </c>
    </row>
    <row r="23" spans="1:17" ht="14.45" customHeight="1" x14ac:dyDescent="0.2">
      <c r="A23" s="696" t="s">
        <v>509</v>
      </c>
      <c r="B23" s="697" t="s">
        <v>2461</v>
      </c>
      <c r="C23" s="697" t="s">
        <v>2447</v>
      </c>
      <c r="D23" s="697" t="s">
        <v>2488</v>
      </c>
      <c r="E23" s="697" t="s">
        <v>2489</v>
      </c>
      <c r="F23" s="701">
        <v>1</v>
      </c>
      <c r="G23" s="701">
        <v>3326</v>
      </c>
      <c r="H23" s="701"/>
      <c r="I23" s="701">
        <v>3326</v>
      </c>
      <c r="J23" s="701"/>
      <c r="K23" s="701"/>
      <c r="L23" s="701"/>
      <c r="M23" s="701"/>
      <c r="N23" s="701"/>
      <c r="O23" s="701"/>
      <c r="P23" s="726"/>
      <c r="Q23" s="702"/>
    </row>
    <row r="24" spans="1:17" ht="14.45" customHeight="1" x14ac:dyDescent="0.2">
      <c r="A24" s="696" t="s">
        <v>509</v>
      </c>
      <c r="B24" s="697" t="s">
        <v>2461</v>
      </c>
      <c r="C24" s="697" t="s">
        <v>2447</v>
      </c>
      <c r="D24" s="697" t="s">
        <v>2490</v>
      </c>
      <c r="E24" s="697" t="s">
        <v>2491</v>
      </c>
      <c r="F24" s="701">
        <v>2</v>
      </c>
      <c r="G24" s="701">
        <v>10296</v>
      </c>
      <c r="H24" s="701">
        <v>0.33333333333333331</v>
      </c>
      <c r="I24" s="701">
        <v>5148</v>
      </c>
      <c r="J24" s="701">
        <v>6</v>
      </c>
      <c r="K24" s="701">
        <v>30888</v>
      </c>
      <c r="L24" s="701">
        <v>1</v>
      </c>
      <c r="M24" s="701">
        <v>5148</v>
      </c>
      <c r="N24" s="701">
        <v>2</v>
      </c>
      <c r="O24" s="701">
        <v>10296</v>
      </c>
      <c r="P24" s="726">
        <v>0.33333333333333331</v>
      </c>
      <c r="Q24" s="702">
        <v>5148</v>
      </c>
    </row>
    <row r="25" spans="1:17" ht="14.45" customHeight="1" x14ac:dyDescent="0.2">
      <c r="A25" s="696" t="s">
        <v>509</v>
      </c>
      <c r="B25" s="697" t="s">
        <v>2461</v>
      </c>
      <c r="C25" s="697" t="s">
        <v>2447</v>
      </c>
      <c r="D25" s="697" t="s">
        <v>2492</v>
      </c>
      <c r="E25" s="697" t="s">
        <v>2493</v>
      </c>
      <c r="F25" s="701"/>
      <c r="G25" s="701"/>
      <c r="H25" s="701"/>
      <c r="I25" s="701"/>
      <c r="J25" s="701">
        <v>1</v>
      </c>
      <c r="K25" s="701">
        <v>4944</v>
      </c>
      <c r="L25" s="701">
        <v>1</v>
      </c>
      <c r="M25" s="701">
        <v>4944</v>
      </c>
      <c r="N25" s="701">
        <v>1</v>
      </c>
      <c r="O25" s="701">
        <v>4949</v>
      </c>
      <c r="P25" s="726">
        <v>1.0010113268608414</v>
      </c>
      <c r="Q25" s="702">
        <v>4949</v>
      </c>
    </row>
    <row r="26" spans="1:17" ht="14.45" customHeight="1" x14ac:dyDescent="0.2">
      <c r="A26" s="696" t="s">
        <v>509</v>
      </c>
      <c r="B26" s="697" t="s">
        <v>2461</v>
      </c>
      <c r="C26" s="697" t="s">
        <v>2447</v>
      </c>
      <c r="D26" s="697" t="s">
        <v>2494</v>
      </c>
      <c r="E26" s="697" t="s">
        <v>2495</v>
      </c>
      <c r="F26" s="701">
        <v>2</v>
      </c>
      <c r="G26" s="701">
        <v>1424</v>
      </c>
      <c r="H26" s="701">
        <v>0.56173570019723862</v>
      </c>
      <c r="I26" s="701">
        <v>712</v>
      </c>
      <c r="J26" s="701">
        <v>3</v>
      </c>
      <c r="K26" s="701">
        <v>2535</v>
      </c>
      <c r="L26" s="701">
        <v>1</v>
      </c>
      <c r="M26" s="701">
        <v>845</v>
      </c>
      <c r="N26" s="701">
        <v>3</v>
      </c>
      <c r="O26" s="701">
        <v>2556</v>
      </c>
      <c r="P26" s="726">
        <v>1.008284023668639</v>
      </c>
      <c r="Q26" s="702">
        <v>852</v>
      </c>
    </row>
    <row r="27" spans="1:17" ht="14.45" customHeight="1" x14ac:dyDescent="0.2">
      <c r="A27" s="696" t="s">
        <v>509</v>
      </c>
      <c r="B27" s="697" t="s">
        <v>2461</v>
      </c>
      <c r="C27" s="697" t="s">
        <v>2447</v>
      </c>
      <c r="D27" s="697" t="s">
        <v>2496</v>
      </c>
      <c r="E27" s="697" t="s">
        <v>2497</v>
      </c>
      <c r="F27" s="701">
        <v>1</v>
      </c>
      <c r="G27" s="701">
        <v>9810</v>
      </c>
      <c r="H27" s="701"/>
      <c r="I27" s="701">
        <v>9810</v>
      </c>
      <c r="J27" s="701"/>
      <c r="K27" s="701"/>
      <c r="L27" s="701"/>
      <c r="M27" s="701"/>
      <c r="N27" s="701"/>
      <c r="O27" s="701"/>
      <c r="P27" s="726"/>
      <c r="Q27" s="702"/>
    </row>
    <row r="28" spans="1:17" ht="14.45" customHeight="1" x14ac:dyDescent="0.2">
      <c r="A28" s="696" t="s">
        <v>509</v>
      </c>
      <c r="B28" s="697" t="s">
        <v>2461</v>
      </c>
      <c r="C28" s="697" t="s">
        <v>2447</v>
      </c>
      <c r="D28" s="697" t="s">
        <v>2498</v>
      </c>
      <c r="E28" s="697" t="s">
        <v>2499</v>
      </c>
      <c r="F28" s="701"/>
      <c r="G28" s="701"/>
      <c r="H28" s="701"/>
      <c r="I28" s="701"/>
      <c r="J28" s="701">
        <v>1</v>
      </c>
      <c r="K28" s="701">
        <v>4948</v>
      </c>
      <c r="L28" s="701">
        <v>1</v>
      </c>
      <c r="M28" s="701">
        <v>4948</v>
      </c>
      <c r="N28" s="701"/>
      <c r="O28" s="701"/>
      <c r="P28" s="726"/>
      <c r="Q28" s="702"/>
    </row>
    <row r="29" spans="1:17" ht="14.45" customHeight="1" x14ac:dyDescent="0.2">
      <c r="A29" s="696" t="s">
        <v>509</v>
      </c>
      <c r="B29" s="697" t="s">
        <v>2461</v>
      </c>
      <c r="C29" s="697" t="s">
        <v>2447</v>
      </c>
      <c r="D29" s="697" t="s">
        <v>2500</v>
      </c>
      <c r="E29" s="697" t="s">
        <v>2501</v>
      </c>
      <c r="F29" s="701"/>
      <c r="G29" s="701"/>
      <c r="H29" s="701"/>
      <c r="I29" s="701"/>
      <c r="J29" s="701">
        <v>1</v>
      </c>
      <c r="K29" s="701">
        <v>685</v>
      </c>
      <c r="L29" s="701">
        <v>1</v>
      </c>
      <c r="M29" s="701">
        <v>685</v>
      </c>
      <c r="N29" s="701"/>
      <c r="O29" s="701"/>
      <c r="P29" s="726"/>
      <c r="Q29" s="702"/>
    </row>
    <row r="30" spans="1:17" ht="14.45" customHeight="1" x14ac:dyDescent="0.2">
      <c r="A30" s="696" t="s">
        <v>509</v>
      </c>
      <c r="B30" s="697" t="s">
        <v>2461</v>
      </c>
      <c r="C30" s="697" t="s">
        <v>2447</v>
      </c>
      <c r="D30" s="697" t="s">
        <v>2502</v>
      </c>
      <c r="E30" s="697" t="s">
        <v>2503</v>
      </c>
      <c r="F30" s="701">
        <v>16</v>
      </c>
      <c r="G30" s="701">
        <v>13424</v>
      </c>
      <c r="H30" s="701">
        <v>1.4425102084676553</v>
      </c>
      <c r="I30" s="701">
        <v>839</v>
      </c>
      <c r="J30" s="701">
        <v>11</v>
      </c>
      <c r="K30" s="701">
        <v>9306</v>
      </c>
      <c r="L30" s="701">
        <v>1</v>
      </c>
      <c r="M30" s="701">
        <v>846</v>
      </c>
      <c r="N30" s="701">
        <v>17</v>
      </c>
      <c r="O30" s="701">
        <v>14472</v>
      </c>
      <c r="P30" s="726">
        <v>1.5551257253384914</v>
      </c>
      <c r="Q30" s="702">
        <v>851.29411764705878</v>
      </c>
    </row>
    <row r="31" spans="1:17" ht="14.45" customHeight="1" x14ac:dyDescent="0.2">
      <c r="A31" s="696" t="s">
        <v>509</v>
      </c>
      <c r="B31" s="697" t="s">
        <v>2461</v>
      </c>
      <c r="C31" s="697" t="s">
        <v>2447</v>
      </c>
      <c r="D31" s="697" t="s">
        <v>2504</v>
      </c>
      <c r="E31" s="697" t="s">
        <v>2505</v>
      </c>
      <c r="F31" s="701">
        <v>1</v>
      </c>
      <c r="G31" s="701">
        <v>0</v>
      </c>
      <c r="H31" s="701"/>
      <c r="I31" s="701">
        <v>0</v>
      </c>
      <c r="J31" s="701">
        <v>4</v>
      </c>
      <c r="K31" s="701">
        <v>0</v>
      </c>
      <c r="L31" s="701"/>
      <c r="M31" s="701">
        <v>0</v>
      </c>
      <c r="N31" s="701">
        <v>3</v>
      </c>
      <c r="O31" s="701">
        <v>0</v>
      </c>
      <c r="P31" s="726"/>
      <c r="Q31" s="702">
        <v>0</v>
      </c>
    </row>
    <row r="32" spans="1:17" ht="14.45" customHeight="1" x14ac:dyDescent="0.2">
      <c r="A32" s="696" t="s">
        <v>509</v>
      </c>
      <c r="B32" s="697" t="s">
        <v>2461</v>
      </c>
      <c r="C32" s="697" t="s">
        <v>2447</v>
      </c>
      <c r="D32" s="697" t="s">
        <v>2506</v>
      </c>
      <c r="E32" s="697" t="s">
        <v>2507</v>
      </c>
      <c r="F32" s="701"/>
      <c r="G32" s="701"/>
      <c r="H32" s="701"/>
      <c r="I32" s="701"/>
      <c r="J32" s="701"/>
      <c r="K32" s="701"/>
      <c r="L32" s="701"/>
      <c r="M32" s="701"/>
      <c r="N32" s="701">
        <v>1</v>
      </c>
      <c r="O32" s="701">
        <v>0</v>
      </c>
      <c r="P32" s="726"/>
      <c r="Q32" s="702">
        <v>0</v>
      </c>
    </row>
    <row r="33" spans="1:17" ht="14.45" customHeight="1" x14ac:dyDescent="0.2">
      <c r="A33" s="696" t="s">
        <v>509</v>
      </c>
      <c r="B33" s="697" t="s">
        <v>2461</v>
      </c>
      <c r="C33" s="697" t="s">
        <v>2447</v>
      </c>
      <c r="D33" s="697" t="s">
        <v>2508</v>
      </c>
      <c r="E33" s="697" t="s">
        <v>2509</v>
      </c>
      <c r="F33" s="701"/>
      <c r="G33" s="701"/>
      <c r="H33" s="701"/>
      <c r="I33" s="701"/>
      <c r="J33" s="701"/>
      <c r="K33" s="701"/>
      <c r="L33" s="701"/>
      <c r="M33" s="701"/>
      <c r="N33" s="701">
        <v>1</v>
      </c>
      <c r="O33" s="701">
        <v>0</v>
      </c>
      <c r="P33" s="726"/>
      <c r="Q33" s="702">
        <v>0</v>
      </c>
    </row>
    <row r="34" spans="1:17" ht="14.45" customHeight="1" x14ac:dyDescent="0.2">
      <c r="A34" s="696" t="s">
        <v>509</v>
      </c>
      <c r="B34" s="697" t="s">
        <v>2461</v>
      </c>
      <c r="C34" s="697" t="s">
        <v>2447</v>
      </c>
      <c r="D34" s="697" t="s">
        <v>2510</v>
      </c>
      <c r="E34" s="697" t="s">
        <v>2511</v>
      </c>
      <c r="F34" s="701"/>
      <c r="G34" s="701"/>
      <c r="H34" s="701"/>
      <c r="I34" s="701"/>
      <c r="J34" s="701">
        <v>1</v>
      </c>
      <c r="K34" s="701">
        <v>0</v>
      </c>
      <c r="L34" s="701"/>
      <c r="M34" s="701">
        <v>0</v>
      </c>
      <c r="N34" s="701"/>
      <c r="O34" s="701"/>
      <c r="P34" s="726"/>
      <c r="Q34" s="702"/>
    </row>
    <row r="35" spans="1:17" ht="14.45" customHeight="1" x14ac:dyDescent="0.2">
      <c r="A35" s="696" t="s">
        <v>509</v>
      </c>
      <c r="B35" s="697" t="s">
        <v>2461</v>
      </c>
      <c r="C35" s="697" t="s">
        <v>2447</v>
      </c>
      <c r="D35" s="697" t="s">
        <v>2512</v>
      </c>
      <c r="E35" s="697" t="s">
        <v>2513</v>
      </c>
      <c r="F35" s="701">
        <v>1</v>
      </c>
      <c r="G35" s="701">
        <v>0</v>
      </c>
      <c r="H35" s="701"/>
      <c r="I35" s="701">
        <v>0</v>
      </c>
      <c r="J35" s="701">
        <v>1</v>
      </c>
      <c r="K35" s="701">
        <v>0</v>
      </c>
      <c r="L35" s="701"/>
      <c r="M35" s="701">
        <v>0</v>
      </c>
      <c r="N35" s="701"/>
      <c r="O35" s="701"/>
      <c r="P35" s="726"/>
      <c r="Q35" s="702"/>
    </row>
    <row r="36" spans="1:17" ht="14.45" customHeight="1" x14ac:dyDescent="0.2">
      <c r="A36" s="696" t="s">
        <v>509</v>
      </c>
      <c r="B36" s="697" t="s">
        <v>2461</v>
      </c>
      <c r="C36" s="697" t="s">
        <v>2447</v>
      </c>
      <c r="D36" s="697" t="s">
        <v>2514</v>
      </c>
      <c r="E36" s="697" t="s">
        <v>2515</v>
      </c>
      <c r="F36" s="701">
        <v>1</v>
      </c>
      <c r="G36" s="701">
        <v>0</v>
      </c>
      <c r="H36" s="701"/>
      <c r="I36" s="701">
        <v>0</v>
      </c>
      <c r="J36" s="701">
        <v>2</v>
      </c>
      <c r="K36" s="701">
        <v>0</v>
      </c>
      <c r="L36" s="701"/>
      <c r="M36" s="701">
        <v>0</v>
      </c>
      <c r="N36" s="701"/>
      <c r="O36" s="701"/>
      <c r="P36" s="726"/>
      <c r="Q36" s="702"/>
    </row>
    <row r="37" spans="1:17" ht="14.45" customHeight="1" x14ac:dyDescent="0.2">
      <c r="A37" s="696" t="s">
        <v>509</v>
      </c>
      <c r="B37" s="697" t="s">
        <v>2461</v>
      </c>
      <c r="C37" s="697" t="s">
        <v>2447</v>
      </c>
      <c r="D37" s="697" t="s">
        <v>2516</v>
      </c>
      <c r="E37" s="697" t="s">
        <v>2517</v>
      </c>
      <c r="F37" s="701"/>
      <c r="G37" s="701"/>
      <c r="H37" s="701"/>
      <c r="I37" s="701"/>
      <c r="J37" s="701"/>
      <c r="K37" s="701"/>
      <c r="L37" s="701"/>
      <c r="M37" s="701"/>
      <c r="N37" s="701">
        <v>1</v>
      </c>
      <c r="O37" s="701">
        <v>0</v>
      </c>
      <c r="P37" s="726"/>
      <c r="Q37" s="702">
        <v>0</v>
      </c>
    </row>
    <row r="38" spans="1:17" ht="14.45" customHeight="1" x14ac:dyDescent="0.2">
      <c r="A38" s="696" t="s">
        <v>509</v>
      </c>
      <c r="B38" s="697" t="s">
        <v>2461</v>
      </c>
      <c r="C38" s="697" t="s">
        <v>2447</v>
      </c>
      <c r="D38" s="697" t="s">
        <v>2518</v>
      </c>
      <c r="E38" s="697" t="s">
        <v>2519</v>
      </c>
      <c r="F38" s="701"/>
      <c r="G38" s="701"/>
      <c r="H38" s="701"/>
      <c r="I38" s="701"/>
      <c r="J38" s="701"/>
      <c r="K38" s="701"/>
      <c r="L38" s="701"/>
      <c r="M38" s="701"/>
      <c r="N38" s="701">
        <v>2</v>
      </c>
      <c r="O38" s="701">
        <v>0</v>
      </c>
      <c r="P38" s="726"/>
      <c r="Q38" s="702">
        <v>0</v>
      </c>
    </row>
    <row r="39" spans="1:17" ht="14.45" customHeight="1" x14ac:dyDescent="0.2">
      <c r="A39" s="696" t="s">
        <v>509</v>
      </c>
      <c r="B39" s="697" t="s">
        <v>2461</v>
      </c>
      <c r="C39" s="697" t="s">
        <v>2447</v>
      </c>
      <c r="D39" s="697" t="s">
        <v>2520</v>
      </c>
      <c r="E39" s="697" t="s">
        <v>2521</v>
      </c>
      <c r="F39" s="701"/>
      <c r="G39" s="701"/>
      <c r="H39" s="701"/>
      <c r="I39" s="701"/>
      <c r="J39" s="701">
        <v>1</v>
      </c>
      <c r="K39" s="701">
        <v>0</v>
      </c>
      <c r="L39" s="701"/>
      <c r="M39" s="701">
        <v>0</v>
      </c>
      <c r="N39" s="701">
        <v>1</v>
      </c>
      <c r="O39" s="701">
        <v>0</v>
      </c>
      <c r="P39" s="726"/>
      <c r="Q39" s="702">
        <v>0</v>
      </c>
    </row>
    <row r="40" spans="1:17" ht="14.45" customHeight="1" x14ac:dyDescent="0.2">
      <c r="A40" s="696" t="s">
        <v>509</v>
      </c>
      <c r="B40" s="697" t="s">
        <v>2461</v>
      </c>
      <c r="C40" s="697" t="s">
        <v>2447</v>
      </c>
      <c r="D40" s="697" t="s">
        <v>2522</v>
      </c>
      <c r="E40" s="697" t="s">
        <v>2523</v>
      </c>
      <c r="F40" s="701"/>
      <c r="G40" s="701"/>
      <c r="H40" s="701"/>
      <c r="I40" s="701"/>
      <c r="J40" s="701">
        <v>1</v>
      </c>
      <c r="K40" s="701">
        <v>0</v>
      </c>
      <c r="L40" s="701"/>
      <c r="M40" s="701">
        <v>0</v>
      </c>
      <c r="N40" s="701">
        <v>1</v>
      </c>
      <c r="O40" s="701">
        <v>0</v>
      </c>
      <c r="P40" s="726"/>
      <c r="Q40" s="702">
        <v>0</v>
      </c>
    </row>
    <row r="41" spans="1:17" ht="14.45" customHeight="1" x14ac:dyDescent="0.2">
      <c r="A41" s="696" t="s">
        <v>509</v>
      </c>
      <c r="B41" s="697" t="s">
        <v>2461</v>
      </c>
      <c r="C41" s="697" t="s">
        <v>2447</v>
      </c>
      <c r="D41" s="697" t="s">
        <v>2524</v>
      </c>
      <c r="E41" s="697" t="s">
        <v>2525</v>
      </c>
      <c r="F41" s="701">
        <v>2</v>
      </c>
      <c r="G41" s="701">
        <v>1540</v>
      </c>
      <c r="H41" s="701">
        <v>1.9870967741935484</v>
      </c>
      <c r="I41" s="701">
        <v>770</v>
      </c>
      <c r="J41" s="701">
        <v>1</v>
      </c>
      <c r="K41" s="701">
        <v>775</v>
      </c>
      <c r="L41" s="701">
        <v>1</v>
      </c>
      <c r="M41" s="701">
        <v>775</v>
      </c>
      <c r="N41" s="701">
        <v>1</v>
      </c>
      <c r="O41" s="701">
        <v>780</v>
      </c>
      <c r="P41" s="726">
        <v>1.0064516129032257</v>
      </c>
      <c r="Q41" s="702">
        <v>780</v>
      </c>
    </row>
    <row r="42" spans="1:17" ht="14.45" customHeight="1" x14ac:dyDescent="0.2">
      <c r="A42" s="696" t="s">
        <v>509</v>
      </c>
      <c r="B42" s="697" t="s">
        <v>2461</v>
      </c>
      <c r="C42" s="697" t="s">
        <v>2447</v>
      </c>
      <c r="D42" s="697" t="s">
        <v>2526</v>
      </c>
      <c r="E42" s="697" t="s">
        <v>2527</v>
      </c>
      <c r="F42" s="701">
        <v>1</v>
      </c>
      <c r="G42" s="701">
        <v>2814</v>
      </c>
      <c r="H42" s="701"/>
      <c r="I42" s="701">
        <v>2814</v>
      </c>
      <c r="J42" s="701"/>
      <c r="K42" s="701"/>
      <c r="L42" s="701"/>
      <c r="M42" s="701"/>
      <c r="N42" s="701">
        <v>4</v>
      </c>
      <c r="O42" s="701">
        <v>11341</v>
      </c>
      <c r="P42" s="726"/>
      <c r="Q42" s="702">
        <v>2835.25</v>
      </c>
    </row>
    <row r="43" spans="1:17" ht="14.45" customHeight="1" x14ac:dyDescent="0.2">
      <c r="A43" s="696" t="s">
        <v>509</v>
      </c>
      <c r="B43" s="697" t="s">
        <v>2461</v>
      </c>
      <c r="C43" s="697" t="s">
        <v>2447</v>
      </c>
      <c r="D43" s="697" t="s">
        <v>2528</v>
      </c>
      <c r="E43" s="697" t="s">
        <v>2529</v>
      </c>
      <c r="F43" s="701"/>
      <c r="G43" s="701"/>
      <c r="H43" s="701"/>
      <c r="I43" s="701"/>
      <c r="J43" s="701"/>
      <c r="K43" s="701"/>
      <c r="L43" s="701"/>
      <c r="M43" s="701"/>
      <c r="N43" s="701">
        <v>2</v>
      </c>
      <c r="O43" s="701">
        <v>1394</v>
      </c>
      <c r="P43" s="726"/>
      <c r="Q43" s="702">
        <v>697</v>
      </c>
    </row>
    <row r="44" spans="1:17" ht="14.45" customHeight="1" x14ac:dyDescent="0.2">
      <c r="A44" s="696" t="s">
        <v>509</v>
      </c>
      <c r="B44" s="697" t="s">
        <v>2461</v>
      </c>
      <c r="C44" s="697" t="s">
        <v>2447</v>
      </c>
      <c r="D44" s="697" t="s">
        <v>2530</v>
      </c>
      <c r="E44" s="697" t="s">
        <v>2531</v>
      </c>
      <c r="F44" s="701"/>
      <c r="G44" s="701"/>
      <c r="H44" s="701"/>
      <c r="I44" s="701"/>
      <c r="J44" s="701">
        <v>1</v>
      </c>
      <c r="K44" s="701">
        <v>850</v>
      </c>
      <c r="L44" s="701">
        <v>1</v>
      </c>
      <c r="M44" s="701">
        <v>850</v>
      </c>
      <c r="N44" s="701"/>
      <c r="O44" s="701"/>
      <c r="P44" s="726"/>
      <c r="Q44" s="702"/>
    </row>
    <row r="45" spans="1:17" ht="14.45" customHeight="1" x14ac:dyDescent="0.2">
      <c r="A45" s="696" t="s">
        <v>509</v>
      </c>
      <c r="B45" s="697" t="s">
        <v>2461</v>
      </c>
      <c r="C45" s="697" t="s">
        <v>2447</v>
      </c>
      <c r="D45" s="697" t="s">
        <v>2532</v>
      </c>
      <c r="E45" s="697" t="s">
        <v>2533</v>
      </c>
      <c r="F45" s="701"/>
      <c r="G45" s="701"/>
      <c r="H45" s="701"/>
      <c r="I45" s="701"/>
      <c r="J45" s="701">
        <v>3</v>
      </c>
      <c r="K45" s="701">
        <v>28227</v>
      </c>
      <c r="L45" s="701">
        <v>1</v>
      </c>
      <c r="M45" s="701">
        <v>9409</v>
      </c>
      <c r="N45" s="701">
        <v>4</v>
      </c>
      <c r="O45" s="701">
        <v>37808</v>
      </c>
      <c r="P45" s="726">
        <v>1.339426789952882</v>
      </c>
      <c r="Q45" s="702">
        <v>9452</v>
      </c>
    </row>
    <row r="46" spans="1:17" ht="14.45" customHeight="1" x14ac:dyDescent="0.2">
      <c r="A46" s="696" t="s">
        <v>509</v>
      </c>
      <c r="B46" s="697" t="s">
        <v>2461</v>
      </c>
      <c r="C46" s="697" t="s">
        <v>2447</v>
      </c>
      <c r="D46" s="697" t="s">
        <v>2534</v>
      </c>
      <c r="E46" s="697" t="s">
        <v>2535</v>
      </c>
      <c r="F46" s="701">
        <v>14</v>
      </c>
      <c r="G46" s="701">
        <v>6243</v>
      </c>
      <c r="H46" s="701">
        <v>3.4838169642857144</v>
      </c>
      <c r="I46" s="701">
        <v>445.92857142857144</v>
      </c>
      <c r="J46" s="701">
        <v>4</v>
      </c>
      <c r="K46" s="701">
        <v>1792</v>
      </c>
      <c r="L46" s="701">
        <v>1</v>
      </c>
      <c r="M46" s="701">
        <v>448</v>
      </c>
      <c r="N46" s="701">
        <v>3</v>
      </c>
      <c r="O46" s="701">
        <v>1353</v>
      </c>
      <c r="P46" s="726">
        <v>0.7550223214285714</v>
      </c>
      <c r="Q46" s="702">
        <v>451</v>
      </c>
    </row>
    <row r="47" spans="1:17" ht="14.45" customHeight="1" x14ac:dyDescent="0.2">
      <c r="A47" s="696" t="s">
        <v>509</v>
      </c>
      <c r="B47" s="697" t="s">
        <v>2461</v>
      </c>
      <c r="C47" s="697" t="s">
        <v>2447</v>
      </c>
      <c r="D47" s="697" t="s">
        <v>2536</v>
      </c>
      <c r="E47" s="697" t="s">
        <v>2537</v>
      </c>
      <c r="F47" s="701">
        <v>33</v>
      </c>
      <c r="G47" s="701">
        <v>28577</v>
      </c>
      <c r="H47" s="701">
        <v>1.5623530698157564</v>
      </c>
      <c r="I47" s="701">
        <v>865.969696969697</v>
      </c>
      <c r="J47" s="701">
        <v>21</v>
      </c>
      <c r="K47" s="701">
        <v>18291</v>
      </c>
      <c r="L47" s="701">
        <v>1</v>
      </c>
      <c r="M47" s="701">
        <v>871</v>
      </c>
      <c r="N47" s="701">
        <v>21</v>
      </c>
      <c r="O47" s="701">
        <v>17769</v>
      </c>
      <c r="P47" s="726">
        <v>0.97146137444644909</v>
      </c>
      <c r="Q47" s="702">
        <v>846.14285714285711</v>
      </c>
    </row>
    <row r="48" spans="1:17" ht="14.45" customHeight="1" x14ac:dyDescent="0.2">
      <c r="A48" s="696" t="s">
        <v>509</v>
      </c>
      <c r="B48" s="697" t="s">
        <v>2461</v>
      </c>
      <c r="C48" s="697" t="s">
        <v>2447</v>
      </c>
      <c r="D48" s="697" t="s">
        <v>2538</v>
      </c>
      <c r="E48" s="697" t="s">
        <v>2539</v>
      </c>
      <c r="F48" s="701">
        <v>3</v>
      </c>
      <c r="G48" s="701">
        <v>10857</v>
      </c>
      <c r="H48" s="701">
        <v>2.9851525982952984</v>
      </c>
      <c r="I48" s="701">
        <v>3619</v>
      </c>
      <c r="J48" s="701">
        <v>1</v>
      </c>
      <c r="K48" s="701">
        <v>3637</v>
      </c>
      <c r="L48" s="701">
        <v>1</v>
      </c>
      <c r="M48" s="701">
        <v>3637</v>
      </c>
      <c r="N48" s="701">
        <v>2</v>
      </c>
      <c r="O48" s="701">
        <v>7306</v>
      </c>
      <c r="P48" s="726">
        <v>2.0087984602694529</v>
      </c>
      <c r="Q48" s="702">
        <v>3653</v>
      </c>
    </row>
    <row r="49" spans="1:17" ht="14.45" customHeight="1" x14ac:dyDescent="0.2">
      <c r="A49" s="696" t="s">
        <v>509</v>
      </c>
      <c r="B49" s="697" t="s">
        <v>2461</v>
      </c>
      <c r="C49" s="697" t="s">
        <v>2447</v>
      </c>
      <c r="D49" s="697" t="s">
        <v>2540</v>
      </c>
      <c r="E49" s="697" t="s">
        <v>2541</v>
      </c>
      <c r="F49" s="701"/>
      <c r="G49" s="701"/>
      <c r="H49" s="701"/>
      <c r="I49" s="701"/>
      <c r="J49" s="701">
        <v>4</v>
      </c>
      <c r="K49" s="701">
        <v>4292</v>
      </c>
      <c r="L49" s="701">
        <v>1</v>
      </c>
      <c r="M49" s="701">
        <v>1073</v>
      </c>
      <c r="N49" s="701"/>
      <c r="O49" s="701"/>
      <c r="P49" s="726"/>
      <c r="Q49" s="702"/>
    </row>
    <row r="50" spans="1:17" ht="14.45" customHeight="1" x14ac:dyDescent="0.2">
      <c r="A50" s="696" t="s">
        <v>509</v>
      </c>
      <c r="B50" s="697" t="s">
        <v>2461</v>
      </c>
      <c r="C50" s="697" t="s">
        <v>2447</v>
      </c>
      <c r="D50" s="697" t="s">
        <v>2542</v>
      </c>
      <c r="E50" s="697" t="s">
        <v>2543</v>
      </c>
      <c r="F50" s="701">
        <v>2</v>
      </c>
      <c r="G50" s="701">
        <v>7504</v>
      </c>
      <c r="H50" s="701"/>
      <c r="I50" s="701">
        <v>3752</v>
      </c>
      <c r="J50" s="701"/>
      <c r="K50" s="701"/>
      <c r="L50" s="701"/>
      <c r="M50" s="701"/>
      <c r="N50" s="701">
        <v>2</v>
      </c>
      <c r="O50" s="701">
        <v>7606</v>
      </c>
      <c r="P50" s="726"/>
      <c r="Q50" s="702">
        <v>3803</v>
      </c>
    </row>
    <row r="51" spans="1:17" ht="14.45" customHeight="1" x14ac:dyDescent="0.2">
      <c r="A51" s="696" t="s">
        <v>509</v>
      </c>
      <c r="B51" s="697" t="s">
        <v>2461</v>
      </c>
      <c r="C51" s="697" t="s">
        <v>2447</v>
      </c>
      <c r="D51" s="697" t="s">
        <v>2544</v>
      </c>
      <c r="E51" s="697" t="s">
        <v>2545</v>
      </c>
      <c r="F51" s="701"/>
      <c r="G51" s="701"/>
      <c r="H51" s="701"/>
      <c r="I51" s="701"/>
      <c r="J51" s="701">
        <v>1</v>
      </c>
      <c r="K51" s="701">
        <v>376</v>
      </c>
      <c r="L51" s="701">
        <v>1</v>
      </c>
      <c r="M51" s="701">
        <v>376</v>
      </c>
      <c r="N51" s="701"/>
      <c r="O51" s="701"/>
      <c r="P51" s="726"/>
      <c r="Q51" s="702"/>
    </row>
    <row r="52" spans="1:17" ht="14.45" customHeight="1" x14ac:dyDescent="0.2">
      <c r="A52" s="696" t="s">
        <v>509</v>
      </c>
      <c r="B52" s="697" t="s">
        <v>2461</v>
      </c>
      <c r="C52" s="697" t="s">
        <v>2447</v>
      </c>
      <c r="D52" s="697" t="s">
        <v>2546</v>
      </c>
      <c r="E52" s="697" t="s">
        <v>2547</v>
      </c>
      <c r="F52" s="701"/>
      <c r="G52" s="701"/>
      <c r="H52" s="701"/>
      <c r="I52" s="701"/>
      <c r="J52" s="701"/>
      <c r="K52" s="701"/>
      <c r="L52" s="701"/>
      <c r="M52" s="701"/>
      <c r="N52" s="701">
        <v>1</v>
      </c>
      <c r="O52" s="701">
        <v>0</v>
      </c>
      <c r="P52" s="726"/>
      <c r="Q52" s="702">
        <v>0</v>
      </c>
    </row>
    <row r="53" spans="1:17" ht="14.45" customHeight="1" x14ac:dyDescent="0.2">
      <c r="A53" s="696" t="s">
        <v>509</v>
      </c>
      <c r="B53" s="697" t="s">
        <v>2461</v>
      </c>
      <c r="C53" s="697" t="s">
        <v>2447</v>
      </c>
      <c r="D53" s="697" t="s">
        <v>2548</v>
      </c>
      <c r="E53" s="697" t="s">
        <v>2549</v>
      </c>
      <c r="F53" s="701">
        <v>9</v>
      </c>
      <c r="G53" s="701">
        <v>3519</v>
      </c>
      <c r="H53" s="701">
        <v>2.9847328244274811</v>
      </c>
      <c r="I53" s="701">
        <v>391</v>
      </c>
      <c r="J53" s="701">
        <v>3</v>
      </c>
      <c r="K53" s="701">
        <v>1179</v>
      </c>
      <c r="L53" s="701">
        <v>1</v>
      </c>
      <c r="M53" s="701">
        <v>393</v>
      </c>
      <c r="N53" s="701">
        <v>3</v>
      </c>
      <c r="O53" s="701">
        <v>1188</v>
      </c>
      <c r="P53" s="726">
        <v>1.0076335877862594</v>
      </c>
      <c r="Q53" s="702">
        <v>396</v>
      </c>
    </row>
    <row r="54" spans="1:17" ht="14.45" customHeight="1" x14ac:dyDescent="0.2">
      <c r="A54" s="696" t="s">
        <v>509</v>
      </c>
      <c r="B54" s="697" t="s">
        <v>2461</v>
      </c>
      <c r="C54" s="697" t="s">
        <v>2447</v>
      </c>
      <c r="D54" s="697" t="s">
        <v>2550</v>
      </c>
      <c r="E54" s="697" t="s">
        <v>2551</v>
      </c>
      <c r="F54" s="701"/>
      <c r="G54" s="701"/>
      <c r="H54" s="701"/>
      <c r="I54" s="701"/>
      <c r="J54" s="701"/>
      <c r="K54" s="701"/>
      <c r="L54" s="701"/>
      <c r="M54" s="701"/>
      <c r="N54" s="701">
        <v>1</v>
      </c>
      <c r="O54" s="701">
        <v>0</v>
      </c>
      <c r="P54" s="726"/>
      <c r="Q54" s="702">
        <v>0</v>
      </c>
    </row>
    <row r="55" spans="1:17" ht="14.45" customHeight="1" x14ac:dyDescent="0.2">
      <c r="A55" s="696" t="s">
        <v>509</v>
      </c>
      <c r="B55" s="697" t="s">
        <v>2461</v>
      </c>
      <c r="C55" s="697" t="s">
        <v>2447</v>
      </c>
      <c r="D55" s="697" t="s">
        <v>2552</v>
      </c>
      <c r="E55" s="697" t="s">
        <v>2553</v>
      </c>
      <c r="F55" s="701">
        <v>1</v>
      </c>
      <c r="G55" s="701">
        <v>2230</v>
      </c>
      <c r="H55" s="701"/>
      <c r="I55" s="701">
        <v>2230</v>
      </c>
      <c r="J55" s="701"/>
      <c r="K55" s="701"/>
      <c r="L55" s="701"/>
      <c r="M55" s="701"/>
      <c r="N55" s="701"/>
      <c r="O55" s="701"/>
      <c r="P55" s="726"/>
      <c r="Q55" s="702"/>
    </row>
    <row r="56" spans="1:17" ht="14.45" customHeight="1" x14ac:dyDescent="0.2">
      <c r="A56" s="696" t="s">
        <v>509</v>
      </c>
      <c r="B56" s="697" t="s">
        <v>2461</v>
      </c>
      <c r="C56" s="697" t="s">
        <v>2447</v>
      </c>
      <c r="D56" s="697" t="s">
        <v>2554</v>
      </c>
      <c r="E56" s="697" t="s">
        <v>2555</v>
      </c>
      <c r="F56" s="701">
        <v>1</v>
      </c>
      <c r="G56" s="701">
        <v>0</v>
      </c>
      <c r="H56" s="701"/>
      <c r="I56" s="701">
        <v>0</v>
      </c>
      <c r="J56" s="701">
        <v>4</v>
      </c>
      <c r="K56" s="701">
        <v>0</v>
      </c>
      <c r="L56" s="701"/>
      <c r="M56" s="701">
        <v>0</v>
      </c>
      <c r="N56" s="701">
        <v>4</v>
      </c>
      <c r="O56" s="701">
        <v>0</v>
      </c>
      <c r="P56" s="726"/>
      <c r="Q56" s="702">
        <v>0</v>
      </c>
    </row>
    <row r="57" spans="1:17" ht="14.45" customHeight="1" x14ac:dyDescent="0.2">
      <c r="A57" s="696" t="s">
        <v>509</v>
      </c>
      <c r="B57" s="697" t="s">
        <v>2461</v>
      </c>
      <c r="C57" s="697" t="s">
        <v>2447</v>
      </c>
      <c r="D57" s="697" t="s">
        <v>2556</v>
      </c>
      <c r="E57" s="697" t="s">
        <v>2557</v>
      </c>
      <c r="F57" s="701"/>
      <c r="G57" s="701"/>
      <c r="H57" s="701"/>
      <c r="I57" s="701"/>
      <c r="J57" s="701">
        <v>1</v>
      </c>
      <c r="K57" s="701">
        <v>8980</v>
      </c>
      <c r="L57" s="701">
        <v>1</v>
      </c>
      <c r="M57" s="701">
        <v>8980</v>
      </c>
      <c r="N57" s="701"/>
      <c r="O57" s="701"/>
      <c r="P57" s="726"/>
      <c r="Q57" s="702"/>
    </row>
    <row r="58" spans="1:17" ht="14.45" customHeight="1" x14ac:dyDescent="0.2">
      <c r="A58" s="696" t="s">
        <v>509</v>
      </c>
      <c r="B58" s="697" t="s">
        <v>2461</v>
      </c>
      <c r="C58" s="697" t="s">
        <v>2447</v>
      </c>
      <c r="D58" s="697" t="s">
        <v>2558</v>
      </c>
      <c r="E58" s="697" t="s">
        <v>2559</v>
      </c>
      <c r="F58" s="701">
        <v>1</v>
      </c>
      <c r="G58" s="701">
        <v>6317</v>
      </c>
      <c r="H58" s="701"/>
      <c r="I58" s="701">
        <v>6317</v>
      </c>
      <c r="J58" s="701"/>
      <c r="K58" s="701"/>
      <c r="L58" s="701"/>
      <c r="M58" s="701"/>
      <c r="N58" s="701"/>
      <c r="O58" s="701"/>
      <c r="P58" s="726"/>
      <c r="Q58" s="702"/>
    </row>
    <row r="59" spans="1:17" ht="14.45" customHeight="1" x14ac:dyDescent="0.2">
      <c r="A59" s="696" t="s">
        <v>509</v>
      </c>
      <c r="B59" s="697" t="s">
        <v>2461</v>
      </c>
      <c r="C59" s="697" t="s">
        <v>2447</v>
      </c>
      <c r="D59" s="697" t="s">
        <v>2560</v>
      </c>
      <c r="E59" s="697" t="s">
        <v>2561</v>
      </c>
      <c r="F59" s="701"/>
      <c r="G59" s="701"/>
      <c r="H59" s="701"/>
      <c r="I59" s="701"/>
      <c r="J59" s="701">
        <v>1</v>
      </c>
      <c r="K59" s="701">
        <v>4607</v>
      </c>
      <c r="L59" s="701">
        <v>1</v>
      </c>
      <c r="M59" s="701">
        <v>4607</v>
      </c>
      <c r="N59" s="701">
        <v>2</v>
      </c>
      <c r="O59" s="701">
        <v>9262</v>
      </c>
      <c r="P59" s="726">
        <v>2.010418927718689</v>
      </c>
      <c r="Q59" s="702">
        <v>4631</v>
      </c>
    </row>
    <row r="60" spans="1:17" ht="14.45" customHeight="1" x14ac:dyDescent="0.2">
      <c r="A60" s="696" t="s">
        <v>509</v>
      </c>
      <c r="B60" s="697" t="s">
        <v>2461</v>
      </c>
      <c r="C60" s="697" t="s">
        <v>2447</v>
      </c>
      <c r="D60" s="697" t="s">
        <v>2562</v>
      </c>
      <c r="E60" s="697" t="s">
        <v>2563</v>
      </c>
      <c r="F60" s="701">
        <v>7</v>
      </c>
      <c r="G60" s="701">
        <v>23107</v>
      </c>
      <c r="H60" s="701">
        <v>0.77519457863660757</v>
      </c>
      <c r="I60" s="701">
        <v>3301</v>
      </c>
      <c r="J60" s="701">
        <v>9</v>
      </c>
      <c r="K60" s="701">
        <v>29808</v>
      </c>
      <c r="L60" s="701">
        <v>1</v>
      </c>
      <c r="M60" s="701">
        <v>3312</v>
      </c>
      <c r="N60" s="701">
        <v>7</v>
      </c>
      <c r="O60" s="701">
        <v>23244</v>
      </c>
      <c r="P60" s="726">
        <v>0.77979066022544286</v>
      </c>
      <c r="Q60" s="702">
        <v>3320.5714285714284</v>
      </c>
    </row>
    <row r="61" spans="1:17" ht="14.45" customHeight="1" x14ac:dyDescent="0.2">
      <c r="A61" s="696" t="s">
        <v>509</v>
      </c>
      <c r="B61" s="697" t="s">
        <v>2461</v>
      </c>
      <c r="C61" s="697" t="s">
        <v>2447</v>
      </c>
      <c r="D61" s="697" t="s">
        <v>2564</v>
      </c>
      <c r="E61" s="697" t="s">
        <v>2565</v>
      </c>
      <c r="F61" s="701"/>
      <c r="G61" s="701"/>
      <c r="H61" s="701"/>
      <c r="I61" s="701"/>
      <c r="J61" s="701">
        <v>1</v>
      </c>
      <c r="K61" s="701">
        <v>9337</v>
      </c>
      <c r="L61" s="701">
        <v>1</v>
      </c>
      <c r="M61" s="701">
        <v>9337</v>
      </c>
      <c r="N61" s="701"/>
      <c r="O61" s="701"/>
      <c r="P61" s="726"/>
      <c r="Q61" s="702"/>
    </row>
    <row r="62" spans="1:17" ht="14.45" customHeight="1" x14ac:dyDescent="0.2">
      <c r="A62" s="696" t="s">
        <v>509</v>
      </c>
      <c r="B62" s="697" t="s">
        <v>2461</v>
      </c>
      <c r="C62" s="697" t="s">
        <v>2447</v>
      </c>
      <c r="D62" s="697" t="s">
        <v>2566</v>
      </c>
      <c r="E62" s="697" t="s">
        <v>2567</v>
      </c>
      <c r="F62" s="701"/>
      <c r="G62" s="701"/>
      <c r="H62" s="701"/>
      <c r="I62" s="701"/>
      <c r="J62" s="701">
        <v>3</v>
      </c>
      <c r="K62" s="701">
        <v>0</v>
      </c>
      <c r="L62" s="701"/>
      <c r="M62" s="701">
        <v>0</v>
      </c>
      <c r="N62" s="701">
        <v>2</v>
      </c>
      <c r="O62" s="701">
        <v>0</v>
      </c>
      <c r="P62" s="726"/>
      <c r="Q62" s="702">
        <v>0</v>
      </c>
    </row>
    <row r="63" spans="1:17" ht="14.45" customHeight="1" x14ac:dyDescent="0.2">
      <c r="A63" s="696" t="s">
        <v>509</v>
      </c>
      <c r="B63" s="697" t="s">
        <v>2461</v>
      </c>
      <c r="C63" s="697" t="s">
        <v>2447</v>
      </c>
      <c r="D63" s="697" t="s">
        <v>2568</v>
      </c>
      <c r="E63" s="697" t="s">
        <v>2569</v>
      </c>
      <c r="F63" s="701"/>
      <c r="G63" s="701"/>
      <c r="H63" s="701"/>
      <c r="I63" s="701"/>
      <c r="J63" s="701">
        <v>1</v>
      </c>
      <c r="K63" s="701">
        <v>0</v>
      </c>
      <c r="L63" s="701"/>
      <c r="M63" s="701">
        <v>0</v>
      </c>
      <c r="N63" s="701">
        <v>3</v>
      </c>
      <c r="O63" s="701">
        <v>0</v>
      </c>
      <c r="P63" s="726"/>
      <c r="Q63" s="702">
        <v>0</v>
      </c>
    </row>
    <row r="64" spans="1:17" ht="14.45" customHeight="1" x14ac:dyDescent="0.2">
      <c r="A64" s="696" t="s">
        <v>509</v>
      </c>
      <c r="B64" s="697" t="s">
        <v>2461</v>
      </c>
      <c r="C64" s="697" t="s">
        <v>2447</v>
      </c>
      <c r="D64" s="697" t="s">
        <v>2570</v>
      </c>
      <c r="E64" s="697" t="s">
        <v>2571</v>
      </c>
      <c r="F64" s="701"/>
      <c r="G64" s="701"/>
      <c r="H64" s="701"/>
      <c r="I64" s="701"/>
      <c r="J64" s="701"/>
      <c r="K64" s="701"/>
      <c r="L64" s="701"/>
      <c r="M64" s="701"/>
      <c r="N64" s="701">
        <v>1</v>
      </c>
      <c r="O64" s="701">
        <v>2562</v>
      </c>
      <c r="P64" s="726"/>
      <c r="Q64" s="702">
        <v>2562</v>
      </c>
    </row>
    <row r="65" spans="1:17" ht="14.45" customHeight="1" x14ac:dyDescent="0.2">
      <c r="A65" s="696" t="s">
        <v>509</v>
      </c>
      <c r="B65" s="697" t="s">
        <v>2461</v>
      </c>
      <c r="C65" s="697" t="s">
        <v>2447</v>
      </c>
      <c r="D65" s="697" t="s">
        <v>2572</v>
      </c>
      <c r="E65" s="697" t="s">
        <v>2573</v>
      </c>
      <c r="F65" s="701">
        <v>1</v>
      </c>
      <c r="G65" s="701">
        <v>5755</v>
      </c>
      <c r="H65" s="701"/>
      <c r="I65" s="701">
        <v>5755</v>
      </c>
      <c r="J65" s="701"/>
      <c r="K65" s="701"/>
      <c r="L65" s="701"/>
      <c r="M65" s="701"/>
      <c r="N65" s="701"/>
      <c r="O65" s="701"/>
      <c r="P65" s="726"/>
      <c r="Q65" s="702"/>
    </row>
    <row r="66" spans="1:17" ht="14.45" customHeight="1" x14ac:dyDescent="0.2">
      <c r="A66" s="696" t="s">
        <v>509</v>
      </c>
      <c r="B66" s="697" t="s">
        <v>2461</v>
      </c>
      <c r="C66" s="697" t="s">
        <v>2447</v>
      </c>
      <c r="D66" s="697" t="s">
        <v>2574</v>
      </c>
      <c r="E66" s="697" t="s">
        <v>2575</v>
      </c>
      <c r="F66" s="701"/>
      <c r="G66" s="701"/>
      <c r="H66" s="701"/>
      <c r="I66" s="701"/>
      <c r="J66" s="701">
        <v>1</v>
      </c>
      <c r="K66" s="701">
        <v>5271</v>
      </c>
      <c r="L66" s="701">
        <v>1</v>
      </c>
      <c r="M66" s="701">
        <v>5271</v>
      </c>
      <c r="N66" s="701">
        <v>1</v>
      </c>
      <c r="O66" s="701">
        <v>5300</v>
      </c>
      <c r="P66" s="726">
        <v>1.0055018023145512</v>
      </c>
      <c r="Q66" s="702">
        <v>5300</v>
      </c>
    </row>
    <row r="67" spans="1:17" ht="14.45" customHeight="1" x14ac:dyDescent="0.2">
      <c r="A67" s="696" t="s">
        <v>509</v>
      </c>
      <c r="B67" s="697" t="s">
        <v>2461</v>
      </c>
      <c r="C67" s="697" t="s">
        <v>2447</v>
      </c>
      <c r="D67" s="697" t="s">
        <v>2576</v>
      </c>
      <c r="E67" s="697" t="s">
        <v>2577</v>
      </c>
      <c r="F67" s="701">
        <v>2</v>
      </c>
      <c r="G67" s="701">
        <v>9344</v>
      </c>
      <c r="H67" s="701">
        <v>0.9965870307167235</v>
      </c>
      <c r="I67" s="701">
        <v>4672</v>
      </c>
      <c r="J67" s="701">
        <v>2</v>
      </c>
      <c r="K67" s="701">
        <v>9376</v>
      </c>
      <c r="L67" s="701">
        <v>1</v>
      </c>
      <c r="M67" s="701">
        <v>4688</v>
      </c>
      <c r="N67" s="701"/>
      <c r="O67" s="701"/>
      <c r="P67" s="726"/>
      <c r="Q67" s="702"/>
    </row>
    <row r="68" spans="1:17" ht="14.45" customHeight="1" x14ac:dyDescent="0.2">
      <c r="A68" s="696" t="s">
        <v>509</v>
      </c>
      <c r="B68" s="697" t="s">
        <v>2461</v>
      </c>
      <c r="C68" s="697" t="s">
        <v>2447</v>
      </c>
      <c r="D68" s="697" t="s">
        <v>2578</v>
      </c>
      <c r="E68" s="697" t="s">
        <v>2579</v>
      </c>
      <c r="F68" s="701">
        <v>1</v>
      </c>
      <c r="G68" s="701">
        <v>2427</v>
      </c>
      <c r="H68" s="701"/>
      <c r="I68" s="701">
        <v>2427</v>
      </c>
      <c r="J68" s="701"/>
      <c r="K68" s="701"/>
      <c r="L68" s="701"/>
      <c r="M68" s="701"/>
      <c r="N68" s="701"/>
      <c r="O68" s="701"/>
      <c r="P68" s="726"/>
      <c r="Q68" s="702"/>
    </row>
    <row r="69" spans="1:17" ht="14.45" customHeight="1" x14ac:dyDescent="0.2">
      <c r="A69" s="696" t="s">
        <v>509</v>
      </c>
      <c r="B69" s="697" t="s">
        <v>2461</v>
      </c>
      <c r="C69" s="697" t="s">
        <v>2447</v>
      </c>
      <c r="D69" s="697" t="s">
        <v>2580</v>
      </c>
      <c r="E69" s="697" t="s">
        <v>2581</v>
      </c>
      <c r="F69" s="701"/>
      <c r="G69" s="701"/>
      <c r="H69" s="701"/>
      <c r="I69" s="701"/>
      <c r="J69" s="701">
        <v>1</v>
      </c>
      <c r="K69" s="701">
        <v>6360</v>
      </c>
      <c r="L69" s="701">
        <v>1</v>
      </c>
      <c r="M69" s="701">
        <v>6360</v>
      </c>
      <c r="N69" s="701"/>
      <c r="O69" s="701"/>
      <c r="P69" s="726"/>
      <c r="Q69" s="702"/>
    </row>
    <row r="70" spans="1:17" ht="14.45" customHeight="1" x14ac:dyDescent="0.2">
      <c r="A70" s="696" t="s">
        <v>509</v>
      </c>
      <c r="B70" s="697" t="s">
        <v>2461</v>
      </c>
      <c r="C70" s="697" t="s">
        <v>2447</v>
      </c>
      <c r="D70" s="697" t="s">
        <v>2582</v>
      </c>
      <c r="E70" s="697" t="s">
        <v>2583</v>
      </c>
      <c r="F70" s="701"/>
      <c r="G70" s="701"/>
      <c r="H70" s="701"/>
      <c r="I70" s="701"/>
      <c r="J70" s="701"/>
      <c r="K70" s="701"/>
      <c r="L70" s="701"/>
      <c r="M70" s="701"/>
      <c r="N70" s="701">
        <v>1</v>
      </c>
      <c r="O70" s="701">
        <v>0</v>
      </c>
      <c r="P70" s="726"/>
      <c r="Q70" s="702">
        <v>0</v>
      </c>
    </row>
    <row r="71" spans="1:17" ht="14.45" customHeight="1" x14ac:dyDescent="0.2">
      <c r="A71" s="696" t="s">
        <v>509</v>
      </c>
      <c r="B71" s="697" t="s">
        <v>2461</v>
      </c>
      <c r="C71" s="697" t="s">
        <v>2447</v>
      </c>
      <c r="D71" s="697" t="s">
        <v>2584</v>
      </c>
      <c r="E71" s="697" t="s">
        <v>2585</v>
      </c>
      <c r="F71" s="701"/>
      <c r="G71" s="701"/>
      <c r="H71" s="701"/>
      <c r="I71" s="701"/>
      <c r="J71" s="701">
        <v>2</v>
      </c>
      <c r="K71" s="701">
        <v>10624</v>
      </c>
      <c r="L71" s="701">
        <v>1</v>
      </c>
      <c r="M71" s="701">
        <v>5312</v>
      </c>
      <c r="N71" s="701">
        <v>4</v>
      </c>
      <c r="O71" s="701">
        <v>21324</v>
      </c>
      <c r="P71" s="726">
        <v>2.0071536144578315</v>
      </c>
      <c r="Q71" s="702">
        <v>5331</v>
      </c>
    </row>
    <row r="72" spans="1:17" ht="14.45" customHeight="1" x14ac:dyDescent="0.2">
      <c r="A72" s="696" t="s">
        <v>509</v>
      </c>
      <c r="B72" s="697" t="s">
        <v>2461</v>
      </c>
      <c r="C72" s="697" t="s">
        <v>2447</v>
      </c>
      <c r="D72" s="697" t="s">
        <v>2586</v>
      </c>
      <c r="E72" s="697" t="s">
        <v>2587</v>
      </c>
      <c r="F72" s="701">
        <v>1</v>
      </c>
      <c r="G72" s="701">
        <v>8761</v>
      </c>
      <c r="H72" s="701"/>
      <c r="I72" s="701">
        <v>8761</v>
      </c>
      <c r="J72" s="701"/>
      <c r="K72" s="701"/>
      <c r="L72" s="701"/>
      <c r="M72" s="701"/>
      <c r="N72" s="701"/>
      <c r="O72" s="701"/>
      <c r="P72" s="726"/>
      <c r="Q72" s="702"/>
    </row>
    <row r="73" spans="1:17" ht="14.45" customHeight="1" x14ac:dyDescent="0.2">
      <c r="A73" s="696" t="s">
        <v>509</v>
      </c>
      <c r="B73" s="697" t="s">
        <v>2461</v>
      </c>
      <c r="C73" s="697" t="s">
        <v>2447</v>
      </c>
      <c r="D73" s="697" t="s">
        <v>2588</v>
      </c>
      <c r="E73" s="697" t="s">
        <v>2589</v>
      </c>
      <c r="F73" s="701"/>
      <c r="G73" s="701"/>
      <c r="H73" s="701"/>
      <c r="I73" s="701"/>
      <c r="J73" s="701">
        <v>1</v>
      </c>
      <c r="K73" s="701">
        <v>0</v>
      </c>
      <c r="L73" s="701"/>
      <c r="M73" s="701">
        <v>0</v>
      </c>
      <c r="N73" s="701"/>
      <c r="O73" s="701"/>
      <c r="P73" s="726"/>
      <c r="Q73" s="702"/>
    </row>
    <row r="74" spans="1:17" ht="14.45" customHeight="1" x14ac:dyDescent="0.2">
      <c r="A74" s="696" t="s">
        <v>509</v>
      </c>
      <c r="B74" s="697" t="s">
        <v>2461</v>
      </c>
      <c r="C74" s="697" t="s">
        <v>2447</v>
      </c>
      <c r="D74" s="697" t="s">
        <v>2590</v>
      </c>
      <c r="E74" s="697" t="s">
        <v>2591</v>
      </c>
      <c r="F74" s="701"/>
      <c r="G74" s="701"/>
      <c r="H74" s="701"/>
      <c r="I74" s="701"/>
      <c r="J74" s="701">
        <v>1</v>
      </c>
      <c r="K74" s="701">
        <v>0</v>
      </c>
      <c r="L74" s="701"/>
      <c r="M74" s="701">
        <v>0</v>
      </c>
      <c r="N74" s="701"/>
      <c r="O74" s="701"/>
      <c r="P74" s="726"/>
      <c r="Q74" s="702"/>
    </row>
    <row r="75" spans="1:17" ht="14.45" customHeight="1" x14ac:dyDescent="0.2">
      <c r="A75" s="696" t="s">
        <v>509</v>
      </c>
      <c r="B75" s="697" t="s">
        <v>2461</v>
      </c>
      <c r="C75" s="697" t="s">
        <v>2447</v>
      </c>
      <c r="D75" s="697" t="s">
        <v>2592</v>
      </c>
      <c r="E75" s="697" t="s">
        <v>2593</v>
      </c>
      <c r="F75" s="701">
        <v>1</v>
      </c>
      <c r="G75" s="701">
        <v>4120</v>
      </c>
      <c r="H75" s="701">
        <v>0.49806576402321084</v>
      </c>
      <c r="I75" s="701">
        <v>4120</v>
      </c>
      <c r="J75" s="701">
        <v>2</v>
      </c>
      <c r="K75" s="701">
        <v>8272</v>
      </c>
      <c r="L75" s="701">
        <v>1</v>
      </c>
      <c r="M75" s="701">
        <v>4136</v>
      </c>
      <c r="N75" s="701"/>
      <c r="O75" s="701"/>
      <c r="P75" s="726"/>
      <c r="Q75" s="702"/>
    </row>
    <row r="76" spans="1:17" ht="14.45" customHeight="1" x14ac:dyDescent="0.2">
      <c r="A76" s="696" t="s">
        <v>509</v>
      </c>
      <c r="B76" s="697" t="s">
        <v>2461</v>
      </c>
      <c r="C76" s="697" t="s">
        <v>2447</v>
      </c>
      <c r="D76" s="697" t="s">
        <v>2594</v>
      </c>
      <c r="E76" s="697" t="s">
        <v>2595</v>
      </c>
      <c r="F76" s="701"/>
      <c r="G76" s="701"/>
      <c r="H76" s="701"/>
      <c r="I76" s="701"/>
      <c r="J76" s="701"/>
      <c r="K76" s="701"/>
      <c r="L76" s="701"/>
      <c r="M76" s="701"/>
      <c r="N76" s="701">
        <v>2</v>
      </c>
      <c r="O76" s="701">
        <v>0</v>
      </c>
      <c r="P76" s="726"/>
      <c r="Q76" s="702">
        <v>0</v>
      </c>
    </row>
    <row r="77" spans="1:17" ht="14.45" customHeight="1" x14ac:dyDescent="0.2">
      <c r="A77" s="696" t="s">
        <v>509</v>
      </c>
      <c r="B77" s="697" t="s">
        <v>2461</v>
      </c>
      <c r="C77" s="697" t="s">
        <v>2447</v>
      </c>
      <c r="D77" s="697" t="s">
        <v>2596</v>
      </c>
      <c r="E77" s="697" t="s">
        <v>2597</v>
      </c>
      <c r="F77" s="701">
        <v>1</v>
      </c>
      <c r="G77" s="701">
        <v>6215</v>
      </c>
      <c r="H77" s="701">
        <v>0.49735915492957744</v>
      </c>
      <c r="I77" s="701">
        <v>6215</v>
      </c>
      <c r="J77" s="701">
        <v>2</v>
      </c>
      <c r="K77" s="701">
        <v>12496</v>
      </c>
      <c r="L77" s="701">
        <v>1</v>
      </c>
      <c r="M77" s="701">
        <v>6248</v>
      </c>
      <c r="N77" s="701"/>
      <c r="O77" s="701"/>
      <c r="P77" s="726"/>
      <c r="Q77" s="702"/>
    </row>
    <row r="78" spans="1:17" ht="14.45" customHeight="1" x14ac:dyDescent="0.2">
      <c r="A78" s="696" t="s">
        <v>509</v>
      </c>
      <c r="B78" s="697" t="s">
        <v>2461</v>
      </c>
      <c r="C78" s="697" t="s">
        <v>2447</v>
      </c>
      <c r="D78" s="697" t="s">
        <v>2598</v>
      </c>
      <c r="E78" s="697" t="s">
        <v>2599</v>
      </c>
      <c r="F78" s="701"/>
      <c r="G78" s="701"/>
      <c r="H78" s="701"/>
      <c r="I78" s="701"/>
      <c r="J78" s="701">
        <v>1</v>
      </c>
      <c r="K78" s="701">
        <v>1399</v>
      </c>
      <c r="L78" s="701">
        <v>1</v>
      </c>
      <c r="M78" s="701">
        <v>1399</v>
      </c>
      <c r="N78" s="701"/>
      <c r="O78" s="701"/>
      <c r="P78" s="726"/>
      <c r="Q78" s="702"/>
    </row>
    <row r="79" spans="1:17" ht="14.45" customHeight="1" x14ac:dyDescent="0.2">
      <c r="A79" s="696" t="s">
        <v>509</v>
      </c>
      <c r="B79" s="697" t="s">
        <v>2461</v>
      </c>
      <c r="C79" s="697" t="s">
        <v>2447</v>
      </c>
      <c r="D79" s="697" t="s">
        <v>2600</v>
      </c>
      <c r="E79" s="697" t="s">
        <v>2601</v>
      </c>
      <c r="F79" s="701">
        <v>1</v>
      </c>
      <c r="G79" s="701">
        <v>1970</v>
      </c>
      <c r="H79" s="701">
        <v>0.49722362443210499</v>
      </c>
      <c r="I79" s="701">
        <v>1970</v>
      </c>
      <c r="J79" s="701">
        <v>2</v>
      </c>
      <c r="K79" s="701">
        <v>3962</v>
      </c>
      <c r="L79" s="701">
        <v>1</v>
      </c>
      <c r="M79" s="701">
        <v>1981</v>
      </c>
      <c r="N79" s="701"/>
      <c r="O79" s="701"/>
      <c r="P79" s="726"/>
      <c r="Q79" s="702"/>
    </row>
    <row r="80" spans="1:17" ht="14.45" customHeight="1" x14ac:dyDescent="0.2">
      <c r="A80" s="696" t="s">
        <v>509</v>
      </c>
      <c r="B80" s="697" t="s">
        <v>2461</v>
      </c>
      <c r="C80" s="697" t="s">
        <v>2447</v>
      </c>
      <c r="D80" s="697" t="s">
        <v>2602</v>
      </c>
      <c r="E80" s="697" t="s">
        <v>2603</v>
      </c>
      <c r="F80" s="701"/>
      <c r="G80" s="701"/>
      <c r="H80" s="701"/>
      <c r="I80" s="701"/>
      <c r="J80" s="701"/>
      <c r="K80" s="701"/>
      <c r="L80" s="701"/>
      <c r="M80" s="701"/>
      <c r="N80" s="701">
        <v>1</v>
      </c>
      <c r="O80" s="701">
        <v>0</v>
      </c>
      <c r="P80" s="726"/>
      <c r="Q80" s="702">
        <v>0</v>
      </c>
    </row>
    <row r="81" spans="1:17" ht="14.45" customHeight="1" x14ac:dyDescent="0.2">
      <c r="A81" s="696" t="s">
        <v>509</v>
      </c>
      <c r="B81" s="697" t="s">
        <v>2461</v>
      </c>
      <c r="C81" s="697" t="s">
        <v>2447</v>
      </c>
      <c r="D81" s="697" t="s">
        <v>2604</v>
      </c>
      <c r="E81" s="697" t="s">
        <v>2605</v>
      </c>
      <c r="F81" s="701"/>
      <c r="G81" s="701"/>
      <c r="H81" s="701"/>
      <c r="I81" s="701"/>
      <c r="J81" s="701">
        <v>2</v>
      </c>
      <c r="K81" s="701">
        <v>0</v>
      </c>
      <c r="L81" s="701"/>
      <c r="M81" s="701">
        <v>0</v>
      </c>
      <c r="N81" s="701"/>
      <c r="O81" s="701"/>
      <c r="P81" s="726"/>
      <c r="Q81" s="702"/>
    </row>
    <row r="82" spans="1:17" ht="14.45" customHeight="1" x14ac:dyDescent="0.2">
      <c r="A82" s="696" t="s">
        <v>509</v>
      </c>
      <c r="B82" s="697" t="s">
        <v>2461</v>
      </c>
      <c r="C82" s="697" t="s">
        <v>2447</v>
      </c>
      <c r="D82" s="697" t="s">
        <v>2606</v>
      </c>
      <c r="E82" s="697" t="s">
        <v>2607</v>
      </c>
      <c r="F82" s="701">
        <v>1</v>
      </c>
      <c r="G82" s="701">
        <v>3538</v>
      </c>
      <c r="H82" s="701"/>
      <c r="I82" s="701">
        <v>3538</v>
      </c>
      <c r="J82" s="701"/>
      <c r="K82" s="701"/>
      <c r="L82" s="701"/>
      <c r="M82" s="701"/>
      <c r="N82" s="701">
        <v>4</v>
      </c>
      <c r="O82" s="701">
        <v>14312</v>
      </c>
      <c r="P82" s="726"/>
      <c r="Q82" s="702">
        <v>3578</v>
      </c>
    </row>
    <row r="83" spans="1:17" ht="14.45" customHeight="1" x14ac:dyDescent="0.2">
      <c r="A83" s="696" t="s">
        <v>509</v>
      </c>
      <c r="B83" s="697" t="s">
        <v>2461</v>
      </c>
      <c r="C83" s="697" t="s">
        <v>2447</v>
      </c>
      <c r="D83" s="697" t="s">
        <v>2608</v>
      </c>
      <c r="E83" s="697" t="s">
        <v>2609</v>
      </c>
      <c r="F83" s="701"/>
      <c r="G83" s="701"/>
      <c r="H83" s="701"/>
      <c r="I83" s="701"/>
      <c r="J83" s="701"/>
      <c r="K83" s="701"/>
      <c r="L83" s="701"/>
      <c r="M83" s="701"/>
      <c r="N83" s="701">
        <v>1</v>
      </c>
      <c r="O83" s="701">
        <v>8568</v>
      </c>
      <c r="P83" s="726"/>
      <c r="Q83" s="702">
        <v>8568</v>
      </c>
    </row>
    <row r="84" spans="1:17" ht="14.45" customHeight="1" x14ac:dyDescent="0.2">
      <c r="A84" s="696" t="s">
        <v>509</v>
      </c>
      <c r="B84" s="697" t="s">
        <v>2461</v>
      </c>
      <c r="C84" s="697" t="s">
        <v>2447</v>
      </c>
      <c r="D84" s="697" t="s">
        <v>2610</v>
      </c>
      <c r="E84" s="697" t="s">
        <v>2611</v>
      </c>
      <c r="F84" s="701"/>
      <c r="G84" s="701"/>
      <c r="H84" s="701"/>
      <c r="I84" s="701"/>
      <c r="J84" s="701"/>
      <c r="K84" s="701"/>
      <c r="L84" s="701"/>
      <c r="M84" s="701"/>
      <c r="N84" s="701">
        <v>1</v>
      </c>
      <c r="O84" s="701">
        <v>6346</v>
      </c>
      <c r="P84" s="726"/>
      <c r="Q84" s="702">
        <v>6346</v>
      </c>
    </row>
    <row r="85" spans="1:17" ht="14.45" customHeight="1" x14ac:dyDescent="0.2">
      <c r="A85" s="696" t="s">
        <v>509</v>
      </c>
      <c r="B85" s="697" t="s">
        <v>2461</v>
      </c>
      <c r="C85" s="697" t="s">
        <v>2447</v>
      </c>
      <c r="D85" s="697" t="s">
        <v>2612</v>
      </c>
      <c r="E85" s="697" t="s">
        <v>2613</v>
      </c>
      <c r="F85" s="701">
        <v>1</v>
      </c>
      <c r="G85" s="701">
        <v>1806</v>
      </c>
      <c r="H85" s="701"/>
      <c r="I85" s="701">
        <v>1806</v>
      </c>
      <c r="J85" s="701"/>
      <c r="K85" s="701"/>
      <c r="L85" s="701"/>
      <c r="M85" s="701"/>
      <c r="N85" s="701"/>
      <c r="O85" s="701"/>
      <c r="P85" s="726"/>
      <c r="Q85" s="702"/>
    </row>
    <row r="86" spans="1:17" ht="14.45" customHeight="1" x14ac:dyDescent="0.2">
      <c r="A86" s="696" t="s">
        <v>509</v>
      </c>
      <c r="B86" s="697" t="s">
        <v>2461</v>
      </c>
      <c r="C86" s="697" t="s">
        <v>2447</v>
      </c>
      <c r="D86" s="697" t="s">
        <v>2614</v>
      </c>
      <c r="E86" s="697" t="s">
        <v>2615</v>
      </c>
      <c r="F86" s="701"/>
      <c r="G86" s="701"/>
      <c r="H86" s="701"/>
      <c r="I86" s="701"/>
      <c r="J86" s="701"/>
      <c r="K86" s="701"/>
      <c r="L86" s="701"/>
      <c r="M86" s="701"/>
      <c r="N86" s="701">
        <v>1</v>
      </c>
      <c r="O86" s="701">
        <v>8531</v>
      </c>
      <c r="P86" s="726"/>
      <c r="Q86" s="702">
        <v>8531</v>
      </c>
    </row>
    <row r="87" spans="1:17" ht="14.45" customHeight="1" x14ac:dyDescent="0.2">
      <c r="A87" s="696" t="s">
        <v>509</v>
      </c>
      <c r="B87" s="697" t="s">
        <v>2461</v>
      </c>
      <c r="C87" s="697" t="s">
        <v>2447</v>
      </c>
      <c r="D87" s="697" t="s">
        <v>2616</v>
      </c>
      <c r="E87" s="697" t="s">
        <v>2617</v>
      </c>
      <c r="F87" s="701"/>
      <c r="G87" s="701"/>
      <c r="H87" s="701"/>
      <c r="I87" s="701"/>
      <c r="J87" s="701">
        <v>9</v>
      </c>
      <c r="K87" s="701">
        <v>0</v>
      </c>
      <c r="L87" s="701"/>
      <c r="M87" s="701">
        <v>0</v>
      </c>
      <c r="N87" s="701">
        <v>4</v>
      </c>
      <c r="O87" s="701">
        <v>0</v>
      </c>
      <c r="P87" s="726"/>
      <c r="Q87" s="702">
        <v>0</v>
      </c>
    </row>
    <row r="88" spans="1:17" ht="14.45" customHeight="1" x14ac:dyDescent="0.2">
      <c r="A88" s="696" t="s">
        <v>509</v>
      </c>
      <c r="B88" s="697" t="s">
        <v>2461</v>
      </c>
      <c r="C88" s="697" t="s">
        <v>2447</v>
      </c>
      <c r="D88" s="697" t="s">
        <v>2618</v>
      </c>
      <c r="E88" s="697" t="s">
        <v>2619</v>
      </c>
      <c r="F88" s="701"/>
      <c r="G88" s="701"/>
      <c r="H88" s="701"/>
      <c r="I88" s="701"/>
      <c r="J88" s="701">
        <v>1</v>
      </c>
      <c r="K88" s="701">
        <v>0</v>
      </c>
      <c r="L88" s="701"/>
      <c r="M88" s="701">
        <v>0</v>
      </c>
      <c r="N88" s="701"/>
      <c r="O88" s="701"/>
      <c r="P88" s="726"/>
      <c r="Q88" s="702"/>
    </row>
    <row r="89" spans="1:17" ht="14.45" customHeight="1" x14ac:dyDescent="0.2">
      <c r="A89" s="696" t="s">
        <v>509</v>
      </c>
      <c r="B89" s="697" t="s">
        <v>2461</v>
      </c>
      <c r="C89" s="697" t="s">
        <v>2447</v>
      </c>
      <c r="D89" s="697" t="s">
        <v>2620</v>
      </c>
      <c r="E89" s="697" t="s">
        <v>2621</v>
      </c>
      <c r="F89" s="701"/>
      <c r="G89" s="701"/>
      <c r="H89" s="701"/>
      <c r="I89" s="701"/>
      <c r="J89" s="701">
        <v>2</v>
      </c>
      <c r="K89" s="701">
        <v>0</v>
      </c>
      <c r="L89" s="701"/>
      <c r="M89" s="701">
        <v>0</v>
      </c>
      <c r="N89" s="701"/>
      <c r="O89" s="701"/>
      <c r="P89" s="726"/>
      <c r="Q89" s="702"/>
    </row>
    <row r="90" spans="1:17" ht="14.45" customHeight="1" x14ac:dyDescent="0.2">
      <c r="A90" s="696" t="s">
        <v>509</v>
      </c>
      <c r="B90" s="697" t="s">
        <v>2461</v>
      </c>
      <c r="C90" s="697" t="s">
        <v>2447</v>
      </c>
      <c r="D90" s="697" t="s">
        <v>2622</v>
      </c>
      <c r="E90" s="697" t="s">
        <v>2623</v>
      </c>
      <c r="F90" s="701"/>
      <c r="G90" s="701"/>
      <c r="H90" s="701"/>
      <c r="I90" s="701"/>
      <c r="J90" s="701"/>
      <c r="K90" s="701"/>
      <c r="L90" s="701"/>
      <c r="M90" s="701"/>
      <c r="N90" s="701">
        <v>4</v>
      </c>
      <c r="O90" s="701">
        <v>0</v>
      </c>
      <c r="P90" s="726"/>
      <c r="Q90" s="702">
        <v>0</v>
      </c>
    </row>
    <row r="91" spans="1:17" ht="14.45" customHeight="1" x14ac:dyDescent="0.2">
      <c r="A91" s="696" t="s">
        <v>509</v>
      </c>
      <c r="B91" s="697" t="s">
        <v>2461</v>
      </c>
      <c r="C91" s="697" t="s">
        <v>2447</v>
      </c>
      <c r="D91" s="697" t="s">
        <v>2624</v>
      </c>
      <c r="E91" s="697" t="s">
        <v>2625</v>
      </c>
      <c r="F91" s="701"/>
      <c r="G91" s="701"/>
      <c r="H91" s="701"/>
      <c r="I91" s="701"/>
      <c r="J91" s="701"/>
      <c r="K91" s="701"/>
      <c r="L91" s="701"/>
      <c r="M91" s="701"/>
      <c r="N91" s="701">
        <v>3</v>
      </c>
      <c r="O91" s="701">
        <v>0</v>
      </c>
      <c r="P91" s="726"/>
      <c r="Q91" s="702">
        <v>0</v>
      </c>
    </row>
    <row r="92" spans="1:17" ht="14.45" customHeight="1" x14ac:dyDescent="0.2">
      <c r="A92" s="696" t="s">
        <v>509</v>
      </c>
      <c r="B92" s="697" t="s">
        <v>2461</v>
      </c>
      <c r="C92" s="697" t="s">
        <v>2447</v>
      </c>
      <c r="D92" s="697" t="s">
        <v>2626</v>
      </c>
      <c r="E92" s="697" t="s">
        <v>2627</v>
      </c>
      <c r="F92" s="701"/>
      <c r="G92" s="701"/>
      <c r="H92" s="701"/>
      <c r="I92" s="701"/>
      <c r="J92" s="701">
        <v>1</v>
      </c>
      <c r="K92" s="701">
        <v>0</v>
      </c>
      <c r="L92" s="701"/>
      <c r="M92" s="701">
        <v>0</v>
      </c>
      <c r="N92" s="701"/>
      <c r="O92" s="701"/>
      <c r="P92" s="726"/>
      <c r="Q92" s="702"/>
    </row>
    <row r="93" spans="1:17" ht="14.45" customHeight="1" x14ac:dyDescent="0.2">
      <c r="A93" s="696" t="s">
        <v>509</v>
      </c>
      <c r="B93" s="697" t="s">
        <v>2628</v>
      </c>
      <c r="C93" s="697" t="s">
        <v>2447</v>
      </c>
      <c r="D93" s="697" t="s">
        <v>2494</v>
      </c>
      <c r="E93" s="697" t="s">
        <v>2495</v>
      </c>
      <c r="F93" s="701"/>
      <c r="G93" s="701"/>
      <c r="H93" s="701"/>
      <c r="I93" s="701"/>
      <c r="J93" s="701">
        <v>2</v>
      </c>
      <c r="K93" s="701">
        <v>1690</v>
      </c>
      <c r="L93" s="701">
        <v>1</v>
      </c>
      <c r="M93" s="701">
        <v>845</v>
      </c>
      <c r="N93" s="701">
        <v>3</v>
      </c>
      <c r="O93" s="701">
        <v>2556</v>
      </c>
      <c r="P93" s="726">
        <v>1.5124260355029586</v>
      </c>
      <c r="Q93" s="702">
        <v>852</v>
      </c>
    </row>
    <row r="94" spans="1:17" ht="14.45" customHeight="1" x14ac:dyDescent="0.2">
      <c r="A94" s="696" t="s">
        <v>509</v>
      </c>
      <c r="B94" s="697" t="s">
        <v>2628</v>
      </c>
      <c r="C94" s="697" t="s">
        <v>2447</v>
      </c>
      <c r="D94" s="697" t="s">
        <v>2629</v>
      </c>
      <c r="E94" s="697" t="s">
        <v>2630</v>
      </c>
      <c r="F94" s="701">
        <v>1</v>
      </c>
      <c r="G94" s="701">
        <v>604</v>
      </c>
      <c r="H94" s="701"/>
      <c r="I94" s="701">
        <v>604</v>
      </c>
      <c r="J94" s="701"/>
      <c r="K94" s="701"/>
      <c r="L94" s="701"/>
      <c r="M94" s="701"/>
      <c r="N94" s="701"/>
      <c r="O94" s="701"/>
      <c r="P94" s="726"/>
      <c r="Q94" s="702"/>
    </row>
    <row r="95" spans="1:17" ht="14.45" customHeight="1" x14ac:dyDescent="0.2">
      <c r="A95" s="696" t="s">
        <v>509</v>
      </c>
      <c r="B95" s="697" t="s">
        <v>2628</v>
      </c>
      <c r="C95" s="697" t="s">
        <v>2447</v>
      </c>
      <c r="D95" s="697" t="s">
        <v>2631</v>
      </c>
      <c r="E95" s="697" t="s">
        <v>2632</v>
      </c>
      <c r="F95" s="701">
        <v>3</v>
      </c>
      <c r="G95" s="701">
        <v>243</v>
      </c>
      <c r="H95" s="701"/>
      <c r="I95" s="701">
        <v>81</v>
      </c>
      <c r="J95" s="701"/>
      <c r="K95" s="701"/>
      <c r="L95" s="701"/>
      <c r="M95" s="701"/>
      <c r="N95" s="701">
        <v>1</v>
      </c>
      <c r="O95" s="701">
        <v>82</v>
      </c>
      <c r="P95" s="726"/>
      <c r="Q95" s="702">
        <v>82</v>
      </c>
    </row>
    <row r="96" spans="1:17" ht="14.45" customHeight="1" x14ac:dyDescent="0.2">
      <c r="A96" s="696" t="s">
        <v>509</v>
      </c>
      <c r="B96" s="697" t="s">
        <v>2628</v>
      </c>
      <c r="C96" s="697" t="s">
        <v>2447</v>
      </c>
      <c r="D96" s="697" t="s">
        <v>2633</v>
      </c>
      <c r="E96" s="697" t="s">
        <v>2634</v>
      </c>
      <c r="F96" s="701">
        <v>1</v>
      </c>
      <c r="G96" s="701">
        <v>3658</v>
      </c>
      <c r="H96" s="701">
        <v>0.99402173913043479</v>
      </c>
      <c r="I96" s="701">
        <v>3658</v>
      </c>
      <c r="J96" s="701">
        <v>1</v>
      </c>
      <c r="K96" s="701">
        <v>3680</v>
      </c>
      <c r="L96" s="701">
        <v>1</v>
      </c>
      <c r="M96" s="701">
        <v>3680</v>
      </c>
      <c r="N96" s="701"/>
      <c r="O96" s="701"/>
      <c r="P96" s="726"/>
      <c r="Q96" s="702"/>
    </row>
    <row r="97" spans="1:17" ht="14.45" customHeight="1" x14ac:dyDescent="0.2">
      <c r="A97" s="696" t="s">
        <v>509</v>
      </c>
      <c r="B97" s="697" t="s">
        <v>2628</v>
      </c>
      <c r="C97" s="697" t="s">
        <v>2447</v>
      </c>
      <c r="D97" s="697" t="s">
        <v>2635</v>
      </c>
      <c r="E97" s="697" t="s">
        <v>2636</v>
      </c>
      <c r="F97" s="701">
        <v>1</v>
      </c>
      <c r="G97" s="701">
        <v>4917</v>
      </c>
      <c r="H97" s="701"/>
      <c r="I97" s="701">
        <v>4917</v>
      </c>
      <c r="J97" s="701"/>
      <c r="K97" s="701"/>
      <c r="L97" s="701"/>
      <c r="M97" s="701"/>
      <c r="N97" s="701"/>
      <c r="O97" s="701"/>
      <c r="P97" s="726"/>
      <c r="Q97" s="702"/>
    </row>
    <row r="98" spans="1:17" ht="14.45" customHeight="1" x14ac:dyDescent="0.2">
      <c r="A98" s="696" t="s">
        <v>509</v>
      </c>
      <c r="B98" s="697" t="s">
        <v>2628</v>
      </c>
      <c r="C98" s="697" t="s">
        <v>2447</v>
      </c>
      <c r="D98" s="697" t="s">
        <v>2637</v>
      </c>
      <c r="E98" s="697" t="s">
        <v>2638</v>
      </c>
      <c r="F98" s="701"/>
      <c r="G98" s="701"/>
      <c r="H98" s="701"/>
      <c r="I98" s="701"/>
      <c r="J98" s="701"/>
      <c r="K98" s="701"/>
      <c r="L98" s="701"/>
      <c r="M98" s="701"/>
      <c r="N98" s="701">
        <v>1</v>
      </c>
      <c r="O98" s="701">
        <v>4401</v>
      </c>
      <c r="P98" s="726"/>
      <c r="Q98" s="702">
        <v>4401</v>
      </c>
    </row>
    <row r="99" spans="1:17" ht="14.45" customHeight="1" x14ac:dyDescent="0.2">
      <c r="A99" s="696" t="s">
        <v>509</v>
      </c>
      <c r="B99" s="697" t="s">
        <v>2628</v>
      </c>
      <c r="C99" s="697" t="s">
        <v>2447</v>
      </c>
      <c r="D99" s="697" t="s">
        <v>2639</v>
      </c>
      <c r="E99" s="697" t="s">
        <v>2640</v>
      </c>
      <c r="F99" s="701">
        <v>1</v>
      </c>
      <c r="G99" s="701">
        <v>4476</v>
      </c>
      <c r="H99" s="701"/>
      <c r="I99" s="701">
        <v>4476</v>
      </c>
      <c r="J99" s="701"/>
      <c r="K99" s="701"/>
      <c r="L99" s="701"/>
      <c r="M99" s="701"/>
      <c r="N99" s="701"/>
      <c r="O99" s="701"/>
      <c r="P99" s="726"/>
      <c r="Q99" s="702"/>
    </row>
    <row r="100" spans="1:17" ht="14.45" customHeight="1" x14ac:dyDescent="0.2">
      <c r="A100" s="696" t="s">
        <v>509</v>
      </c>
      <c r="B100" s="697" t="s">
        <v>2628</v>
      </c>
      <c r="C100" s="697" t="s">
        <v>2447</v>
      </c>
      <c r="D100" s="697" t="s">
        <v>2641</v>
      </c>
      <c r="E100" s="697" t="s">
        <v>2642</v>
      </c>
      <c r="F100" s="701">
        <v>1</v>
      </c>
      <c r="G100" s="701">
        <v>2472</v>
      </c>
      <c r="H100" s="701"/>
      <c r="I100" s="701">
        <v>2472</v>
      </c>
      <c r="J100" s="701"/>
      <c r="K100" s="701"/>
      <c r="L100" s="701"/>
      <c r="M100" s="701"/>
      <c r="N100" s="701"/>
      <c r="O100" s="701"/>
      <c r="P100" s="726"/>
      <c r="Q100" s="702"/>
    </row>
    <row r="101" spans="1:17" ht="14.45" customHeight="1" x14ac:dyDescent="0.2">
      <c r="A101" s="696" t="s">
        <v>509</v>
      </c>
      <c r="B101" s="697" t="s">
        <v>2628</v>
      </c>
      <c r="C101" s="697" t="s">
        <v>2447</v>
      </c>
      <c r="D101" s="697" t="s">
        <v>2643</v>
      </c>
      <c r="E101" s="697" t="s">
        <v>2644</v>
      </c>
      <c r="F101" s="701">
        <v>3</v>
      </c>
      <c r="G101" s="701">
        <v>16545</v>
      </c>
      <c r="H101" s="701"/>
      <c r="I101" s="701">
        <v>5515</v>
      </c>
      <c r="J101" s="701"/>
      <c r="K101" s="701"/>
      <c r="L101" s="701"/>
      <c r="M101" s="701"/>
      <c r="N101" s="701">
        <v>1</v>
      </c>
      <c r="O101" s="701">
        <v>5556</v>
      </c>
      <c r="P101" s="726"/>
      <c r="Q101" s="702">
        <v>5556</v>
      </c>
    </row>
    <row r="102" spans="1:17" ht="14.45" customHeight="1" x14ac:dyDescent="0.2">
      <c r="A102" s="696" t="s">
        <v>509</v>
      </c>
      <c r="B102" s="697" t="s">
        <v>2628</v>
      </c>
      <c r="C102" s="697" t="s">
        <v>2447</v>
      </c>
      <c r="D102" s="697" t="s">
        <v>2645</v>
      </c>
      <c r="E102" s="697" t="s">
        <v>2646</v>
      </c>
      <c r="F102" s="701">
        <v>1</v>
      </c>
      <c r="G102" s="701">
        <v>1313</v>
      </c>
      <c r="H102" s="701"/>
      <c r="I102" s="701">
        <v>1313</v>
      </c>
      <c r="J102" s="701"/>
      <c r="K102" s="701"/>
      <c r="L102" s="701"/>
      <c r="M102" s="701"/>
      <c r="N102" s="701">
        <v>1</v>
      </c>
      <c r="O102" s="701">
        <v>1328</v>
      </c>
      <c r="P102" s="726"/>
      <c r="Q102" s="702">
        <v>1328</v>
      </c>
    </row>
    <row r="103" spans="1:17" ht="14.45" customHeight="1" x14ac:dyDescent="0.2">
      <c r="A103" s="696" t="s">
        <v>509</v>
      </c>
      <c r="B103" s="697" t="s">
        <v>2628</v>
      </c>
      <c r="C103" s="697" t="s">
        <v>2447</v>
      </c>
      <c r="D103" s="697" t="s">
        <v>2647</v>
      </c>
      <c r="E103" s="697" t="s">
        <v>2648</v>
      </c>
      <c r="F103" s="701">
        <v>3</v>
      </c>
      <c r="G103" s="701">
        <v>12819</v>
      </c>
      <c r="H103" s="701">
        <v>0.99348988607300626</v>
      </c>
      <c r="I103" s="701">
        <v>4273</v>
      </c>
      <c r="J103" s="701">
        <v>3</v>
      </c>
      <c r="K103" s="701">
        <v>12903</v>
      </c>
      <c r="L103" s="701">
        <v>1</v>
      </c>
      <c r="M103" s="701">
        <v>4301</v>
      </c>
      <c r="N103" s="701">
        <v>1</v>
      </c>
      <c r="O103" s="701">
        <v>4325</v>
      </c>
      <c r="P103" s="726">
        <v>0.33519336588390297</v>
      </c>
      <c r="Q103" s="702">
        <v>4325</v>
      </c>
    </row>
    <row r="104" spans="1:17" ht="14.45" customHeight="1" x14ac:dyDescent="0.2">
      <c r="A104" s="696" t="s">
        <v>509</v>
      </c>
      <c r="B104" s="697" t="s">
        <v>2628</v>
      </c>
      <c r="C104" s="697" t="s">
        <v>2447</v>
      </c>
      <c r="D104" s="697" t="s">
        <v>2649</v>
      </c>
      <c r="E104" s="697" t="s">
        <v>2650</v>
      </c>
      <c r="F104" s="701"/>
      <c r="G104" s="701"/>
      <c r="H104" s="701"/>
      <c r="I104" s="701"/>
      <c r="J104" s="701"/>
      <c r="K104" s="701"/>
      <c r="L104" s="701"/>
      <c r="M104" s="701"/>
      <c r="N104" s="701">
        <v>1</v>
      </c>
      <c r="O104" s="701">
        <v>989</v>
      </c>
      <c r="P104" s="726"/>
      <c r="Q104" s="702">
        <v>989</v>
      </c>
    </row>
    <row r="105" spans="1:17" ht="14.45" customHeight="1" x14ac:dyDescent="0.2">
      <c r="A105" s="696" t="s">
        <v>509</v>
      </c>
      <c r="B105" s="697" t="s">
        <v>2628</v>
      </c>
      <c r="C105" s="697" t="s">
        <v>2447</v>
      </c>
      <c r="D105" s="697" t="s">
        <v>2502</v>
      </c>
      <c r="E105" s="697" t="s">
        <v>2503</v>
      </c>
      <c r="F105" s="701"/>
      <c r="G105" s="701"/>
      <c r="H105" s="701"/>
      <c r="I105" s="701"/>
      <c r="J105" s="701"/>
      <c r="K105" s="701"/>
      <c r="L105" s="701"/>
      <c r="M105" s="701"/>
      <c r="N105" s="701">
        <v>1</v>
      </c>
      <c r="O105" s="701">
        <v>852</v>
      </c>
      <c r="P105" s="726"/>
      <c r="Q105" s="702">
        <v>852</v>
      </c>
    </row>
    <row r="106" spans="1:17" ht="14.45" customHeight="1" x14ac:dyDescent="0.2">
      <c r="A106" s="696" t="s">
        <v>509</v>
      </c>
      <c r="B106" s="697" t="s">
        <v>2628</v>
      </c>
      <c r="C106" s="697" t="s">
        <v>2447</v>
      </c>
      <c r="D106" s="697" t="s">
        <v>2518</v>
      </c>
      <c r="E106" s="697" t="s">
        <v>2519</v>
      </c>
      <c r="F106" s="701"/>
      <c r="G106" s="701"/>
      <c r="H106" s="701"/>
      <c r="I106" s="701"/>
      <c r="J106" s="701"/>
      <c r="K106" s="701"/>
      <c r="L106" s="701"/>
      <c r="M106" s="701"/>
      <c r="N106" s="701">
        <v>6</v>
      </c>
      <c r="O106" s="701">
        <v>0</v>
      </c>
      <c r="P106" s="726"/>
      <c r="Q106" s="702">
        <v>0</v>
      </c>
    </row>
    <row r="107" spans="1:17" ht="14.45" customHeight="1" x14ac:dyDescent="0.2">
      <c r="A107" s="696" t="s">
        <v>509</v>
      </c>
      <c r="B107" s="697" t="s">
        <v>2628</v>
      </c>
      <c r="C107" s="697" t="s">
        <v>2447</v>
      </c>
      <c r="D107" s="697" t="s">
        <v>2651</v>
      </c>
      <c r="E107" s="697" t="s">
        <v>2652</v>
      </c>
      <c r="F107" s="701">
        <v>2</v>
      </c>
      <c r="G107" s="701">
        <v>5916</v>
      </c>
      <c r="H107" s="701">
        <v>1.9852348993288591</v>
      </c>
      <c r="I107" s="701">
        <v>2958</v>
      </c>
      <c r="J107" s="701">
        <v>1</v>
      </c>
      <c r="K107" s="701">
        <v>2980</v>
      </c>
      <c r="L107" s="701">
        <v>1</v>
      </c>
      <c r="M107" s="701">
        <v>2980</v>
      </c>
      <c r="N107" s="701">
        <v>2</v>
      </c>
      <c r="O107" s="701">
        <v>5998</v>
      </c>
      <c r="P107" s="726">
        <v>2.0127516778523491</v>
      </c>
      <c r="Q107" s="702">
        <v>2999</v>
      </c>
    </row>
    <row r="108" spans="1:17" ht="14.45" customHeight="1" x14ac:dyDescent="0.2">
      <c r="A108" s="696" t="s">
        <v>509</v>
      </c>
      <c r="B108" s="697" t="s">
        <v>2628</v>
      </c>
      <c r="C108" s="697" t="s">
        <v>2447</v>
      </c>
      <c r="D108" s="697" t="s">
        <v>2534</v>
      </c>
      <c r="E108" s="697" t="s">
        <v>2535</v>
      </c>
      <c r="F108" s="701">
        <v>1</v>
      </c>
      <c r="G108" s="701">
        <v>446</v>
      </c>
      <c r="H108" s="701">
        <v>0.49776785714285715</v>
      </c>
      <c r="I108" s="701">
        <v>446</v>
      </c>
      <c r="J108" s="701">
        <v>2</v>
      </c>
      <c r="K108" s="701">
        <v>896</v>
      </c>
      <c r="L108" s="701">
        <v>1</v>
      </c>
      <c r="M108" s="701">
        <v>448</v>
      </c>
      <c r="N108" s="701"/>
      <c r="O108" s="701"/>
      <c r="P108" s="726"/>
      <c r="Q108" s="702"/>
    </row>
    <row r="109" spans="1:17" ht="14.45" customHeight="1" x14ac:dyDescent="0.2">
      <c r="A109" s="696" t="s">
        <v>509</v>
      </c>
      <c r="B109" s="697" t="s">
        <v>2628</v>
      </c>
      <c r="C109" s="697" t="s">
        <v>2447</v>
      </c>
      <c r="D109" s="697" t="s">
        <v>2653</v>
      </c>
      <c r="E109" s="697" t="s">
        <v>2654</v>
      </c>
      <c r="F109" s="701"/>
      <c r="G109" s="701"/>
      <c r="H109" s="701"/>
      <c r="I109" s="701"/>
      <c r="J109" s="701">
        <v>1</v>
      </c>
      <c r="K109" s="701">
        <v>122</v>
      </c>
      <c r="L109" s="701">
        <v>1</v>
      </c>
      <c r="M109" s="701">
        <v>122</v>
      </c>
      <c r="N109" s="701"/>
      <c r="O109" s="701"/>
      <c r="P109" s="726"/>
      <c r="Q109" s="702"/>
    </row>
    <row r="110" spans="1:17" ht="14.45" customHeight="1" x14ac:dyDescent="0.2">
      <c r="A110" s="696" t="s">
        <v>509</v>
      </c>
      <c r="B110" s="697" t="s">
        <v>2628</v>
      </c>
      <c r="C110" s="697" t="s">
        <v>2447</v>
      </c>
      <c r="D110" s="697" t="s">
        <v>2536</v>
      </c>
      <c r="E110" s="697" t="s">
        <v>2537</v>
      </c>
      <c r="F110" s="701">
        <v>7</v>
      </c>
      <c r="G110" s="701">
        <v>6062</v>
      </c>
      <c r="H110" s="701">
        <v>2.3199387676999619</v>
      </c>
      <c r="I110" s="701">
        <v>866</v>
      </c>
      <c r="J110" s="701">
        <v>3</v>
      </c>
      <c r="K110" s="701">
        <v>2613</v>
      </c>
      <c r="L110" s="701">
        <v>1</v>
      </c>
      <c r="M110" s="701">
        <v>871</v>
      </c>
      <c r="N110" s="701">
        <v>5</v>
      </c>
      <c r="O110" s="701">
        <v>4210</v>
      </c>
      <c r="P110" s="726">
        <v>1.6111748947569844</v>
      </c>
      <c r="Q110" s="702">
        <v>842</v>
      </c>
    </row>
    <row r="111" spans="1:17" ht="14.45" customHeight="1" x14ac:dyDescent="0.2">
      <c r="A111" s="696" t="s">
        <v>509</v>
      </c>
      <c r="B111" s="697" t="s">
        <v>2628</v>
      </c>
      <c r="C111" s="697" t="s">
        <v>2447</v>
      </c>
      <c r="D111" s="697" t="s">
        <v>2655</v>
      </c>
      <c r="E111" s="697" t="s">
        <v>2656</v>
      </c>
      <c r="F111" s="701">
        <v>7</v>
      </c>
      <c r="G111" s="701">
        <v>847</v>
      </c>
      <c r="H111" s="701">
        <v>3.471311475409836</v>
      </c>
      <c r="I111" s="701">
        <v>121</v>
      </c>
      <c r="J111" s="701">
        <v>2</v>
      </c>
      <c r="K111" s="701">
        <v>244</v>
      </c>
      <c r="L111" s="701">
        <v>1</v>
      </c>
      <c r="M111" s="701">
        <v>122</v>
      </c>
      <c r="N111" s="701">
        <v>3</v>
      </c>
      <c r="O111" s="701">
        <v>369</v>
      </c>
      <c r="P111" s="726">
        <v>1.5122950819672132</v>
      </c>
      <c r="Q111" s="702">
        <v>123</v>
      </c>
    </row>
    <row r="112" spans="1:17" ht="14.45" customHeight="1" x14ac:dyDescent="0.2">
      <c r="A112" s="696" t="s">
        <v>509</v>
      </c>
      <c r="B112" s="697" t="s">
        <v>2628</v>
      </c>
      <c r="C112" s="697" t="s">
        <v>2447</v>
      </c>
      <c r="D112" s="697" t="s">
        <v>2657</v>
      </c>
      <c r="E112" s="697" t="s">
        <v>2658</v>
      </c>
      <c r="F112" s="701">
        <v>2</v>
      </c>
      <c r="G112" s="701">
        <v>5310</v>
      </c>
      <c r="H112" s="701"/>
      <c r="I112" s="701">
        <v>2655</v>
      </c>
      <c r="J112" s="701"/>
      <c r="K112" s="701"/>
      <c r="L112" s="701"/>
      <c r="M112" s="701"/>
      <c r="N112" s="701"/>
      <c r="O112" s="701"/>
      <c r="P112" s="726"/>
      <c r="Q112" s="702"/>
    </row>
    <row r="113" spans="1:17" ht="14.45" customHeight="1" x14ac:dyDescent="0.2">
      <c r="A113" s="696" t="s">
        <v>509</v>
      </c>
      <c r="B113" s="697" t="s">
        <v>2628</v>
      </c>
      <c r="C113" s="697" t="s">
        <v>2447</v>
      </c>
      <c r="D113" s="697" t="s">
        <v>2659</v>
      </c>
      <c r="E113" s="697" t="s">
        <v>2660</v>
      </c>
      <c r="F113" s="701">
        <v>3</v>
      </c>
      <c r="G113" s="701">
        <v>17178</v>
      </c>
      <c r="H113" s="701"/>
      <c r="I113" s="701">
        <v>5726</v>
      </c>
      <c r="J113" s="701"/>
      <c r="K113" s="701"/>
      <c r="L113" s="701"/>
      <c r="M113" s="701"/>
      <c r="N113" s="701">
        <v>3</v>
      </c>
      <c r="O113" s="701">
        <v>17451</v>
      </c>
      <c r="P113" s="726"/>
      <c r="Q113" s="702">
        <v>5817</v>
      </c>
    </row>
    <row r="114" spans="1:17" ht="14.45" customHeight="1" x14ac:dyDescent="0.2">
      <c r="A114" s="696" t="s">
        <v>509</v>
      </c>
      <c r="B114" s="697" t="s">
        <v>2628</v>
      </c>
      <c r="C114" s="697" t="s">
        <v>2447</v>
      </c>
      <c r="D114" s="697" t="s">
        <v>2661</v>
      </c>
      <c r="E114" s="697" t="s">
        <v>2662</v>
      </c>
      <c r="F114" s="701">
        <v>1</v>
      </c>
      <c r="G114" s="701">
        <v>2555</v>
      </c>
      <c r="H114" s="701"/>
      <c r="I114" s="701">
        <v>2555</v>
      </c>
      <c r="J114" s="701"/>
      <c r="K114" s="701"/>
      <c r="L114" s="701"/>
      <c r="M114" s="701"/>
      <c r="N114" s="701"/>
      <c r="O114" s="701"/>
      <c r="P114" s="726"/>
      <c r="Q114" s="702"/>
    </row>
    <row r="115" spans="1:17" ht="14.45" customHeight="1" x14ac:dyDescent="0.2">
      <c r="A115" s="696" t="s">
        <v>509</v>
      </c>
      <c r="B115" s="697" t="s">
        <v>2628</v>
      </c>
      <c r="C115" s="697" t="s">
        <v>2447</v>
      </c>
      <c r="D115" s="697" t="s">
        <v>2663</v>
      </c>
      <c r="E115" s="697" t="s">
        <v>2664</v>
      </c>
      <c r="F115" s="701">
        <v>1</v>
      </c>
      <c r="G115" s="701">
        <v>2554</v>
      </c>
      <c r="H115" s="701"/>
      <c r="I115" s="701">
        <v>2554</v>
      </c>
      <c r="J115" s="701"/>
      <c r="K115" s="701"/>
      <c r="L115" s="701"/>
      <c r="M115" s="701"/>
      <c r="N115" s="701"/>
      <c r="O115" s="701"/>
      <c r="P115" s="726"/>
      <c r="Q115" s="702"/>
    </row>
    <row r="116" spans="1:17" ht="14.45" customHeight="1" x14ac:dyDescent="0.2">
      <c r="A116" s="696" t="s">
        <v>509</v>
      </c>
      <c r="B116" s="697" t="s">
        <v>2628</v>
      </c>
      <c r="C116" s="697" t="s">
        <v>2447</v>
      </c>
      <c r="D116" s="697" t="s">
        <v>2560</v>
      </c>
      <c r="E116" s="697" t="s">
        <v>2561</v>
      </c>
      <c r="F116" s="701"/>
      <c r="G116" s="701"/>
      <c r="H116" s="701"/>
      <c r="I116" s="701"/>
      <c r="J116" s="701"/>
      <c r="K116" s="701"/>
      <c r="L116" s="701"/>
      <c r="M116" s="701"/>
      <c r="N116" s="701">
        <v>1</v>
      </c>
      <c r="O116" s="701">
        <v>4631</v>
      </c>
      <c r="P116" s="726"/>
      <c r="Q116" s="702">
        <v>4631</v>
      </c>
    </row>
    <row r="117" spans="1:17" ht="14.45" customHeight="1" x14ac:dyDescent="0.2">
      <c r="A117" s="696" t="s">
        <v>509</v>
      </c>
      <c r="B117" s="697" t="s">
        <v>2628</v>
      </c>
      <c r="C117" s="697" t="s">
        <v>2447</v>
      </c>
      <c r="D117" s="697" t="s">
        <v>2665</v>
      </c>
      <c r="E117" s="697" t="s">
        <v>2666</v>
      </c>
      <c r="F117" s="701"/>
      <c r="G117" s="701"/>
      <c r="H117" s="701"/>
      <c r="I117" s="701"/>
      <c r="J117" s="701">
        <v>1</v>
      </c>
      <c r="K117" s="701">
        <v>3458</v>
      </c>
      <c r="L117" s="701">
        <v>1</v>
      </c>
      <c r="M117" s="701">
        <v>3458</v>
      </c>
      <c r="N117" s="701">
        <v>1</v>
      </c>
      <c r="O117" s="701">
        <v>3477</v>
      </c>
      <c r="P117" s="726">
        <v>1.0054945054945055</v>
      </c>
      <c r="Q117" s="702">
        <v>3477</v>
      </c>
    </row>
    <row r="118" spans="1:17" ht="14.45" customHeight="1" x14ac:dyDescent="0.2">
      <c r="A118" s="696" t="s">
        <v>509</v>
      </c>
      <c r="B118" s="697" t="s">
        <v>2628</v>
      </c>
      <c r="C118" s="697" t="s">
        <v>2447</v>
      </c>
      <c r="D118" s="697" t="s">
        <v>2667</v>
      </c>
      <c r="E118" s="697" t="s">
        <v>2668</v>
      </c>
      <c r="F118" s="701">
        <v>1</v>
      </c>
      <c r="G118" s="701">
        <v>3948</v>
      </c>
      <c r="H118" s="701"/>
      <c r="I118" s="701">
        <v>3948</v>
      </c>
      <c r="J118" s="701"/>
      <c r="K118" s="701"/>
      <c r="L118" s="701"/>
      <c r="M118" s="701"/>
      <c r="N118" s="701"/>
      <c r="O118" s="701"/>
      <c r="P118" s="726"/>
      <c r="Q118" s="702"/>
    </row>
    <row r="119" spans="1:17" ht="14.45" customHeight="1" x14ac:dyDescent="0.2">
      <c r="A119" s="696" t="s">
        <v>509</v>
      </c>
      <c r="B119" s="697" t="s">
        <v>2628</v>
      </c>
      <c r="C119" s="697" t="s">
        <v>2447</v>
      </c>
      <c r="D119" s="697" t="s">
        <v>2669</v>
      </c>
      <c r="E119" s="697" t="s">
        <v>2670</v>
      </c>
      <c r="F119" s="701">
        <v>2</v>
      </c>
      <c r="G119" s="701">
        <v>12164</v>
      </c>
      <c r="H119" s="701"/>
      <c r="I119" s="701">
        <v>6082</v>
      </c>
      <c r="J119" s="701"/>
      <c r="K119" s="701"/>
      <c r="L119" s="701"/>
      <c r="M119" s="701"/>
      <c r="N119" s="701"/>
      <c r="O119" s="701"/>
      <c r="P119" s="726"/>
      <c r="Q119" s="702"/>
    </row>
    <row r="120" spans="1:17" ht="14.45" customHeight="1" x14ac:dyDescent="0.2">
      <c r="A120" s="696" t="s">
        <v>509</v>
      </c>
      <c r="B120" s="697" t="s">
        <v>2628</v>
      </c>
      <c r="C120" s="697" t="s">
        <v>2447</v>
      </c>
      <c r="D120" s="697" t="s">
        <v>2671</v>
      </c>
      <c r="E120" s="697" t="s">
        <v>2672</v>
      </c>
      <c r="F120" s="701"/>
      <c r="G120" s="701"/>
      <c r="H120" s="701"/>
      <c r="I120" s="701"/>
      <c r="J120" s="701">
        <v>2</v>
      </c>
      <c r="K120" s="701">
        <v>16770</v>
      </c>
      <c r="L120" s="701">
        <v>1</v>
      </c>
      <c r="M120" s="701">
        <v>8385</v>
      </c>
      <c r="N120" s="701">
        <v>2</v>
      </c>
      <c r="O120" s="701">
        <v>16872</v>
      </c>
      <c r="P120" s="726">
        <v>1.00608228980322</v>
      </c>
      <c r="Q120" s="702">
        <v>8436</v>
      </c>
    </row>
    <row r="121" spans="1:17" ht="14.45" customHeight="1" x14ac:dyDescent="0.2">
      <c r="A121" s="696" t="s">
        <v>509</v>
      </c>
      <c r="B121" s="697" t="s">
        <v>2628</v>
      </c>
      <c r="C121" s="697" t="s">
        <v>2447</v>
      </c>
      <c r="D121" s="697" t="s">
        <v>2673</v>
      </c>
      <c r="E121" s="697" t="s">
        <v>2674</v>
      </c>
      <c r="F121" s="701">
        <v>1</v>
      </c>
      <c r="G121" s="701">
        <v>894</v>
      </c>
      <c r="H121" s="701"/>
      <c r="I121" s="701">
        <v>894</v>
      </c>
      <c r="J121" s="701"/>
      <c r="K121" s="701"/>
      <c r="L121" s="701"/>
      <c r="M121" s="701"/>
      <c r="N121" s="701"/>
      <c r="O121" s="701"/>
      <c r="P121" s="726"/>
      <c r="Q121" s="702"/>
    </row>
    <row r="122" spans="1:17" ht="14.45" customHeight="1" x14ac:dyDescent="0.2">
      <c r="A122" s="696" t="s">
        <v>509</v>
      </c>
      <c r="B122" s="697" t="s">
        <v>2628</v>
      </c>
      <c r="C122" s="697" t="s">
        <v>2447</v>
      </c>
      <c r="D122" s="697" t="s">
        <v>2675</v>
      </c>
      <c r="E122" s="697" t="s">
        <v>2676</v>
      </c>
      <c r="F122" s="701">
        <v>1</v>
      </c>
      <c r="G122" s="701">
        <v>332</v>
      </c>
      <c r="H122" s="701"/>
      <c r="I122" s="701">
        <v>332</v>
      </c>
      <c r="J122" s="701"/>
      <c r="K122" s="701"/>
      <c r="L122" s="701"/>
      <c r="M122" s="701"/>
      <c r="N122" s="701"/>
      <c r="O122" s="701"/>
      <c r="P122" s="726"/>
      <c r="Q122" s="702"/>
    </row>
    <row r="123" spans="1:17" ht="14.45" customHeight="1" x14ac:dyDescent="0.2">
      <c r="A123" s="696" t="s">
        <v>509</v>
      </c>
      <c r="B123" s="697" t="s">
        <v>2628</v>
      </c>
      <c r="C123" s="697" t="s">
        <v>2447</v>
      </c>
      <c r="D123" s="697" t="s">
        <v>2677</v>
      </c>
      <c r="E123" s="697" t="s">
        <v>2678</v>
      </c>
      <c r="F123" s="701">
        <v>1</v>
      </c>
      <c r="G123" s="701">
        <v>5221</v>
      </c>
      <c r="H123" s="701"/>
      <c r="I123" s="701">
        <v>5221</v>
      </c>
      <c r="J123" s="701"/>
      <c r="K123" s="701"/>
      <c r="L123" s="701"/>
      <c r="M123" s="701"/>
      <c r="N123" s="701"/>
      <c r="O123" s="701"/>
      <c r="P123" s="726"/>
      <c r="Q123" s="702"/>
    </row>
    <row r="124" spans="1:17" ht="14.45" customHeight="1" x14ac:dyDescent="0.2">
      <c r="A124" s="696" t="s">
        <v>509</v>
      </c>
      <c r="B124" s="697" t="s">
        <v>2628</v>
      </c>
      <c r="C124" s="697" t="s">
        <v>2447</v>
      </c>
      <c r="D124" s="697" t="s">
        <v>2594</v>
      </c>
      <c r="E124" s="697" t="s">
        <v>2595</v>
      </c>
      <c r="F124" s="701"/>
      <c r="G124" s="701"/>
      <c r="H124" s="701"/>
      <c r="I124" s="701"/>
      <c r="J124" s="701"/>
      <c r="K124" s="701"/>
      <c r="L124" s="701"/>
      <c r="M124" s="701"/>
      <c r="N124" s="701">
        <v>1</v>
      </c>
      <c r="O124" s="701">
        <v>0</v>
      </c>
      <c r="P124" s="726"/>
      <c r="Q124" s="702">
        <v>0</v>
      </c>
    </row>
    <row r="125" spans="1:17" ht="14.45" customHeight="1" x14ac:dyDescent="0.2">
      <c r="A125" s="696" t="s">
        <v>509</v>
      </c>
      <c r="B125" s="697" t="s">
        <v>2628</v>
      </c>
      <c r="C125" s="697" t="s">
        <v>2447</v>
      </c>
      <c r="D125" s="697" t="s">
        <v>2679</v>
      </c>
      <c r="E125" s="697" t="s">
        <v>2680</v>
      </c>
      <c r="F125" s="701"/>
      <c r="G125" s="701"/>
      <c r="H125" s="701"/>
      <c r="I125" s="701"/>
      <c r="J125" s="701"/>
      <c r="K125" s="701"/>
      <c r="L125" s="701"/>
      <c r="M125" s="701"/>
      <c r="N125" s="701">
        <v>1</v>
      </c>
      <c r="O125" s="701">
        <v>3745</v>
      </c>
      <c r="P125" s="726"/>
      <c r="Q125" s="702">
        <v>3745</v>
      </c>
    </row>
    <row r="126" spans="1:17" ht="14.45" customHeight="1" x14ac:dyDescent="0.2">
      <c r="A126" s="696" t="s">
        <v>509</v>
      </c>
      <c r="B126" s="697" t="s">
        <v>2628</v>
      </c>
      <c r="C126" s="697" t="s">
        <v>2447</v>
      </c>
      <c r="D126" s="697" t="s">
        <v>2681</v>
      </c>
      <c r="E126" s="697" t="s">
        <v>2682</v>
      </c>
      <c r="F126" s="701"/>
      <c r="G126" s="701"/>
      <c r="H126" s="701"/>
      <c r="I126" s="701"/>
      <c r="J126" s="701">
        <v>1</v>
      </c>
      <c r="K126" s="701">
        <v>5961</v>
      </c>
      <c r="L126" s="701">
        <v>1</v>
      </c>
      <c r="M126" s="701">
        <v>5961</v>
      </c>
      <c r="N126" s="701"/>
      <c r="O126" s="701"/>
      <c r="P126" s="726"/>
      <c r="Q126" s="702"/>
    </row>
    <row r="127" spans="1:17" ht="14.45" customHeight="1" x14ac:dyDescent="0.2">
      <c r="A127" s="696" t="s">
        <v>509</v>
      </c>
      <c r="B127" s="697" t="s">
        <v>2628</v>
      </c>
      <c r="C127" s="697" t="s">
        <v>2447</v>
      </c>
      <c r="D127" s="697" t="s">
        <v>2624</v>
      </c>
      <c r="E127" s="697" t="s">
        <v>2625</v>
      </c>
      <c r="F127" s="701"/>
      <c r="G127" s="701"/>
      <c r="H127" s="701"/>
      <c r="I127" s="701"/>
      <c r="J127" s="701"/>
      <c r="K127" s="701"/>
      <c r="L127" s="701"/>
      <c r="M127" s="701"/>
      <c r="N127" s="701">
        <v>3</v>
      </c>
      <c r="O127" s="701">
        <v>0</v>
      </c>
      <c r="P127" s="726"/>
      <c r="Q127" s="702">
        <v>0</v>
      </c>
    </row>
    <row r="128" spans="1:17" ht="14.45" customHeight="1" x14ac:dyDescent="0.2">
      <c r="A128" s="696" t="s">
        <v>509</v>
      </c>
      <c r="B128" s="697" t="s">
        <v>2683</v>
      </c>
      <c r="C128" s="697" t="s">
        <v>2447</v>
      </c>
      <c r="D128" s="697" t="s">
        <v>2684</v>
      </c>
      <c r="E128" s="697" t="s">
        <v>2685</v>
      </c>
      <c r="F128" s="701">
        <v>10</v>
      </c>
      <c r="G128" s="701">
        <v>1750</v>
      </c>
      <c r="H128" s="701"/>
      <c r="I128" s="701">
        <v>175</v>
      </c>
      <c r="J128" s="701"/>
      <c r="K128" s="701"/>
      <c r="L128" s="701"/>
      <c r="M128" s="701"/>
      <c r="N128" s="701"/>
      <c r="O128" s="701"/>
      <c r="P128" s="726"/>
      <c r="Q128" s="702"/>
    </row>
    <row r="129" spans="1:17" ht="14.45" customHeight="1" x14ac:dyDescent="0.2">
      <c r="A129" s="696" t="s">
        <v>509</v>
      </c>
      <c r="B129" s="697" t="s">
        <v>2683</v>
      </c>
      <c r="C129" s="697" t="s">
        <v>2447</v>
      </c>
      <c r="D129" s="697" t="s">
        <v>2686</v>
      </c>
      <c r="E129" s="697" t="s">
        <v>2687</v>
      </c>
      <c r="F129" s="701">
        <v>2</v>
      </c>
      <c r="G129" s="701">
        <v>7666</v>
      </c>
      <c r="H129" s="701"/>
      <c r="I129" s="701">
        <v>3833</v>
      </c>
      <c r="J129" s="701"/>
      <c r="K129" s="701"/>
      <c r="L129" s="701"/>
      <c r="M129" s="701"/>
      <c r="N129" s="701"/>
      <c r="O129" s="701"/>
      <c r="P129" s="726"/>
      <c r="Q129" s="702"/>
    </row>
    <row r="130" spans="1:17" ht="14.45" customHeight="1" x14ac:dyDescent="0.2">
      <c r="A130" s="696" t="s">
        <v>509</v>
      </c>
      <c r="B130" s="697" t="s">
        <v>2683</v>
      </c>
      <c r="C130" s="697" t="s">
        <v>2447</v>
      </c>
      <c r="D130" s="697" t="s">
        <v>2688</v>
      </c>
      <c r="E130" s="697" t="s">
        <v>2689</v>
      </c>
      <c r="F130" s="701">
        <v>1</v>
      </c>
      <c r="G130" s="701">
        <v>3990</v>
      </c>
      <c r="H130" s="701"/>
      <c r="I130" s="701">
        <v>3990</v>
      </c>
      <c r="J130" s="701"/>
      <c r="K130" s="701"/>
      <c r="L130" s="701"/>
      <c r="M130" s="701"/>
      <c r="N130" s="701"/>
      <c r="O130" s="701"/>
      <c r="P130" s="726"/>
      <c r="Q130" s="702"/>
    </row>
    <row r="131" spans="1:17" ht="14.45" customHeight="1" x14ac:dyDescent="0.2">
      <c r="A131" s="696" t="s">
        <v>509</v>
      </c>
      <c r="B131" s="697" t="s">
        <v>2683</v>
      </c>
      <c r="C131" s="697" t="s">
        <v>2447</v>
      </c>
      <c r="D131" s="697" t="s">
        <v>2690</v>
      </c>
      <c r="E131" s="697" t="s">
        <v>2691</v>
      </c>
      <c r="F131" s="701">
        <v>3</v>
      </c>
      <c r="G131" s="701">
        <v>3981</v>
      </c>
      <c r="H131" s="701"/>
      <c r="I131" s="701">
        <v>1327</v>
      </c>
      <c r="J131" s="701"/>
      <c r="K131" s="701"/>
      <c r="L131" s="701"/>
      <c r="M131" s="701"/>
      <c r="N131" s="701"/>
      <c r="O131" s="701"/>
      <c r="P131" s="726"/>
      <c r="Q131" s="702"/>
    </row>
    <row r="132" spans="1:17" ht="14.45" customHeight="1" x14ac:dyDescent="0.2">
      <c r="A132" s="696" t="s">
        <v>509</v>
      </c>
      <c r="B132" s="697" t="s">
        <v>2683</v>
      </c>
      <c r="C132" s="697" t="s">
        <v>2447</v>
      </c>
      <c r="D132" s="697" t="s">
        <v>2692</v>
      </c>
      <c r="E132" s="697" t="s">
        <v>2693</v>
      </c>
      <c r="F132" s="701">
        <v>1</v>
      </c>
      <c r="G132" s="701">
        <v>4611</v>
      </c>
      <c r="H132" s="701"/>
      <c r="I132" s="701">
        <v>4611</v>
      </c>
      <c r="J132" s="701"/>
      <c r="K132" s="701"/>
      <c r="L132" s="701"/>
      <c r="M132" s="701"/>
      <c r="N132" s="701"/>
      <c r="O132" s="701"/>
      <c r="P132" s="726"/>
      <c r="Q132" s="702"/>
    </row>
    <row r="133" spans="1:17" ht="14.45" customHeight="1" x14ac:dyDescent="0.2">
      <c r="A133" s="696" t="s">
        <v>509</v>
      </c>
      <c r="B133" s="697" t="s">
        <v>2683</v>
      </c>
      <c r="C133" s="697" t="s">
        <v>2447</v>
      </c>
      <c r="D133" s="697" t="s">
        <v>2694</v>
      </c>
      <c r="E133" s="697" t="s">
        <v>2695</v>
      </c>
      <c r="F133" s="701">
        <v>3</v>
      </c>
      <c r="G133" s="701">
        <v>1077</v>
      </c>
      <c r="H133" s="701"/>
      <c r="I133" s="701">
        <v>359</v>
      </c>
      <c r="J133" s="701"/>
      <c r="K133" s="701"/>
      <c r="L133" s="701"/>
      <c r="M133" s="701"/>
      <c r="N133" s="701"/>
      <c r="O133" s="701"/>
      <c r="P133" s="726"/>
      <c r="Q133" s="702"/>
    </row>
    <row r="134" spans="1:17" ht="14.45" customHeight="1" x14ac:dyDescent="0.2">
      <c r="A134" s="696" t="s">
        <v>509</v>
      </c>
      <c r="B134" s="697" t="s">
        <v>2683</v>
      </c>
      <c r="C134" s="697" t="s">
        <v>2447</v>
      </c>
      <c r="D134" s="697" t="s">
        <v>2696</v>
      </c>
      <c r="E134" s="697" t="s">
        <v>2697</v>
      </c>
      <c r="F134" s="701">
        <v>1</v>
      </c>
      <c r="G134" s="701">
        <v>2502</v>
      </c>
      <c r="H134" s="701"/>
      <c r="I134" s="701">
        <v>2502</v>
      </c>
      <c r="J134" s="701"/>
      <c r="K134" s="701"/>
      <c r="L134" s="701"/>
      <c r="M134" s="701"/>
      <c r="N134" s="701"/>
      <c r="O134" s="701"/>
      <c r="P134" s="726"/>
      <c r="Q134" s="702"/>
    </row>
    <row r="135" spans="1:17" ht="14.45" customHeight="1" x14ac:dyDescent="0.2">
      <c r="A135" s="696" t="s">
        <v>509</v>
      </c>
      <c r="B135" s="697" t="s">
        <v>2683</v>
      </c>
      <c r="C135" s="697" t="s">
        <v>2447</v>
      </c>
      <c r="D135" s="697" t="s">
        <v>2698</v>
      </c>
      <c r="E135" s="697" t="s">
        <v>2699</v>
      </c>
      <c r="F135" s="701">
        <v>1</v>
      </c>
      <c r="G135" s="701">
        <v>1449</v>
      </c>
      <c r="H135" s="701"/>
      <c r="I135" s="701">
        <v>1449</v>
      </c>
      <c r="J135" s="701"/>
      <c r="K135" s="701"/>
      <c r="L135" s="701"/>
      <c r="M135" s="701"/>
      <c r="N135" s="701"/>
      <c r="O135" s="701"/>
      <c r="P135" s="726"/>
      <c r="Q135" s="702"/>
    </row>
    <row r="136" spans="1:17" ht="14.45" customHeight="1" x14ac:dyDescent="0.2">
      <c r="A136" s="696" t="s">
        <v>509</v>
      </c>
      <c r="B136" s="697" t="s">
        <v>2446</v>
      </c>
      <c r="C136" s="697" t="s">
        <v>2700</v>
      </c>
      <c r="D136" s="697" t="s">
        <v>2701</v>
      </c>
      <c r="E136" s="697" t="s">
        <v>1363</v>
      </c>
      <c r="F136" s="701">
        <v>2.9000000000000004</v>
      </c>
      <c r="G136" s="701">
        <v>20683.09</v>
      </c>
      <c r="H136" s="701">
        <v>45.575536556343927</v>
      </c>
      <c r="I136" s="701">
        <v>7132.0999999999995</v>
      </c>
      <c r="J136" s="701">
        <v>0.4</v>
      </c>
      <c r="K136" s="701">
        <v>453.82</v>
      </c>
      <c r="L136" s="701">
        <v>1</v>
      </c>
      <c r="M136" s="701">
        <v>1134.55</v>
      </c>
      <c r="N136" s="701">
        <v>6.1999999999999993</v>
      </c>
      <c r="O136" s="701">
        <v>7036.380000000001</v>
      </c>
      <c r="P136" s="726">
        <v>15.504781631483851</v>
      </c>
      <c r="Q136" s="702">
        <v>1134.9000000000003</v>
      </c>
    </row>
    <row r="137" spans="1:17" ht="14.45" customHeight="1" x14ac:dyDescent="0.2">
      <c r="A137" s="696" t="s">
        <v>509</v>
      </c>
      <c r="B137" s="697" t="s">
        <v>2446</v>
      </c>
      <c r="C137" s="697" t="s">
        <v>2700</v>
      </c>
      <c r="D137" s="697" t="s">
        <v>2702</v>
      </c>
      <c r="E137" s="697" t="s">
        <v>2703</v>
      </c>
      <c r="F137" s="701"/>
      <c r="G137" s="701"/>
      <c r="H137" s="701"/>
      <c r="I137" s="701"/>
      <c r="J137" s="701">
        <v>7</v>
      </c>
      <c r="K137" s="701">
        <v>894.09</v>
      </c>
      <c r="L137" s="701">
        <v>1</v>
      </c>
      <c r="M137" s="701">
        <v>127.72714285714287</v>
      </c>
      <c r="N137" s="701"/>
      <c r="O137" s="701"/>
      <c r="P137" s="726"/>
      <c r="Q137" s="702"/>
    </row>
    <row r="138" spans="1:17" ht="14.45" customHeight="1" x14ac:dyDescent="0.2">
      <c r="A138" s="696" t="s">
        <v>509</v>
      </c>
      <c r="B138" s="697" t="s">
        <v>2446</v>
      </c>
      <c r="C138" s="697" t="s">
        <v>2700</v>
      </c>
      <c r="D138" s="697" t="s">
        <v>2704</v>
      </c>
      <c r="E138" s="697" t="s">
        <v>1258</v>
      </c>
      <c r="F138" s="701">
        <v>20</v>
      </c>
      <c r="G138" s="701">
        <v>103775.31999999999</v>
      </c>
      <c r="H138" s="701">
        <v>5.0405511147464379</v>
      </c>
      <c r="I138" s="701">
        <v>5188.7659999999996</v>
      </c>
      <c r="J138" s="701">
        <v>5</v>
      </c>
      <c r="K138" s="701">
        <v>20588.09</v>
      </c>
      <c r="L138" s="701">
        <v>1</v>
      </c>
      <c r="M138" s="701">
        <v>4117.6180000000004</v>
      </c>
      <c r="N138" s="701"/>
      <c r="O138" s="701"/>
      <c r="P138" s="726"/>
      <c r="Q138" s="702"/>
    </row>
    <row r="139" spans="1:17" ht="14.45" customHeight="1" x14ac:dyDescent="0.2">
      <c r="A139" s="696" t="s">
        <v>509</v>
      </c>
      <c r="B139" s="697" t="s">
        <v>2446</v>
      </c>
      <c r="C139" s="697" t="s">
        <v>2700</v>
      </c>
      <c r="D139" s="697" t="s">
        <v>2705</v>
      </c>
      <c r="E139" s="697" t="s">
        <v>1630</v>
      </c>
      <c r="F139" s="701">
        <v>31.300000000000004</v>
      </c>
      <c r="G139" s="701">
        <v>11793.669999999998</v>
      </c>
      <c r="H139" s="701">
        <v>0.21555899132238376</v>
      </c>
      <c r="I139" s="701">
        <v>376.79456869009573</v>
      </c>
      <c r="J139" s="701">
        <v>147.26</v>
      </c>
      <c r="K139" s="701">
        <v>54712.029999999992</v>
      </c>
      <c r="L139" s="701">
        <v>1</v>
      </c>
      <c r="M139" s="701">
        <v>371.53354610892296</v>
      </c>
      <c r="N139" s="701">
        <v>5.1000000000000005</v>
      </c>
      <c r="O139" s="701">
        <v>1603.7900000000002</v>
      </c>
      <c r="P139" s="726">
        <v>2.9313297276668412E-2</v>
      </c>
      <c r="Q139" s="702">
        <v>314.46862745098042</v>
      </c>
    </row>
    <row r="140" spans="1:17" ht="14.45" customHeight="1" x14ac:dyDescent="0.2">
      <c r="A140" s="696" t="s">
        <v>509</v>
      </c>
      <c r="B140" s="697" t="s">
        <v>2446</v>
      </c>
      <c r="C140" s="697" t="s">
        <v>2700</v>
      </c>
      <c r="D140" s="697" t="s">
        <v>2706</v>
      </c>
      <c r="E140" s="697" t="s">
        <v>2707</v>
      </c>
      <c r="F140" s="701"/>
      <c r="G140" s="701"/>
      <c r="H140" s="701"/>
      <c r="I140" s="701"/>
      <c r="J140" s="701">
        <v>15</v>
      </c>
      <c r="K140" s="701">
        <v>7968.9</v>
      </c>
      <c r="L140" s="701">
        <v>1</v>
      </c>
      <c r="M140" s="701">
        <v>531.26</v>
      </c>
      <c r="N140" s="701"/>
      <c r="O140" s="701"/>
      <c r="P140" s="726"/>
      <c r="Q140" s="702"/>
    </row>
    <row r="141" spans="1:17" ht="14.45" customHeight="1" x14ac:dyDescent="0.2">
      <c r="A141" s="696" t="s">
        <v>509</v>
      </c>
      <c r="B141" s="697" t="s">
        <v>2446</v>
      </c>
      <c r="C141" s="697" t="s">
        <v>2700</v>
      </c>
      <c r="D141" s="697" t="s">
        <v>2708</v>
      </c>
      <c r="E141" s="697" t="s">
        <v>2709</v>
      </c>
      <c r="F141" s="701">
        <v>448</v>
      </c>
      <c r="G141" s="701">
        <v>19636.360000000004</v>
      </c>
      <c r="H141" s="701">
        <v>0.75184224007816958</v>
      </c>
      <c r="I141" s="701">
        <v>43.831160714285723</v>
      </c>
      <c r="J141" s="701">
        <v>710</v>
      </c>
      <c r="K141" s="701">
        <v>26117.659999999996</v>
      </c>
      <c r="L141" s="701">
        <v>1</v>
      </c>
      <c r="M141" s="701">
        <v>36.785436619718304</v>
      </c>
      <c r="N141" s="701"/>
      <c r="O141" s="701"/>
      <c r="P141" s="726"/>
      <c r="Q141" s="702"/>
    </row>
    <row r="142" spans="1:17" ht="14.45" customHeight="1" x14ac:dyDescent="0.2">
      <c r="A142" s="696" t="s">
        <v>509</v>
      </c>
      <c r="B142" s="697" t="s">
        <v>2446</v>
      </c>
      <c r="C142" s="697" t="s">
        <v>2700</v>
      </c>
      <c r="D142" s="697" t="s">
        <v>2710</v>
      </c>
      <c r="E142" s="697" t="s">
        <v>2711</v>
      </c>
      <c r="F142" s="701"/>
      <c r="G142" s="701"/>
      <c r="H142" s="701"/>
      <c r="I142" s="701"/>
      <c r="J142" s="701">
        <v>0.1</v>
      </c>
      <c r="K142" s="701">
        <v>486.31</v>
      </c>
      <c r="L142" s="701">
        <v>1</v>
      </c>
      <c r="M142" s="701">
        <v>4863.0999999999995</v>
      </c>
      <c r="N142" s="701"/>
      <c r="O142" s="701"/>
      <c r="P142" s="726"/>
      <c r="Q142" s="702"/>
    </row>
    <row r="143" spans="1:17" ht="14.45" customHeight="1" x14ac:dyDescent="0.2">
      <c r="A143" s="696" t="s">
        <v>509</v>
      </c>
      <c r="B143" s="697" t="s">
        <v>2446</v>
      </c>
      <c r="C143" s="697" t="s">
        <v>2700</v>
      </c>
      <c r="D143" s="697" t="s">
        <v>2712</v>
      </c>
      <c r="E143" s="697"/>
      <c r="F143" s="701">
        <v>8.7999999999999989</v>
      </c>
      <c r="G143" s="701">
        <v>5260.1900000000005</v>
      </c>
      <c r="H143" s="701"/>
      <c r="I143" s="701">
        <v>597.74886363636381</v>
      </c>
      <c r="J143" s="701"/>
      <c r="K143" s="701"/>
      <c r="L143" s="701"/>
      <c r="M143" s="701"/>
      <c r="N143" s="701"/>
      <c r="O143" s="701"/>
      <c r="P143" s="726"/>
      <c r="Q143" s="702"/>
    </row>
    <row r="144" spans="1:17" ht="14.45" customHeight="1" x14ac:dyDescent="0.2">
      <c r="A144" s="696" t="s">
        <v>509</v>
      </c>
      <c r="B144" s="697" t="s">
        <v>2446</v>
      </c>
      <c r="C144" s="697" t="s">
        <v>2700</v>
      </c>
      <c r="D144" s="697" t="s">
        <v>2712</v>
      </c>
      <c r="E144" s="697" t="s">
        <v>2713</v>
      </c>
      <c r="F144" s="701">
        <v>12.1</v>
      </c>
      <c r="G144" s="701">
        <v>7733.55</v>
      </c>
      <c r="H144" s="701"/>
      <c r="I144" s="701">
        <v>639.13636363636363</v>
      </c>
      <c r="J144" s="701"/>
      <c r="K144" s="701"/>
      <c r="L144" s="701"/>
      <c r="M144" s="701"/>
      <c r="N144" s="701"/>
      <c r="O144" s="701"/>
      <c r="P144" s="726"/>
      <c r="Q144" s="702"/>
    </row>
    <row r="145" spans="1:17" ht="14.45" customHeight="1" x14ac:dyDescent="0.2">
      <c r="A145" s="696" t="s">
        <v>509</v>
      </c>
      <c r="B145" s="697" t="s">
        <v>2446</v>
      </c>
      <c r="C145" s="697" t="s">
        <v>2700</v>
      </c>
      <c r="D145" s="697" t="s">
        <v>2714</v>
      </c>
      <c r="E145" s="697" t="s">
        <v>2715</v>
      </c>
      <c r="F145" s="701">
        <v>6</v>
      </c>
      <c r="G145" s="701">
        <v>74264.58</v>
      </c>
      <c r="H145" s="701"/>
      <c r="I145" s="701">
        <v>12377.43</v>
      </c>
      <c r="J145" s="701"/>
      <c r="K145" s="701"/>
      <c r="L145" s="701"/>
      <c r="M145" s="701"/>
      <c r="N145" s="701"/>
      <c r="O145" s="701"/>
      <c r="P145" s="726"/>
      <c r="Q145" s="702"/>
    </row>
    <row r="146" spans="1:17" ht="14.45" customHeight="1" x14ac:dyDescent="0.2">
      <c r="A146" s="696" t="s">
        <v>509</v>
      </c>
      <c r="B146" s="697" t="s">
        <v>2446</v>
      </c>
      <c r="C146" s="697" t="s">
        <v>2700</v>
      </c>
      <c r="D146" s="697" t="s">
        <v>2716</v>
      </c>
      <c r="E146" s="697" t="s">
        <v>1571</v>
      </c>
      <c r="F146" s="701">
        <v>59.5</v>
      </c>
      <c r="G146" s="701">
        <v>714797.3</v>
      </c>
      <c r="H146" s="701">
        <v>3.9467712826359405</v>
      </c>
      <c r="I146" s="701">
        <v>12013.400000000001</v>
      </c>
      <c r="J146" s="701">
        <v>58.800000000000011</v>
      </c>
      <c r="K146" s="701">
        <v>181109.38000000003</v>
      </c>
      <c r="L146" s="701">
        <v>1</v>
      </c>
      <c r="M146" s="701">
        <v>3080.0914965986394</v>
      </c>
      <c r="N146" s="701">
        <v>79.8</v>
      </c>
      <c r="O146" s="701">
        <v>180237.62</v>
      </c>
      <c r="P146" s="726">
        <v>0.99518655521873001</v>
      </c>
      <c r="Q146" s="702">
        <v>2258.61679197995</v>
      </c>
    </row>
    <row r="147" spans="1:17" ht="14.45" customHeight="1" x14ac:dyDescent="0.2">
      <c r="A147" s="696" t="s">
        <v>509</v>
      </c>
      <c r="B147" s="697" t="s">
        <v>2446</v>
      </c>
      <c r="C147" s="697" t="s">
        <v>2700</v>
      </c>
      <c r="D147" s="697" t="s">
        <v>2717</v>
      </c>
      <c r="E147" s="697" t="s">
        <v>2718</v>
      </c>
      <c r="F147" s="701"/>
      <c r="G147" s="701"/>
      <c r="H147" s="701"/>
      <c r="I147" s="701"/>
      <c r="J147" s="701"/>
      <c r="K147" s="701"/>
      <c r="L147" s="701"/>
      <c r="M147" s="701"/>
      <c r="N147" s="701">
        <v>36</v>
      </c>
      <c r="O147" s="701">
        <v>12020.58</v>
      </c>
      <c r="P147" s="726"/>
      <c r="Q147" s="702">
        <v>333.90499999999997</v>
      </c>
    </row>
    <row r="148" spans="1:17" ht="14.45" customHeight="1" x14ac:dyDescent="0.2">
      <c r="A148" s="696" t="s">
        <v>509</v>
      </c>
      <c r="B148" s="697" t="s">
        <v>2446</v>
      </c>
      <c r="C148" s="697" t="s">
        <v>2700</v>
      </c>
      <c r="D148" s="697" t="s">
        <v>2719</v>
      </c>
      <c r="E148" s="697" t="s">
        <v>1253</v>
      </c>
      <c r="F148" s="701">
        <v>41</v>
      </c>
      <c r="G148" s="701">
        <v>375489.06999999995</v>
      </c>
      <c r="H148" s="701">
        <v>0.83882105819809372</v>
      </c>
      <c r="I148" s="701">
        <v>9158.2699999999986</v>
      </c>
      <c r="J148" s="701">
        <v>49</v>
      </c>
      <c r="K148" s="701">
        <v>447639.06</v>
      </c>
      <c r="L148" s="701">
        <v>1</v>
      </c>
      <c r="M148" s="701">
        <v>9135.4910204081625</v>
      </c>
      <c r="N148" s="701">
        <v>55</v>
      </c>
      <c r="O148" s="701">
        <v>503704.85</v>
      </c>
      <c r="P148" s="726">
        <v>1.1252477609974429</v>
      </c>
      <c r="Q148" s="702">
        <v>9158.27</v>
      </c>
    </row>
    <row r="149" spans="1:17" ht="14.45" customHeight="1" x14ac:dyDescent="0.2">
      <c r="A149" s="696" t="s">
        <v>509</v>
      </c>
      <c r="B149" s="697" t="s">
        <v>2446</v>
      </c>
      <c r="C149" s="697" t="s">
        <v>2700</v>
      </c>
      <c r="D149" s="697" t="s">
        <v>2720</v>
      </c>
      <c r="E149" s="697" t="s">
        <v>1253</v>
      </c>
      <c r="F149" s="701"/>
      <c r="G149" s="701"/>
      <c r="H149" s="701"/>
      <c r="I149" s="701"/>
      <c r="J149" s="701"/>
      <c r="K149" s="701"/>
      <c r="L149" s="701"/>
      <c r="M149" s="701"/>
      <c r="N149" s="701">
        <v>3</v>
      </c>
      <c r="O149" s="701">
        <v>52372.05</v>
      </c>
      <c r="P149" s="726"/>
      <c r="Q149" s="702">
        <v>17457.350000000002</v>
      </c>
    </row>
    <row r="150" spans="1:17" ht="14.45" customHeight="1" x14ac:dyDescent="0.2">
      <c r="A150" s="696" t="s">
        <v>509</v>
      </c>
      <c r="B150" s="697" t="s">
        <v>2446</v>
      </c>
      <c r="C150" s="697" t="s">
        <v>2700</v>
      </c>
      <c r="D150" s="697" t="s">
        <v>2721</v>
      </c>
      <c r="E150" s="697" t="s">
        <v>1590</v>
      </c>
      <c r="F150" s="701">
        <v>4.5</v>
      </c>
      <c r="G150" s="701">
        <v>1555.28</v>
      </c>
      <c r="H150" s="701">
        <v>0.77270627046309304</v>
      </c>
      <c r="I150" s="701">
        <v>345.61777777777775</v>
      </c>
      <c r="J150" s="701">
        <v>8.7999999999999989</v>
      </c>
      <c r="K150" s="701">
        <v>2012.7700000000002</v>
      </c>
      <c r="L150" s="701">
        <v>1</v>
      </c>
      <c r="M150" s="701">
        <v>228.72386363636369</v>
      </c>
      <c r="N150" s="701">
        <v>21.500000000000004</v>
      </c>
      <c r="O150" s="701">
        <v>4219.3099999999995</v>
      </c>
      <c r="P150" s="726">
        <v>2.0962703140448231</v>
      </c>
      <c r="Q150" s="702">
        <v>196.24697674418599</v>
      </c>
    </row>
    <row r="151" spans="1:17" ht="14.45" customHeight="1" x14ac:dyDescent="0.2">
      <c r="A151" s="696" t="s">
        <v>509</v>
      </c>
      <c r="B151" s="697" t="s">
        <v>2446</v>
      </c>
      <c r="C151" s="697" t="s">
        <v>2700</v>
      </c>
      <c r="D151" s="697" t="s">
        <v>2722</v>
      </c>
      <c r="E151" s="697"/>
      <c r="F151" s="701">
        <v>2</v>
      </c>
      <c r="G151" s="701">
        <v>149.62</v>
      </c>
      <c r="H151" s="701"/>
      <c r="I151" s="701">
        <v>74.81</v>
      </c>
      <c r="J151" s="701"/>
      <c r="K151" s="701"/>
      <c r="L151" s="701"/>
      <c r="M151" s="701"/>
      <c r="N151" s="701"/>
      <c r="O151" s="701"/>
      <c r="P151" s="726"/>
      <c r="Q151" s="702"/>
    </row>
    <row r="152" spans="1:17" ht="14.45" customHeight="1" x14ac:dyDescent="0.2">
      <c r="A152" s="696" t="s">
        <v>509</v>
      </c>
      <c r="B152" s="697" t="s">
        <v>2446</v>
      </c>
      <c r="C152" s="697" t="s">
        <v>2700</v>
      </c>
      <c r="D152" s="697" t="s">
        <v>2722</v>
      </c>
      <c r="E152" s="697" t="s">
        <v>2723</v>
      </c>
      <c r="F152" s="701">
        <v>8</v>
      </c>
      <c r="G152" s="701">
        <v>612.94000000000005</v>
      </c>
      <c r="H152" s="701"/>
      <c r="I152" s="701">
        <v>76.617500000000007</v>
      </c>
      <c r="J152" s="701"/>
      <c r="K152" s="701"/>
      <c r="L152" s="701"/>
      <c r="M152" s="701"/>
      <c r="N152" s="701"/>
      <c r="O152" s="701"/>
      <c r="P152" s="726"/>
      <c r="Q152" s="702"/>
    </row>
    <row r="153" spans="1:17" ht="14.45" customHeight="1" x14ac:dyDescent="0.2">
      <c r="A153" s="696" t="s">
        <v>509</v>
      </c>
      <c r="B153" s="697" t="s">
        <v>2446</v>
      </c>
      <c r="C153" s="697" t="s">
        <v>2700</v>
      </c>
      <c r="D153" s="697" t="s">
        <v>2724</v>
      </c>
      <c r="E153" s="697" t="s">
        <v>2725</v>
      </c>
      <c r="F153" s="701">
        <v>274.5</v>
      </c>
      <c r="G153" s="701">
        <v>67137.319999999992</v>
      </c>
      <c r="H153" s="701">
        <v>1.1941357306645093</v>
      </c>
      <c r="I153" s="701">
        <v>244.58040072859743</v>
      </c>
      <c r="J153" s="701">
        <v>309.59999999999991</v>
      </c>
      <c r="K153" s="701">
        <v>56222.520000000004</v>
      </c>
      <c r="L153" s="701">
        <v>1</v>
      </c>
      <c r="M153" s="701">
        <v>181.5972868217055</v>
      </c>
      <c r="N153" s="701">
        <v>235.40000000000003</v>
      </c>
      <c r="O153" s="701">
        <v>47957.19000000001</v>
      </c>
      <c r="P153" s="726">
        <v>0.85298898021646852</v>
      </c>
      <c r="Q153" s="702">
        <v>203.7263806287171</v>
      </c>
    </row>
    <row r="154" spans="1:17" ht="14.45" customHeight="1" x14ac:dyDescent="0.2">
      <c r="A154" s="696" t="s">
        <v>509</v>
      </c>
      <c r="B154" s="697" t="s">
        <v>2446</v>
      </c>
      <c r="C154" s="697" t="s">
        <v>2700</v>
      </c>
      <c r="D154" s="697" t="s">
        <v>2726</v>
      </c>
      <c r="E154" s="697" t="s">
        <v>2727</v>
      </c>
      <c r="F154" s="701"/>
      <c r="G154" s="701"/>
      <c r="H154" s="701"/>
      <c r="I154" s="701"/>
      <c r="J154" s="701">
        <v>48</v>
      </c>
      <c r="K154" s="701">
        <v>3156</v>
      </c>
      <c r="L154" s="701">
        <v>1</v>
      </c>
      <c r="M154" s="701">
        <v>65.75</v>
      </c>
      <c r="N154" s="701">
        <v>64</v>
      </c>
      <c r="O154" s="701">
        <v>1886.08</v>
      </c>
      <c r="P154" s="726">
        <v>0.59761723700887193</v>
      </c>
      <c r="Q154" s="702">
        <v>29.47</v>
      </c>
    </row>
    <row r="155" spans="1:17" ht="14.45" customHeight="1" x14ac:dyDescent="0.2">
      <c r="A155" s="696" t="s">
        <v>509</v>
      </c>
      <c r="B155" s="697" t="s">
        <v>2446</v>
      </c>
      <c r="C155" s="697" t="s">
        <v>2700</v>
      </c>
      <c r="D155" s="697" t="s">
        <v>2728</v>
      </c>
      <c r="E155" s="697" t="s">
        <v>2727</v>
      </c>
      <c r="F155" s="701">
        <v>30</v>
      </c>
      <c r="G155" s="701">
        <v>3789.9</v>
      </c>
      <c r="H155" s="701">
        <v>0.35586316465537643</v>
      </c>
      <c r="I155" s="701">
        <v>126.33</v>
      </c>
      <c r="J155" s="701">
        <v>81</v>
      </c>
      <c r="K155" s="701">
        <v>10649.88</v>
      </c>
      <c r="L155" s="701">
        <v>1</v>
      </c>
      <c r="M155" s="701">
        <v>131.47999999999999</v>
      </c>
      <c r="N155" s="701">
        <v>115.3</v>
      </c>
      <c r="O155" s="701">
        <v>6794.62</v>
      </c>
      <c r="P155" s="726">
        <v>0.63799967699166571</v>
      </c>
      <c r="Q155" s="702">
        <v>58.929921942758021</v>
      </c>
    </row>
    <row r="156" spans="1:17" ht="14.45" customHeight="1" x14ac:dyDescent="0.2">
      <c r="A156" s="696" t="s">
        <v>509</v>
      </c>
      <c r="B156" s="697" t="s">
        <v>2446</v>
      </c>
      <c r="C156" s="697" t="s">
        <v>2700</v>
      </c>
      <c r="D156" s="697" t="s">
        <v>2729</v>
      </c>
      <c r="E156" s="697" t="s">
        <v>1048</v>
      </c>
      <c r="F156" s="701">
        <v>0.9</v>
      </c>
      <c r="G156" s="701">
        <v>1104.93</v>
      </c>
      <c r="H156" s="701"/>
      <c r="I156" s="701">
        <v>1227.7</v>
      </c>
      <c r="J156" s="701"/>
      <c r="K156" s="701"/>
      <c r="L156" s="701"/>
      <c r="M156" s="701"/>
      <c r="N156" s="701"/>
      <c r="O156" s="701"/>
      <c r="P156" s="726"/>
      <c r="Q156" s="702"/>
    </row>
    <row r="157" spans="1:17" ht="14.45" customHeight="1" x14ac:dyDescent="0.2">
      <c r="A157" s="696" t="s">
        <v>509</v>
      </c>
      <c r="B157" s="697" t="s">
        <v>2446</v>
      </c>
      <c r="C157" s="697" t="s">
        <v>2700</v>
      </c>
      <c r="D157" s="697" t="s">
        <v>2730</v>
      </c>
      <c r="E157" s="697" t="s">
        <v>2731</v>
      </c>
      <c r="F157" s="701">
        <v>8.4</v>
      </c>
      <c r="G157" s="701">
        <v>3280.04</v>
      </c>
      <c r="H157" s="701">
        <v>2.9113211733901387</v>
      </c>
      <c r="I157" s="701">
        <v>390.48095238095237</v>
      </c>
      <c r="J157" s="701">
        <v>3.5000000000000004</v>
      </c>
      <c r="K157" s="701">
        <v>1126.6500000000001</v>
      </c>
      <c r="L157" s="701">
        <v>1</v>
      </c>
      <c r="M157" s="701">
        <v>321.89999999999998</v>
      </c>
      <c r="N157" s="701"/>
      <c r="O157" s="701"/>
      <c r="P157" s="726"/>
      <c r="Q157" s="702"/>
    </row>
    <row r="158" spans="1:17" ht="14.45" customHeight="1" x14ac:dyDescent="0.2">
      <c r="A158" s="696" t="s">
        <v>509</v>
      </c>
      <c r="B158" s="697" t="s">
        <v>2446</v>
      </c>
      <c r="C158" s="697" t="s">
        <v>2700</v>
      </c>
      <c r="D158" s="697" t="s">
        <v>2732</v>
      </c>
      <c r="E158" s="697" t="s">
        <v>2733</v>
      </c>
      <c r="F158" s="701"/>
      <c r="G158" s="701"/>
      <c r="H158" s="701"/>
      <c r="I158" s="701"/>
      <c r="J158" s="701">
        <v>10.8</v>
      </c>
      <c r="K158" s="701">
        <v>636.6</v>
      </c>
      <c r="L158" s="701">
        <v>1</v>
      </c>
      <c r="M158" s="701">
        <v>58.944444444444443</v>
      </c>
      <c r="N158" s="701">
        <v>0.7</v>
      </c>
      <c r="O158" s="701">
        <v>41.08</v>
      </c>
      <c r="P158" s="726">
        <v>6.4530317310713153E-2</v>
      </c>
      <c r="Q158" s="702">
        <v>58.68571428571429</v>
      </c>
    </row>
    <row r="159" spans="1:17" ht="14.45" customHeight="1" x14ac:dyDescent="0.2">
      <c r="A159" s="696" t="s">
        <v>509</v>
      </c>
      <c r="B159" s="697" t="s">
        <v>2446</v>
      </c>
      <c r="C159" s="697" t="s">
        <v>2700</v>
      </c>
      <c r="D159" s="697" t="s">
        <v>2734</v>
      </c>
      <c r="E159" s="697" t="s">
        <v>2735</v>
      </c>
      <c r="F159" s="701">
        <v>1644</v>
      </c>
      <c r="G159" s="701">
        <v>72549.72</v>
      </c>
      <c r="H159" s="701"/>
      <c r="I159" s="701">
        <v>44.13</v>
      </c>
      <c r="J159" s="701"/>
      <c r="K159" s="701"/>
      <c r="L159" s="701"/>
      <c r="M159" s="701"/>
      <c r="N159" s="701"/>
      <c r="O159" s="701"/>
      <c r="P159" s="726"/>
      <c r="Q159" s="702"/>
    </row>
    <row r="160" spans="1:17" ht="14.45" customHeight="1" x14ac:dyDescent="0.2">
      <c r="A160" s="696" t="s">
        <v>509</v>
      </c>
      <c r="B160" s="697" t="s">
        <v>2446</v>
      </c>
      <c r="C160" s="697" t="s">
        <v>2700</v>
      </c>
      <c r="D160" s="697" t="s">
        <v>2736</v>
      </c>
      <c r="E160" s="697" t="s">
        <v>2737</v>
      </c>
      <c r="F160" s="701">
        <v>2</v>
      </c>
      <c r="G160" s="701">
        <v>2574.7199999999998</v>
      </c>
      <c r="H160" s="701"/>
      <c r="I160" s="701">
        <v>1287.3599999999999</v>
      </c>
      <c r="J160" s="701"/>
      <c r="K160" s="701"/>
      <c r="L160" s="701"/>
      <c r="M160" s="701"/>
      <c r="N160" s="701"/>
      <c r="O160" s="701"/>
      <c r="P160" s="726"/>
      <c r="Q160" s="702"/>
    </row>
    <row r="161" spans="1:17" ht="14.45" customHeight="1" x14ac:dyDescent="0.2">
      <c r="A161" s="696" t="s">
        <v>509</v>
      </c>
      <c r="B161" s="697" t="s">
        <v>2446</v>
      </c>
      <c r="C161" s="697" t="s">
        <v>2700</v>
      </c>
      <c r="D161" s="697" t="s">
        <v>2738</v>
      </c>
      <c r="E161" s="697" t="s">
        <v>2739</v>
      </c>
      <c r="F161" s="701">
        <v>15.120000000000001</v>
      </c>
      <c r="G161" s="701">
        <v>11121.22</v>
      </c>
      <c r="H161" s="701">
        <v>1.4332706561004624</v>
      </c>
      <c r="I161" s="701">
        <v>735.53042328042318</v>
      </c>
      <c r="J161" s="701">
        <v>11.35</v>
      </c>
      <c r="K161" s="701">
        <v>7759.329999999999</v>
      </c>
      <c r="L161" s="701">
        <v>1</v>
      </c>
      <c r="M161" s="701">
        <v>683.64140969162986</v>
      </c>
      <c r="N161" s="701">
        <v>7.8099999999999978</v>
      </c>
      <c r="O161" s="701">
        <v>5579.0299999999988</v>
      </c>
      <c r="P161" s="726">
        <v>0.71900924435486047</v>
      </c>
      <c r="Q161" s="702">
        <v>714.3444302176697</v>
      </c>
    </row>
    <row r="162" spans="1:17" ht="14.45" customHeight="1" x14ac:dyDescent="0.2">
      <c r="A162" s="696" t="s">
        <v>509</v>
      </c>
      <c r="B162" s="697" t="s">
        <v>2446</v>
      </c>
      <c r="C162" s="697" t="s">
        <v>2700</v>
      </c>
      <c r="D162" s="697" t="s">
        <v>2740</v>
      </c>
      <c r="E162" s="697" t="s">
        <v>2739</v>
      </c>
      <c r="F162" s="701">
        <v>4</v>
      </c>
      <c r="G162" s="701">
        <v>1399.01</v>
      </c>
      <c r="H162" s="701"/>
      <c r="I162" s="701">
        <v>349.7525</v>
      </c>
      <c r="J162" s="701"/>
      <c r="K162" s="701"/>
      <c r="L162" s="701"/>
      <c r="M162" s="701"/>
      <c r="N162" s="701">
        <v>3.5</v>
      </c>
      <c r="O162" s="701">
        <v>1158.1400000000001</v>
      </c>
      <c r="P162" s="726"/>
      <c r="Q162" s="702">
        <v>330.89714285714291</v>
      </c>
    </row>
    <row r="163" spans="1:17" ht="14.45" customHeight="1" x14ac:dyDescent="0.2">
      <c r="A163" s="696" t="s">
        <v>509</v>
      </c>
      <c r="B163" s="697" t="s">
        <v>2446</v>
      </c>
      <c r="C163" s="697" t="s">
        <v>2700</v>
      </c>
      <c r="D163" s="697" t="s">
        <v>2741</v>
      </c>
      <c r="E163" s="697" t="s">
        <v>2742</v>
      </c>
      <c r="F163" s="701">
        <v>0.5</v>
      </c>
      <c r="G163" s="701">
        <v>441.97</v>
      </c>
      <c r="H163" s="701"/>
      <c r="I163" s="701">
        <v>883.94</v>
      </c>
      <c r="J163" s="701"/>
      <c r="K163" s="701"/>
      <c r="L163" s="701"/>
      <c r="M163" s="701"/>
      <c r="N163" s="701"/>
      <c r="O163" s="701"/>
      <c r="P163" s="726"/>
      <c r="Q163" s="702"/>
    </row>
    <row r="164" spans="1:17" ht="14.45" customHeight="1" x14ac:dyDescent="0.2">
      <c r="A164" s="696" t="s">
        <v>509</v>
      </c>
      <c r="B164" s="697" t="s">
        <v>2446</v>
      </c>
      <c r="C164" s="697" t="s">
        <v>2700</v>
      </c>
      <c r="D164" s="697" t="s">
        <v>2743</v>
      </c>
      <c r="E164" s="697" t="s">
        <v>2742</v>
      </c>
      <c r="F164" s="701"/>
      <c r="G164" s="701"/>
      <c r="H164" s="701"/>
      <c r="I164" s="701"/>
      <c r="J164" s="701">
        <v>3.2</v>
      </c>
      <c r="K164" s="701">
        <v>1196.8</v>
      </c>
      <c r="L164" s="701">
        <v>1</v>
      </c>
      <c r="M164" s="701">
        <v>373.99999999999994</v>
      </c>
      <c r="N164" s="701"/>
      <c r="O164" s="701"/>
      <c r="P164" s="726"/>
      <c r="Q164" s="702"/>
    </row>
    <row r="165" spans="1:17" ht="14.45" customHeight="1" x14ac:dyDescent="0.2">
      <c r="A165" s="696" t="s">
        <v>509</v>
      </c>
      <c r="B165" s="697" t="s">
        <v>2446</v>
      </c>
      <c r="C165" s="697" t="s">
        <v>2700</v>
      </c>
      <c r="D165" s="697" t="s">
        <v>2744</v>
      </c>
      <c r="E165" s="697" t="s">
        <v>2745</v>
      </c>
      <c r="F165" s="701">
        <v>0.7</v>
      </c>
      <c r="G165" s="701">
        <v>419.86</v>
      </c>
      <c r="H165" s="701"/>
      <c r="I165" s="701">
        <v>599.80000000000007</v>
      </c>
      <c r="J165" s="701"/>
      <c r="K165" s="701"/>
      <c r="L165" s="701"/>
      <c r="M165" s="701"/>
      <c r="N165" s="701"/>
      <c r="O165" s="701"/>
      <c r="P165" s="726"/>
      <c r="Q165" s="702"/>
    </row>
    <row r="166" spans="1:17" ht="14.45" customHeight="1" x14ac:dyDescent="0.2">
      <c r="A166" s="696" t="s">
        <v>509</v>
      </c>
      <c r="B166" s="697" t="s">
        <v>2446</v>
      </c>
      <c r="C166" s="697" t="s">
        <v>2700</v>
      </c>
      <c r="D166" s="697" t="s">
        <v>2746</v>
      </c>
      <c r="E166" s="697" t="s">
        <v>2745</v>
      </c>
      <c r="F166" s="701">
        <v>3.0999999999999996</v>
      </c>
      <c r="G166" s="701">
        <v>1715.79</v>
      </c>
      <c r="H166" s="701"/>
      <c r="I166" s="701">
        <v>553.48064516129034</v>
      </c>
      <c r="J166" s="701"/>
      <c r="K166" s="701"/>
      <c r="L166" s="701"/>
      <c r="M166" s="701"/>
      <c r="N166" s="701"/>
      <c r="O166" s="701"/>
      <c r="P166" s="726"/>
      <c r="Q166" s="702"/>
    </row>
    <row r="167" spans="1:17" ht="14.45" customHeight="1" x14ac:dyDescent="0.2">
      <c r="A167" s="696" t="s">
        <v>509</v>
      </c>
      <c r="B167" s="697" t="s">
        <v>2446</v>
      </c>
      <c r="C167" s="697" t="s">
        <v>2700</v>
      </c>
      <c r="D167" s="697" t="s">
        <v>2747</v>
      </c>
      <c r="E167" s="697" t="s">
        <v>2748</v>
      </c>
      <c r="F167" s="701">
        <v>225</v>
      </c>
      <c r="G167" s="701">
        <v>289656.00000000006</v>
      </c>
      <c r="H167" s="701">
        <v>8.6538461538461551</v>
      </c>
      <c r="I167" s="701">
        <v>1287.3600000000004</v>
      </c>
      <c r="J167" s="701">
        <v>26</v>
      </c>
      <c r="K167" s="701">
        <v>33471.360000000001</v>
      </c>
      <c r="L167" s="701">
        <v>1</v>
      </c>
      <c r="M167" s="701">
        <v>1287.3600000000001</v>
      </c>
      <c r="N167" s="701"/>
      <c r="O167" s="701"/>
      <c r="P167" s="726"/>
      <c r="Q167" s="702"/>
    </row>
    <row r="168" spans="1:17" ht="14.45" customHeight="1" x14ac:dyDescent="0.2">
      <c r="A168" s="696" t="s">
        <v>509</v>
      </c>
      <c r="B168" s="697" t="s">
        <v>2446</v>
      </c>
      <c r="C168" s="697" t="s">
        <v>2700</v>
      </c>
      <c r="D168" s="697" t="s">
        <v>2749</v>
      </c>
      <c r="E168" s="697" t="s">
        <v>1604</v>
      </c>
      <c r="F168" s="701">
        <v>19.399999999999999</v>
      </c>
      <c r="G168" s="701">
        <v>31658.23</v>
      </c>
      <c r="H168" s="701">
        <v>1.9400030026993655</v>
      </c>
      <c r="I168" s="701">
        <v>1631.8675257731959</v>
      </c>
      <c r="J168" s="701">
        <v>10</v>
      </c>
      <c r="K168" s="701">
        <v>16318.65</v>
      </c>
      <c r="L168" s="701">
        <v>1</v>
      </c>
      <c r="M168" s="701">
        <v>1631.865</v>
      </c>
      <c r="N168" s="701">
        <v>4.2</v>
      </c>
      <c r="O168" s="701">
        <v>6853.84</v>
      </c>
      <c r="P168" s="726">
        <v>0.42000042895705225</v>
      </c>
      <c r="Q168" s="702">
        <v>1631.8666666666666</v>
      </c>
    </row>
    <row r="169" spans="1:17" ht="14.45" customHeight="1" x14ac:dyDescent="0.2">
      <c r="A169" s="696" t="s">
        <v>509</v>
      </c>
      <c r="B169" s="697" t="s">
        <v>2446</v>
      </c>
      <c r="C169" s="697" t="s">
        <v>2700</v>
      </c>
      <c r="D169" s="697" t="s">
        <v>2750</v>
      </c>
      <c r="E169" s="697"/>
      <c r="F169" s="701">
        <v>2.1</v>
      </c>
      <c r="G169" s="701">
        <v>1241.73</v>
      </c>
      <c r="H169" s="701"/>
      <c r="I169" s="701">
        <v>591.29999999999995</v>
      </c>
      <c r="J169" s="701"/>
      <c r="K169" s="701"/>
      <c r="L169" s="701"/>
      <c r="M169" s="701"/>
      <c r="N169" s="701"/>
      <c r="O169" s="701"/>
      <c r="P169" s="726"/>
      <c r="Q169" s="702"/>
    </row>
    <row r="170" spans="1:17" ht="14.45" customHeight="1" x14ac:dyDescent="0.2">
      <c r="A170" s="696" t="s">
        <v>509</v>
      </c>
      <c r="B170" s="697" t="s">
        <v>2446</v>
      </c>
      <c r="C170" s="697" t="s">
        <v>2700</v>
      </c>
      <c r="D170" s="697" t="s">
        <v>2751</v>
      </c>
      <c r="E170" s="697" t="s">
        <v>2752</v>
      </c>
      <c r="F170" s="701">
        <v>1.83</v>
      </c>
      <c r="G170" s="701">
        <v>659.82</v>
      </c>
      <c r="H170" s="701">
        <v>11.537331701346391</v>
      </c>
      <c r="I170" s="701">
        <v>360.55737704918033</v>
      </c>
      <c r="J170" s="701">
        <v>0.3</v>
      </c>
      <c r="K170" s="701">
        <v>57.19</v>
      </c>
      <c r="L170" s="701">
        <v>1</v>
      </c>
      <c r="M170" s="701">
        <v>190.63333333333333</v>
      </c>
      <c r="N170" s="701">
        <v>1.3</v>
      </c>
      <c r="O170" s="701">
        <v>443.3</v>
      </c>
      <c r="P170" s="726">
        <v>7.7513551320160872</v>
      </c>
      <c r="Q170" s="702">
        <v>341</v>
      </c>
    </row>
    <row r="171" spans="1:17" ht="14.45" customHeight="1" x14ac:dyDescent="0.2">
      <c r="A171" s="696" t="s">
        <v>509</v>
      </c>
      <c r="B171" s="697" t="s">
        <v>2446</v>
      </c>
      <c r="C171" s="697" t="s">
        <v>2700</v>
      </c>
      <c r="D171" s="697" t="s">
        <v>2753</v>
      </c>
      <c r="E171" s="697" t="s">
        <v>2752</v>
      </c>
      <c r="F171" s="701">
        <v>30.4</v>
      </c>
      <c r="G171" s="701">
        <v>18660.370000000003</v>
      </c>
      <c r="H171" s="701">
        <v>3.6763189468520423</v>
      </c>
      <c r="I171" s="701">
        <v>613.82796052631591</v>
      </c>
      <c r="J171" s="701">
        <v>15.8</v>
      </c>
      <c r="K171" s="701">
        <v>5075.83</v>
      </c>
      <c r="L171" s="701">
        <v>1</v>
      </c>
      <c r="M171" s="701">
        <v>321.25506329113921</v>
      </c>
      <c r="N171" s="701">
        <v>16.899999999999995</v>
      </c>
      <c r="O171" s="701">
        <v>11485.189999999999</v>
      </c>
      <c r="P171" s="726">
        <v>2.262721564749016</v>
      </c>
      <c r="Q171" s="702">
        <v>679.59704142011844</v>
      </c>
    </row>
    <row r="172" spans="1:17" ht="14.45" customHeight="1" x14ac:dyDescent="0.2">
      <c r="A172" s="696" t="s">
        <v>509</v>
      </c>
      <c r="B172" s="697" t="s">
        <v>2446</v>
      </c>
      <c r="C172" s="697" t="s">
        <v>2700</v>
      </c>
      <c r="D172" s="697" t="s">
        <v>2754</v>
      </c>
      <c r="E172" s="697" t="s">
        <v>1640</v>
      </c>
      <c r="F172" s="701">
        <v>37.000000000000007</v>
      </c>
      <c r="G172" s="701">
        <v>10942.560000000001</v>
      </c>
      <c r="H172" s="701">
        <v>1.2216400756033929</v>
      </c>
      <c r="I172" s="701">
        <v>295.74486486486484</v>
      </c>
      <c r="J172" s="701">
        <v>48.5</v>
      </c>
      <c r="K172" s="701">
        <v>8957.2699999999986</v>
      </c>
      <c r="L172" s="701">
        <v>1</v>
      </c>
      <c r="M172" s="701">
        <v>184.68597938144327</v>
      </c>
      <c r="N172" s="701">
        <v>69.800000000000011</v>
      </c>
      <c r="O172" s="701">
        <v>22274.87999999999</v>
      </c>
      <c r="P172" s="726">
        <v>2.4867934091525647</v>
      </c>
      <c r="Q172" s="702">
        <v>319.12435530085941</v>
      </c>
    </row>
    <row r="173" spans="1:17" ht="14.45" customHeight="1" x14ac:dyDescent="0.2">
      <c r="A173" s="696" t="s">
        <v>509</v>
      </c>
      <c r="B173" s="697" t="s">
        <v>2446</v>
      </c>
      <c r="C173" s="697" t="s">
        <v>2700</v>
      </c>
      <c r="D173" s="697" t="s">
        <v>2755</v>
      </c>
      <c r="E173" s="697" t="s">
        <v>1624</v>
      </c>
      <c r="F173" s="701">
        <v>252.1</v>
      </c>
      <c r="G173" s="701">
        <v>51434.960000000006</v>
      </c>
      <c r="H173" s="701">
        <v>11.57944312369426</v>
      </c>
      <c r="I173" s="701">
        <v>204.02602142007143</v>
      </c>
      <c r="J173" s="701">
        <v>84</v>
      </c>
      <c r="K173" s="701">
        <v>4441.92</v>
      </c>
      <c r="L173" s="701">
        <v>1</v>
      </c>
      <c r="M173" s="701">
        <v>52.88</v>
      </c>
      <c r="N173" s="701">
        <v>30.03</v>
      </c>
      <c r="O173" s="701">
        <v>1588.68</v>
      </c>
      <c r="P173" s="726">
        <v>0.35765614869245732</v>
      </c>
      <c r="Q173" s="702">
        <v>52.903096903096902</v>
      </c>
    </row>
    <row r="174" spans="1:17" ht="14.45" customHeight="1" x14ac:dyDescent="0.2">
      <c r="A174" s="696" t="s">
        <v>509</v>
      </c>
      <c r="B174" s="697" t="s">
        <v>2446</v>
      </c>
      <c r="C174" s="697" t="s">
        <v>2700</v>
      </c>
      <c r="D174" s="697" t="s">
        <v>2756</v>
      </c>
      <c r="E174" s="697" t="s">
        <v>2757</v>
      </c>
      <c r="F174" s="701"/>
      <c r="G174" s="701"/>
      <c r="H174" s="701"/>
      <c r="I174" s="701"/>
      <c r="J174" s="701">
        <v>1</v>
      </c>
      <c r="K174" s="701">
        <v>576.72</v>
      </c>
      <c r="L174" s="701">
        <v>1</v>
      </c>
      <c r="M174" s="701">
        <v>576.72</v>
      </c>
      <c r="N174" s="701"/>
      <c r="O174" s="701"/>
      <c r="P174" s="726"/>
      <c r="Q174" s="702"/>
    </row>
    <row r="175" spans="1:17" ht="14.45" customHeight="1" x14ac:dyDescent="0.2">
      <c r="A175" s="696" t="s">
        <v>509</v>
      </c>
      <c r="B175" s="697" t="s">
        <v>2446</v>
      </c>
      <c r="C175" s="697" t="s">
        <v>2700</v>
      </c>
      <c r="D175" s="697" t="s">
        <v>2758</v>
      </c>
      <c r="E175" s="697" t="s">
        <v>2759</v>
      </c>
      <c r="F175" s="701">
        <v>26</v>
      </c>
      <c r="G175" s="701">
        <v>180376.28</v>
      </c>
      <c r="H175" s="701">
        <v>0.78873706764615858</v>
      </c>
      <c r="I175" s="701">
        <v>6937.5492307692311</v>
      </c>
      <c r="J175" s="701">
        <v>63</v>
      </c>
      <c r="K175" s="701">
        <v>228690</v>
      </c>
      <c r="L175" s="701">
        <v>1</v>
      </c>
      <c r="M175" s="701">
        <v>3630</v>
      </c>
      <c r="N175" s="701">
        <v>106</v>
      </c>
      <c r="O175" s="701">
        <v>384780</v>
      </c>
      <c r="P175" s="726">
        <v>1.6825396825396826</v>
      </c>
      <c r="Q175" s="702">
        <v>3630</v>
      </c>
    </row>
    <row r="176" spans="1:17" ht="14.45" customHeight="1" x14ac:dyDescent="0.2">
      <c r="A176" s="696" t="s">
        <v>509</v>
      </c>
      <c r="B176" s="697" t="s">
        <v>2446</v>
      </c>
      <c r="C176" s="697" t="s">
        <v>2700</v>
      </c>
      <c r="D176" s="697" t="s">
        <v>2760</v>
      </c>
      <c r="E176" s="697" t="s">
        <v>1251</v>
      </c>
      <c r="F176" s="701">
        <v>11</v>
      </c>
      <c r="G176" s="701">
        <v>34900.58</v>
      </c>
      <c r="H176" s="701">
        <v>3.0565371148520715</v>
      </c>
      <c r="I176" s="701">
        <v>3172.78</v>
      </c>
      <c r="J176" s="701">
        <v>4</v>
      </c>
      <c r="K176" s="701">
        <v>11418.34</v>
      </c>
      <c r="L176" s="701">
        <v>1</v>
      </c>
      <c r="M176" s="701">
        <v>2854.585</v>
      </c>
      <c r="N176" s="701"/>
      <c r="O176" s="701"/>
      <c r="P176" s="726"/>
      <c r="Q176" s="702"/>
    </row>
    <row r="177" spans="1:17" ht="14.45" customHeight="1" x14ac:dyDescent="0.2">
      <c r="A177" s="696" t="s">
        <v>509</v>
      </c>
      <c r="B177" s="697" t="s">
        <v>2446</v>
      </c>
      <c r="C177" s="697" t="s">
        <v>2700</v>
      </c>
      <c r="D177" s="697" t="s">
        <v>2761</v>
      </c>
      <c r="E177" s="697" t="s">
        <v>1640</v>
      </c>
      <c r="F177" s="701">
        <v>32.5</v>
      </c>
      <c r="G177" s="701">
        <v>21773.29</v>
      </c>
      <c r="H177" s="701">
        <v>5.8597768400202384</v>
      </c>
      <c r="I177" s="701">
        <v>669.94738461538464</v>
      </c>
      <c r="J177" s="701">
        <v>9.8999999999999986</v>
      </c>
      <c r="K177" s="701">
        <v>3715.7200000000003</v>
      </c>
      <c r="L177" s="701">
        <v>1</v>
      </c>
      <c r="M177" s="701">
        <v>375.32525252525261</v>
      </c>
      <c r="N177" s="701">
        <v>21.3</v>
      </c>
      <c r="O177" s="701">
        <v>13792.730000000001</v>
      </c>
      <c r="P177" s="726">
        <v>3.7119939069682322</v>
      </c>
      <c r="Q177" s="702">
        <v>647.54600938967144</v>
      </c>
    </row>
    <row r="178" spans="1:17" ht="14.45" customHeight="1" x14ac:dyDescent="0.2">
      <c r="A178" s="696" t="s">
        <v>509</v>
      </c>
      <c r="B178" s="697" t="s">
        <v>2446</v>
      </c>
      <c r="C178" s="697" t="s">
        <v>2700</v>
      </c>
      <c r="D178" s="697" t="s">
        <v>2762</v>
      </c>
      <c r="E178" s="697" t="s">
        <v>1251</v>
      </c>
      <c r="F178" s="701">
        <v>12</v>
      </c>
      <c r="G178" s="701">
        <v>76146.84</v>
      </c>
      <c r="H178" s="701"/>
      <c r="I178" s="701">
        <v>6345.57</v>
      </c>
      <c r="J178" s="701"/>
      <c r="K178" s="701"/>
      <c r="L178" s="701"/>
      <c r="M178" s="701"/>
      <c r="N178" s="701"/>
      <c r="O178" s="701"/>
      <c r="P178" s="726"/>
      <c r="Q178" s="702"/>
    </row>
    <row r="179" spans="1:17" ht="14.45" customHeight="1" x14ac:dyDescent="0.2">
      <c r="A179" s="696" t="s">
        <v>509</v>
      </c>
      <c r="B179" s="697" t="s">
        <v>2446</v>
      </c>
      <c r="C179" s="697" t="s">
        <v>2700</v>
      </c>
      <c r="D179" s="697" t="s">
        <v>2763</v>
      </c>
      <c r="E179" s="697" t="s">
        <v>2764</v>
      </c>
      <c r="F179" s="701"/>
      <c r="G179" s="701"/>
      <c r="H179" s="701"/>
      <c r="I179" s="701"/>
      <c r="J179" s="701">
        <v>3.4999999999999996</v>
      </c>
      <c r="K179" s="701">
        <v>1425.9</v>
      </c>
      <c r="L179" s="701">
        <v>1</v>
      </c>
      <c r="M179" s="701">
        <v>407.40000000000009</v>
      </c>
      <c r="N179" s="701">
        <v>71</v>
      </c>
      <c r="O179" s="701">
        <v>33170.120000000003</v>
      </c>
      <c r="P179" s="726">
        <v>23.262585034013608</v>
      </c>
      <c r="Q179" s="702">
        <v>467.1847887323944</v>
      </c>
    </row>
    <row r="180" spans="1:17" ht="14.45" customHeight="1" x14ac:dyDescent="0.2">
      <c r="A180" s="696" t="s">
        <v>509</v>
      </c>
      <c r="B180" s="697" t="s">
        <v>2446</v>
      </c>
      <c r="C180" s="697" t="s">
        <v>2700</v>
      </c>
      <c r="D180" s="697" t="s">
        <v>2765</v>
      </c>
      <c r="E180" s="697" t="s">
        <v>1596</v>
      </c>
      <c r="F180" s="701">
        <v>126</v>
      </c>
      <c r="G180" s="701">
        <v>6768.21</v>
      </c>
      <c r="H180" s="701">
        <v>1.9813203122941676</v>
      </c>
      <c r="I180" s="701">
        <v>53.71595238095238</v>
      </c>
      <c r="J180" s="701">
        <v>102.2</v>
      </c>
      <c r="K180" s="701">
        <v>3416.01</v>
      </c>
      <c r="L180" s="701">
        <v>1</v>
      </c>
      <c r="M180" s="701">
        <v>33.424755381604697</v>
      </c>
      <c r="N180" s="701">
        <v>62</v>
      </c>
      <c r="O180" s="701">
        <v>1827.1399999999999</v>
      </c>
      <c r="P180" s="726">
        <v>0.53487548338558721</v>
      </c>
      <c r="Q180" s="702">
        <v>29.47</v>
      </c>
    </row>
    <row r="181" spans="1:17" ht="14.45" customHeight="1" x14ac:dyDescent="0.2">
      <c r="A181" s="696" t="s">
        <v>509</v>
      </c>
      <c r="B181" s="697" t="s">
        <v>2446</v>
      </c>
      <c r="C181" s="697" t="s">
        <v>2700</v>
      </c>
      <c r="D181" s="697" t="s">
        <v>2766</v>
      </c>
      <c r="E181" s="697"/>
      <c r="F181" s="701"/>
      <c r="G181" s="701"/>
      <c r="H181" s="701"/>
      <c r="I181" s="701"/>
      <c r="J181" s="701">
        <v>1.3</v>
      </c>
      <c r="K181" s="701">
        <v>12977.55</v>
      </c>
      <c r="L181" s="701">
        <v>1</v>
      </c>
      <c r="M181" s="701">
        <v>9982.7307692307677</v>
      </c>
      <c r="N181" s="701"/>
      <c r="O181" s="701"/>
      <c r="P181" s="726"/>
      <c r="Q181" s="702"/>
    </row>
    <row r="182" spans="1:17" ht="14.45" customHeight="1" x14ac:dyDescent="0.2">
      <c r="A182" s="696" t="s">
        <v>509</v>
      </c>
      <c r="B182" s="697" t="s">
        <v>2446</v>
      </c>
      <c r="C182" s="697" t="s">
        <v>2700</v>
      </c>
      <c r="D182" s="697" t="s">
        <v>2767</v>
      </c>
      <c r="E182" s="697" t="s">
        <v>1579</v>
      </c>
      <c r="F182" s="701"/>
      <c r="G182" s="701"/>
      <c r="H182" s="701"/>
      <c r="I182" s="701"/>
      <c r="J182" s="701"/>
      <c r="K182" s="701"/>
      <c r="L182" s="701"/>
      <c r="M182" s="701"/>
      <c r="N182" s="701">
        <v>42.3</v>
      </c>
      <c r="O182" s="701">
        <v>17629.940000000002</v>
      </c>
      <c r="P182" s="726"/>
      <c r="Q182" s="702">
        <v>416.7834515366431</v>
      </c>
    </row>
    <row r="183" spans="1:17" ht="14.45" customHeight="1" x14ac:dyDescent="0.2">
      <c r="A183" s="696" t="s">
        <v>509</v>
      </c>
      <c r="B183" s="697" t="s">
        <v>2446</v>
      </c>
      <c r="C183" s="697" t="s">
        <v>2700</v>
      </c>
      <c r="D183" s="697" t="s">
        <v>2768</v>
      </c>
      <c r="E183" s="697" t="s">
        <v>1590</v>
      </c>
      <c r="F183" s="701"/>
      <c r="G183" s="701"/>
      <c r="H183" s="701"/>
      <c r="I183" s="701"/>
      <c r="J183" s="701">
        <v>0.4</v>
      </c>
      <c r="K183" s="701">
        <v>57.47</v>
      </c>
      <c r="L183" s="701">
        <v>1</v>
      </c>
      <c r="M183" s="701">
        <v>143.67499999999998</v>
      </c>
      <c r="N183" s="701">
        <v>1</v>
      </c>
      <c r="O183" s="701">
        <v>140.04</v>
      </c>
      <c r="P183" s="726">
        <v>2.4367496084913869</v>
      </c>
      <c r="Q183" s="702">
        <v>140.04</v>
      </c>
    </row>
    <row r="184" spans="1:17" ht="14.45" customHeight="1" x14ac:dyDescent="0.2">
      <c r="A184" s="696" t="s">
        <v>509</v>
      </c>
      <c r="B184" s="697" t="s">
        <v>2446</v>
      </c>
      <c r="C184" s="697" t="s">
        <v>2700</v>
      </c>
      <c r="D184" s="697" t="s">
        <v>2769</v>
      </c>
      <c r="E184" s="697" t="s">
        <v>1583</v>
      </c>
      <c r="F184" s="701">
        <v>137.69999999999999</v>
      </c>
      <c r="G184" s="701">
        <v>222185.25</v>
      </c>
      <c r="H184" s="701">
        <v>5.1001211990441817</v>
      </c>
      <c r="I184" s="701">
        <v>1613.545751633987</v>
      </c>
      <c r="J184" s="701">
        <v>94.89</v>
      </c>
      <c r="K184" s="701">
        <v>43564.69999999999</v>
      </c>
      <c r="L184" s="701">
        <v>1</v>
      </c>
      <c r="M184" s="701">
        <v>459.10738750131719</v>
      </c>
      <c r="N184" s="701">
        <v>138.13000000000002</v>
      </c>
      <c r="O184" s="701">
        <v>220801.90999999997</v>
      </c>
      <c r="P184" s="726">
        <v>5.0683675085562401</v>
      </c>
      <c r="Q184" s="702">
        <v>1598.5079997104172</v>
      </c>
    </row>
    <row r="185" spans="1:17" ht="14.45" customHeight="1" x14ac:dyDescent="0.2">
      <c r="A185" s="696" t="s">
        <v>509</v>
      </c>
      <c r="B185" s="697" t="s">
        <v>2446</v>
      </c>
      <c r="C185" s="697" t="s">
        <v>2700</v>
      </c>
      <c r="D185" s="697" t="s">
        <v>2770</v>
      </c>
      <c r="E185" s="697" t="s">
        <v>2771</v>
      </c>
      <c r="F185" s="701">
        <v>88</v>
      </c>
      <c r="G185" s="701">
        <v>698227.73</v>
      </c>
      <c r="H185" s="701"/>
      <c r="I185" s="701">
        <v>7934.4060227272721</v>
      </c>
      <c r="J185" s="701"/>
      <c r="K185" s="701"/>
      <c r="L185" s="701"/>
      <c r="M185" s="701"/>
      <c r="N185" s="701"/>
      <c r="O185" s="701"/>
      <c r="P185" s="726"/>
      <c r="Q185" s="702"/>
    </row>
    <row r="186" spans="1:17" ht="14.45" customHeight="1" x14ac:dyDescent="0.2">
      <c r="A186" s="696" t="s">
        <v>509</v>
      </c>
      <c r="B186" s="697" t="s">
        <v>2446</v>
      </c>
      <c r="C186" s="697" t="s">
        <v>2700</v>
      </c>
      <c r="D186" s="697" t="s">
        <v>2772</v>
      </c>
      <c r="E186" s="697" t="s">
        <v>1600</v>
      </c>
      <c r="F186" s="701"/>
      <c r="G186" s="701"/>
      <c r="H186" s="701"/>
      <c r="I186" s="701"/>
      <c r="J186" s="701">
        <v>9.7999999999999989</v>
      </c>
      <c r="K186" s="701">
        <v>10941.71</v>
      </c>
      <c r="L186" s="701">
        <v>1</v>
      </c>
      <c r="M186" s="701">
        <v>1116.5010204081632</v>
      </c>
      <c r="N186" s="701">
        <v>14.999999999999998</v>
      </c>
      <c r="O186" s="701">
        <v>19900.5</v>
      </c>
      <c r="P186" s="726">
        <v>1.8187742135370066</v>
      </c>
      <c r="Q186" s="702">
        <v>1326.7</v>
      </c>
    </row>
    <row r="187" spans="1:17" ht="14.45" customHeight="1" x14ac:dyDescent="0.2">
      <c r="A187" s="696" t="s">
        <v>509</v>
      </c>
      <c r="B187" s="697" t="s">
        <v>2446</v>
      </c>
      <c r="C187" s="697" t="s">
        <v>2700</v>
      </c>
      <c r="D187" s="697" t="s">
        <v>2773</v>
      </c>
      <c r="E187" s="697" t="s">
        <v>1612</v>
      </c>
      <c r="F187" s="701">
        <v>0.5</v>
      </c>
      <c r="G187" s="701">
        <v>77</v>
      </c>
      <c r="H187" s="701">
        <v>5.5555555555555552E-2</v>
      </c>
      <c r="I187" s="701">
        <v>154</v>
      </c>
      <c r="J187" s="701">
        <v>9</v>
      </c>
      <c r="K187" s="701">
        <v>1386</v>
      </c>
      <c r="L187" s="701">
        <v>1</v>
      </c>
      <c r="M187" s="701">
        <v>154</v>
      </c>
      <c r="N187" s="701">
        <v>13.3</v>
      </c>
      <c r="O187" s="701">
        <v>2004.83</v>
      </c>
      <c r="P187" s="726">
        <v>1.4464862914862915</v>
      </c>
      <c r="Q187" s="702">
        <v>150.73909774436089</v>
      </c>
    </row>
    <row r="188" spans="1:17" ht="14.45" customHeight="1" x14ac:dyDescent="0.2">
      <c r="A188" s="696" t="s">
        <v>509</v>
      </c>
      <c r="B188" s="697" t="s">
        <v>2446</v>
      </c>
      <c r="C188" s="697" t="s">
        <v>2700</v>
      </c>
      <c r="D188" s="697" t="s">
        <v>2774</v>
      </c>
      <c r="E188" s="697" t="s">
        <v>1612</v>
      </c>
      <c r="F188" s="701">
        <v>19.399999999999999</v>
      </c>
      <c r="G188" s="701">
        <v>13532.029999999999</v>
      </c>
      <c r="H188" s="701">
        <v>2.3825254855009952</v>
      </c>
      <c r="I188" s="701">
        <v>697.52731958762888</v>
      </c>
      <c r="J188" s="701">
        <v>21.599999999999998</v>
      </c>
      <c r="K188" s="701">
        <v>5679.6999999999989</v>
      </c>
      <c r="L188" s="701">
        <v>1</v>
      </c>
      <c r="M188" s="701">
        <v>262.94907407407408</v>
      </c>
      <c r="N188" s="701">
        <v>25.1</v>
      </c>
      <c r="O188" s="701">
        <v>6626.4</v>
      </c>
      <c r="P188" s="726">
        <v>1.1666813388031059</v>
      </c>
      <c r="Q188" s="702">
        <v>263.99999999999994</v>
      </c>
    </row>
    <row r="189" spans="1:17" ht="14.45" customHeight="1" x14ac:dyDescent="0.2">
      <c r="A189" s="696" t="s">
        <v>509</v>
      </c>
      <c r="B189" s="697" t="s">
        <v>2446</v>
      </c>
      <c r="C189" s="697" t="s">
        <v>2700</v>
      </c>
      <c r="D189" s="697" t="s">
        <v>2775</v>
      </c>
      <c r="E189" s="697" t="s">
        <v>1624</v>
      </c>
      <c r="F189" s="701">
        <v>36</v>
      </c>
      <c r="G189" s="701">
        <v>5261.7599999999993</v>
      </c>
      <c r="H189" s="701">
        <v>7.5039361095265242</v>
      </c>
      <c r="I189" s="701">
        <v>146.15999999999997</v>
      </c>
      <c r="J189" s="701">
        <v>21</v>
      </c>
      <c r="K189" s="701">
        <v>701.2</v>
      </c>
      <c r="L189" s="701">
        <v>1</v>
      </c>
      <c r="M189" s="701">
        <v>33.390476190476193</v>
      </c>
      <c r="N189" s="701">
        <v>9</v>
      </c>
      <c r="O189" s="701">
        <v>300.46000000000004</v>
      </c>
      <c r="P189" s="726">
        <v>0.42849401026811185</v>
      </c>
      <c r="Q189" s="702">
        <v>33.384444444444448</v>
      </c>
    </row>
    <row r="190" spans="1:17" ht="14.45" customHeight="1" x14ac:dyDescent="0.2">
      <c r="A190" s="696" t="s">
        <v>509</v>
      </c>
      <c r="B190" s="697" t="s">
        <v>2446</v>
      </c>
      <c r="C190" s="697" t="s">
        <v>2700</v>
      </c>
      <c r="D190" s="697" t="s">
        <v>2776</v>
      </c>
      <c r="E190" s="697" t="s">
        <v>2777</v>
      </c>
      <c r="F190" s="701">
        <v>14.200000000000001</v>
      </c>
      <c r="G190" s="701">
        <v>3866.09</v>
      </c>
      <c r="H190" s="701">
        <v>1.7535673787816939</v>
      </c>
      <c r="I190" s="701">
        <v>272.25985915492959</v>
      </c>
      <c r="J190" s="701">
        <v>16.600000000000001</v>
      </c>
      <c r="K190" s="701">
        <v>2204.6999999999998</v>
      </c>
      <c r="L190" s="701">
        <v>1</v>
      </c>
      <c r="M190" s="701">
        <v>132.81325301204816</v>
      </c>
      <c r="N190" s="701">
        <v>15.600000000000001</v>
      </c>
      <c r="O190" s="701">
        <v>2036.52</v>
      </c>
      <c r="P190" s="726">
        <v>0.92371751258674661</v>
      </c>
      <c r="Q190" s="702">
        <v>130.54615384615383</v>
      </c>
    </row>
    <row r="191" spans="1:17" ht="14.45" customHeight="1" x14ac:dyDescent="0.2">
      <c r="A191" s="696" t="s">
        <v>509</v>
      </c>
      <c r="B191" s="697" t="s">
        <v>2446</v>
      </c>
      <c r="C191" s="697" t="s">
        <v>2700</v>
      </c>
      <c r="D191" s="697" t="s">
        <v>2778</v>
      </c>
      <c r="E191" s="697" t="s">
        <v>2779</v>
      </c>
      <c r="F191" s="701"/>
      <c r="G191" s="701"/>
      <c r="H191" s="701"/>
      <c r="I191" s="701"/>
      <c r="J191" s="701"/>
      <c r="K191" s="701"/>
      <c r="L191" s="701"/>
      <c r="M191" s="701"/>
      <c r="N191" s="701">
        <v>0.8</v>
      </c>
      <c r="O191" s="701">
        <v>1700.48</v>
      </c>
      <c r="P191" s="726"/>
      <c r="Q191" s="702">
        <v>2125.6</v>
      </c>
    </row>
    <row r="192" spans="1:17" ht="14.45" customHeight="1" x14ac:dyDescent="0.2">
      <c r="A192" s="696" t="s">
        <v>509</v>
      </c>
      <c r="B192" s="697" t="s">
        <v>2446</v>
      </c>
      <c r="C192" s="697" t="s">
        <v>2700</v>
      </c>
      <c r="D192" s="697" t="s">
        <v>2780</v>
      </c>
      <c r="E192" s="697" t="s">
        <v>1618</v>
      </c>
      <c r="F192" s="701">
        <v>14.8</v>
      </c>
      <c r="G192" s="701">
        <v>10119.199999999999</v>
      </c>
      <c r="H192" s="701">
        <v>2.1007396766016808</v>
      </c>
      <c r="I192" s="701">
        <v>683.72972972972957</v>
      </c>
      <c r="J192" s="701">
        <v>8.3000000000000007</v>
      </c>
      <c r="K192" s="701">
        <v>4816.97</v>
      </c>
      <c r="L192" s="701">
        <v>1</v>
      </c>
      <c r="M192" s="701">
        <v>580.35783132530116</v>
      </c>
      <c r="N192" s="701">
        <v>1.8000000000000003</v>
      </c>
      <c r="O192" s="701">
        <v>1114.31</v>
      </c>
      <c r="P192" s="726">
        <v>0.23133006848703644</v>
      </c>
      <c r="Q192" s="702">
        <v>619.06111111111102</v>
      </c>
    </row>
    <row r="193" spans="1:17" ht="14.45" customHeight="1" x14ac:dyDescent="0.2">
      <c r="A193" s="696" t="s">
        <v>509</v>
      </c>
      <c r="B193" s="697" t="s">
        <v>2446</v>
      </c>
      <c r="C193" s="697" t="s">
        <v>2700</v>
      </c>
      <c r="D193" s="697" t="s">
        <v>2781</v>
      </c>
      <c r="E193" s="697" t="s">
        <v>2782</v>
      </c>
      <c r="F193" s="701">
        <v>109.89999999999998</v>
      </c>
      <c r="G193" s="701">
        <v>262530.32</v>
      </c>
      <c r="H193" s="701">
        <v>4.2249703441335775</v>
      </c>
      <c r="I193" s="701">
        <v>2388.8109190172891</v>
      </c>
      <c r="J193" s="701">
        <v>49.000000000000007</v>
      </c>
      <c r="K193" s="701">
        <v>62137.790000000008</v>
      </c>
      <c r="L193" s="701">
        <v>1</v>
      </c>
      <c r="M193" s="701">
        <v>1268.1181632653061</v>
      </c>
      <c r="N193" s="701"/>
      <c r="O193" s="701"/>
      <c r="P193" s="726"/>
      <c r="Q193" s="702"/>
    </row>
    <row r="194" spans="1:17" ht="14.45" customHeight="1" x14ac:dyDescent="0.2">
      <c r="A194" s="696" t="s">
        <v>509</v>
      </c>
      <c r="B194" s="697" t="s">
        <v>2446</v>
      </c>
      <c r="C194" s="697" t="s">
        <v>2700</v>
      </c>
      <c r="D194" s="697" t="s">
        <v>2783</v>
      </c>
      <c r="E194" s="697" t="s">
        <v>2784</v>
      </c>
      <c r="F194" s="701">
        <v>4.7</v>
      </c>
      <c r="G194" s="701">
        <v>1512.58</v>
      </c>
      <c r="H194" s="701"/>
      <c r="I194" s="701">
        <v>321.82553191489359</v>
      </c>
      <c r="J194" s="701"/>
      <c r="K194" s="701"/>
      <c r="L194" s="701"/>
      <c r="M194" s="701"/>
      <c r="N194" s="701"/>
      <c r="O194" s="701"/>
      <c r="P194" s="726"/>
      <c r="Q194" s="702"/>
    </row>
    <row r="195" spans="1:17" ht="14.45" customHeight="1" x14ac:dyDescent="0.2">
      <c r="A195" s="696" t="s">
        <v>509</v>
      </c>
      <c r="B195" s="697" t="s">
        <v>2446</v>
      </c>
      <c r="C195" s="697" t="s">
        <v>2700</v>
      </c>
      <c r="D195" s="697" t="s">
        <v>2785</v>
      </c>
      <c r="E195" s="697" t="s">
        <v>1646</v>
      </c>
      <c r="F195" s="701">
        <v>10</v>
      </c>
      <c r="G195" s="701">
        <v>23337</v>
      </c>
      <c r="H195" s="701"/>
      <c r="I195" s="701">
        <v>2333.6999999999998</v>
      </c>
      <c r="J195" s="701"/>
      <c r="K195" s="701"/>
      <c r="L195" s="701"/>
      <c r="M195" s="701"/>
      <c r="N195" s="701"/>
      <c r="O195" s="701"/>
      <c r="P195" s="726"/>
      <c r="Q195" s="702"/>
    </row>
    <row r="196" spans="1:17" ht="14.45" customHeight="1" x14ac:dyDescent="0.2">
      <c r="A196" s="696" t="s">
        <v>509</v>
      </c>
      <c r="B196" s="697" t="s">
        <v>2446</v>
      </c>
      <c r="C196" s="697" t="s">
        <v>2700</v>
      </c>
      <c r="D196" s="697" t="s">
        <v>2786</v>
      </c>
      <c r="E196" s="697" t="s">
        <v>2787</v>
      </c>
      <c r="F196" s="701">
        <v>19</v>
      </c>
      <c r="G196" s="701">
        <v>3539.67</v>
      </c>
      <c r="H196" s="701"/>
      <c r="I196" s="701">
        <v>186.2984210526316</v>
      </c>
      <c r="J196" s="701"/>
      <c r="K196" s="701"/>
      <c r="L196" s="701"/>
      <c r="M196" s="701"/>
      <c r="N196" s="701"/>
      <c r="O196" s="701"/>
      <c r="P196" s="726"/>
      <c r="Q196" s="702"/>
    </row>
    <row r="197" spans="1:17" ht="14.45" customHeight="1" x14ac:dyDescent="0.2">
      <c r="A197" s="696" t="s">
        <v>509</v>
      </c>
      <c r="B197" s="697" t="s">
        <v>2446</v>
      </c>
      <c r="C197" s="697" t="s">
        <v>2700</v>
      </c>
      <c r="D197" s="697" t="s">
        <v>2788</v>
      </c>
      <c r="E197" s="697" t="s">
        <v>2789</v>
      </c>
      <c r="F197" s="701">
        <v>3</v>
      </c>
      <c r="G197" s="701">
        <v>19391.88</v>
      </c>
      <c r="H197" s="701"/>
      <c r="I197" s="701">
        <v>6463.96</v>
      </c>
      <c r="J197" s="701"/>
      <c r="K197" s="701"/>
      <c r="L197" s="701"/>
      <c r="M197" s="701"/>
      <c r="N197" s="701"/>
      <c r="O197" s="701"/>
      <c r="P197" s="726"/>
      <c r="Q197" s="702"/>
    </row>
    <row r="198" spans="1:17" ht="14.45" customHeight="1" x14ac:dyDescent="0.2">
      <c r="A198" s="696" t="s">
        <v>509</v>
      </c>
      <c r="B198" s="697" t="s">
        <v>2446</v>
      </c>
      <c r="C198" s="697" t="s">
        <v>2700</v>
      </c>
      <c r="D198" s="697" t="s">
        <v>2790</v>
      </c>
      <c r="E198" s="697" t="s">
        <v>1258</v>
      </c>
      <c r="F198" s="701">
        <v>13</v>
      </c>
      <c r="G198" s="701">
        <v>129012</v>
      </c>
      <c r="H198" s="701">
        <v>13.907610312665742</v>
      </c>
      <c r="I198" s="701">
        <v>9924</v>
      </c>
      <c r="J198" s="701">
        <v>1</v>
      </c>
      <c r="K198" s="701">
        <v>9276.36</v>
      </c>
      <c r="L198" s="701">
        <v>1</v>
      </c>
      <c r="M198" s="701">
        <v>9276.36</v>
      </c>
      <c r="N198" s="701"/>
      <c r="O198" s="701"/>
      <c r="P198" s="726"/>
      <c r="Q198" s="702"/>
    </row>
    <row r="199" spans="1:17" ht="14.45" customHeight="1" x14ac:dyDescent="0.2">
      <c r="A199" s="696" t="s">
        <v>509</v>
      </c>
      <c r="B199" s="697" t="s">
        <v>2446</v>
      </c>
      <c r="C199" s="697" t="s">
        <v>2700</v>
      </c>
      <c r="D199" s="697" t="s">
        <v>2791</v>
      </c>
      <c r="E199" s="697" t="s">
        <v>1361</v>
      </c>
      <c r="F199" s="701">
        <v>1</v>
      </c>
      <c r="G199" s="701">
        <v>21994.2</v>
      </c>
      <c r="H199" s="701"/>
      <c r="I199" s="701">
        <v>21994.2</v>
      </c>
      <c r="J199" s="701"/>
      <c r="K199" s="701"/>
      <c r="L199" s="701"/>
      <c r="M199" s="701"/>
      <c r="N199" s="701">
        <v>0.3</v>
      </c>
      <c r="O199" s="701">
        <v>6483.09</v>
      </c>
      <c r="P199" s="726"/>
      <c r="Q199" s="702">
        <v>21610.300000000003</v>
      </c>
    </row>
    <row r="200" spans="1:17" ht="14.45" customHeight="1" x14ac:dyDescent="0.2">
      <c r="A200" s="696" t="s">
        <v>509</v>
      </c>
      <c r="B200" s="697" t="s">
        <v>2446</v>
      </c>
      <c r="C200" s="697" t="s">
        <v>2700</v>
      </c>
      <c r="D200" s="697" t="s">
        <v>2792</v>
      </c>
      <c r="E200" s="697" t="s">
        <v>2793</v>
      </c>
      <c r="F200" s="701"/>
      <c r="G200" s="701"/>
      <c r="H200" s="701"/>
      <c r="I200" s="701"/>
      <c r="J200" s="701">
        <v>45</v>
      </c>
      <c r="K200" s="701">
        <v>12490.869999999999</v>
      </c>
      <c r="L200" s="701">
        <v>1</v>
      </c>
      <c r="M200" s="701">
        <v>277.57488888888889</v>
      </c>
      <c r="N200" s="701"/>
      <c r="O200" s="701"/>
      <c r="P200" s="726"/>
      <c r="Q200" s="702"/>
    </row>
    <row r="201" spans="1:17" ht="14.45" customHeight="1" x14ac:dyDescent="0.2">
      <c r="A201" s="696" t="s">
        <v>509</v>
      </c>
      <c r="B201" s="697" t="s">
        <v>2446</v>
      </c>
      <c r="C201" s="697" t="s">
        <v>2700</v>
      </c>
      <c r="D201" s="697" t="s">
        <v>2794</v>
      </c>
      <c r="E201" s="697" t="s">
        <v>2795</v>
      </c>
      <c r="F201" s="701">
        <v>1</v>
      </c>
      <c r="G201" s="701">
        <v>6812.08</v>
      </c>
      <c r="H201" s="701"/>
      <c r="I201" s="701">
        <v>6812.08</v>
      </c>
      <c r="J201" s="701"/>
      <c r="K201" s="701"/>
      <c r="L201" s="701"/>
      <c r="M201" s="701"/>
      <c r="N201" s="701"/>
      <c r="O201" s="701"/>
      <c r="P201" s="726"/>
      <c r="Q201" s="702"/>
    </row>
    <row r="202" spans="1:17" ht="14.45" customHeight="1" x14ac:dyDescent="0.2">
      <c r="A202" s="696" t="s">
        <v>509</v>
      </c>
      <c r="B202" s="697" t="s">
        <v>2446</v>
      </c>
      <c r="C202" s="697" t="s">
        <v>2700</v>
      </c>
      <c r="D202" s="697" t="s">
        <v>2796</v>
      </c>
      <c r="E202" s="697" t="s">
        <v>2797</v>
      </c>
      <c r="F202" s="701">
        <v>3</v>
      </c>
      <c r="G202" s="701">
        <v>6705</v>
      </c>
      <c r="H202" s="701"/>
      <c r="I202" s="701">
        <v>2235</v>
      </c>
      <c r="J202" s="701"/>
      <c r="K202" s="701"/>
      <c r="L202" s="701"/>
      <c r="M202" s="701"/>
      <c r="N202" s="701"/>
      <c r="O202" s="701"/>
      <c r="P202" s="726"/>
      <c r="Q202" s="702"/>
    </row>
    <row r="203" spans="1:17" ht="14.45" customHeight="1" x14ac:dyDescent="0.2">
      <c r="A203" s="696" t="s">
        <v>509</v>
      </c>
      <c r="B203" s="697" t="s">
        <v>2446</v>
      </c>
      <c r="C203" s="697" t="s">
        <v>2700</v>
      </c>
      <c r="D203" s="697" t="s">
        <v>2798</v>
      </c>
      <c r="E203" s="697" t="s">
        <v>1345</v>
      </c>
      <c r="F203" s="701"/>
      <c r="G203" s="701"/>
      <c r="H203" s="701"/>
      <c r="I203" s="701"/>
      <c r="J203" s="701"/>
      <c r="K203" s="701"/>
      <c r="L203" s="701"/>
      <c r="M203" s="701"/>
      <c r="N203" s="701">
        <v>6</v>
      </c>
      <c r="O203" s="701">
        <v>353.58</v>
      </c>
      <c r="P203" s="726"/>
      <c r="Q203" s="702">
        <v>58.93</v>
      </c>
    </row>
    <row r="204" spans="1:17" ht="14.45" customHeight="1" x14ac:dyDescent="0.2">
      <c r="A204" s="696" t="s">
        <v>509</v>
      </c>
      <c r="B204" s="697" t="s">
        <v>2446</v>
      </c>
      <c r="C204" s="697" t="s">
        <v>2700</v>
      </c>
      <c r="D204" s="697" t="s">
        <v>2799</v>
      </c>
      <c r="E204" s="697"/>
      <c r="F204" s="701"/>
      <c r="G204" s="701"/>
      <c r="H204" s="701"/>
      <c r="I204" s="701"/>
      <c r="J204" s="701">
        <v>0.55000000000000004</v>
      </c>
      <c r="K204" s="701">
        <v>15931.03</v>
      </c>
      <c r="L204" s="701">
        <v>1</v>
      </c>
      <c r="M204" s="701">
        <v>28965.50909090909</v>
      </c>
      <c r="N204" s="701"/>
      <c r="O204" s="701"/>
      <c r="P204" s="726"/>
      <c r="Q204" s="702"/>
    </row>
    <row r="205" spans="1:17" ht="14.45" customHeight="1" x14ac:dyDescent="0.2">
      <c r="A205" s="696" t="s">
        <v>509</v>
      </c>
      <c r="B205" s="697" t="s">
        <v>2446</v>
      </c>
      <c r="C205" s="697" t="s">
        <v>2700</v>
      </c>
      <c r="D205" s="697" t="s">
        <v>2800</v>
      </c>
      <c r="E205" s="697" t="s">
        <v>2801</v>
      </c>
      <c r="F205" s="701"/>
      <c r="G205" s="701"/>
      <c r="H205" s="701"/>
      <c r="I205" s="701"/>
      <c r="J205" s="701">
        <v>0.1</v>
      </c>
      <c r="K205" s="701">
        <v>163.95</v>
      </c>
      <c r="L205" s="701">
        <v>1</v>
      </c>
      <c r="M205" s="701">
        <v>1639.4999999999998</v>
      </c>
      <c r="N205" s="701"/>
      <c r="O205" s="701"/>
      <c r="P205" s="726"/>
      <c r="Q205" s="702"/>
    </row>
    <row r="206" spans="1:17" ht="14.45" customHeight="1" x14ac:dyDescent="0.2">
      <c r="A206" s="696" t="s">
        <v>509</v>
      </c>
      <c r="B206" s="697" t="s">
        <v>2446</v>
      </c>
      <c r="C206" s="697" t="s">
        <v>2700</v>
      </c>
      <c r="D206" s="697" t="s">
        <v>2802</v>
      </c>
      <c r="E206" s="697" t="s">
        <v>2803</v>
      </c>
      <c r="F206" s="701"/>
      <c r="G206" s="701"/>
      <c r="H206" s="701"/>
      <c r="I206" s="701"/>
      <c r="J206" s="701"/>
      <c r="K206" s="701"/>
      <c r="L206" s="701"/>
      <c r="M206" s="701"/>
      <c r="N206" s="701">
        <v>3.2</v>
      </c>
      <c r="O206" s="701">
        <v>66153.600000000006</v>
      </c>
      <c r="P206" s="726"/>
      <c r="Q206" s="702">
        <v>20673</v>
      </c>
    </row>
    <row r="207" spans="1:17" ht="14.45" customHeight="1" x14ac:dyDescent="0.2">
      <c r="A207" s="696" t="s">
        <v>509</v>
      </c>
      <c r="B207" s="697" t="s">
        <v>2446</v>
      </c>
      <c r="C207" s="697" t="s">
        <v>2700</v>
      </c>
      <c r="D207" s="697" t="s">
        <v>2804</v>
      </c>
      <c r="E207" s="697" t="s">
        <v>1262</v>
      </c>
      <c r="F207" s="701"/>
      <c r="G207" s="701"/>
      <c r="H207" s="701"/>
      <c r="I207" s="701"/>
      <c r="J207" s="701">
        <v>122</v>
      </c>
      <c r="K207" s="701">
        <v>157057.92000000004</v>
      </c>
      <c r="L207" s="701">
        <v>1</v>
      </c>
      <c r="M207" s="701">
        <v>1287.3600000000004</v>
      </c>
      <c r="N207" s="701">
        <v>193</v>
      </c>
      <c r="O207" s="701">
        <v>248460.47999999998</v>
      </c>
      <c r="P207" s="726">
        <v>1.5819672131147535</v>
      </c>
      <c r="Q207" s="702">
        <v>1287.3599999999999</v>
      </c>
    </row>
    <row r="208" spans="1:17" ht="14.45" customHeight="1" x14ac:dyDescent="0.2">
      <c r="A208" s="696" t="s">
        <v>509</v>
      </c>
      <c r="B208" s="697" t="s">
        <v>2446</v>
      </c>
      <c r="C208" s="697" t="s">
        <v>2700</v>
      </c>
      <c r="D208" s="697" t="s">
        <v>2805</v>
      </c>
      <c r="E208" s="697" t="s">
        <v>1256</v>
      </c>
      <c r="F208" s="701"/>
      <c r="G208" s="701"/>
      <c r="H208" s="701"/>
      <c r="I208" s="701"/>
      <c r="J208" s="701">
        <v>1</v>
      </c>
      <c r="K208" s="701">
        <v>1287.3599999999999</v>
      </c>
      <c r="L208" s="701">
        <v>1</v>
      </c>
      <c r="M208" s="701">
        <v>1287.3599999999999</v>
      </c>
      <c r="N208" s="701">
        <v>12</v>
      </c>
      <c r="O208" s="701">
        <v>15448.32</v>
      </c>
      <c r="P208" s="726">
        <v>12</v>
      </c>
      <c r="Q208" s="702">
        <v>1287.3599999999999</v>
      </c>
    </row>
    <row r="209" spans="1:17" ht="14.45" customHeight="1" x14ac:dyDescent="0.2">
      <c r="A209" s="696" t="s">
        <v>509</v>
      </c>
      <c r="B209" s="697" t="s">
        <v>2446</v>
      </c>
      <c r="C209" s="697" t="s">
        <v>2700</v>
      </c>
      <c r="D209" s="697" t="s">
        <v>2806</v>
      </c>
      <c r="E209" s="697" t="s">
        <v>1258</v>
      </c>
      <c r="F209" s="701"/>
      <c r="G209" s="701"/>
      <c r="H209" s="701"/>
      <c r="I209" s="701"/>
      <c r="J209" s="701">
        <v>1</v>
      </c>
      <c r="K209" s="701">
        <v>9924</v>
      </c>
      <c r="L209" s="701">
        <v>1</v>
      </c>
      <c r="M209" s="701">
        <v>9924</v>
      </c>
      <c r="N209" s="701">
        <v>19</v>
      </c>
      <c r="O209" s="701">
        <v>182079.6</v>
      </c>
      <c r="P209" s="726">
        <v>18.34740024183797</v>
      </c>
      <c r="Q209" s="702">
        <v>9583.136842105263</v>
      </c>
    </row>
    <row r="210" spans="1:17" ht="14.45" customHeight="1" x14ac:dyDescent="0.2">
      <c r="A210" s="696" t="s">
        <v>509</v>
      </c>
      <c r="B210" s="697" t="s">
        <v>2446</v>
      </c>
      <c r="C210" s="697" t="s">
        <v>2700</v>
      </c>
      <c r="D210" s="697" t="s">
        <v>2807</v>
      </c>
      <c r="E210" s="697" t="s">
        <v>2808</v>
      </c>
      <c r="F210" s="701"/>
      <c r="G210" s="701"/>
      <c r="H210" s="701"/>
      <c r="I210" s="701"/>
      <c r="J210" s="701">
        <v>7.6499999999999995</v>
      </c>
      <c r="K210" s="701">
        <v>4990.84</v>
      </c>
      <c r="L210" s="701">
        <v>1</v>
      </c>
      <c r="M210" s="701">
        <v>652.39738562091509</v>
      </c>
      <c r="N210" s="701">
        <v>7</v>
      </c>
      <c r="O210" s="701">
        <v>4778.6499999999996</v>
      </c>
      <c r="P210" s="726">
        <v>0.95748411089115248</v>
      </c>
      <c r="Q210" s="702">
        <v>682.66428571428571</v>
      </c>
    </row>
    <row r="211" spans="1:17" ht="14.45" customHeight="1" x14ac:dyDescent="0.2">
      <c r="A211" s="696" t="s">
        <v>509</v>
      </c>
      <c r="B211" s="697" t="s">
        <v>2446</v>
      </c>
      <c r="C211" s="697" t="s">
        <v>2700</v>
      </c>
      <c r="D211" s="697" t="s">
        <v>2809</v>
      </c>
      <c r="E211" s="697" t="s">
        <v>1258</v>
      </c>
      <c r="F211" s="701"/>
      <c r="G211" s="701"/>
      <c r="H211" s="701"/>
      <c r="I211" s="701"/>
      <c r="J211" s="701">
        <v>3</v>
      </c>
      <c r="K211" s="701">
        <v>14964.27</v>
      </c>
      <c r="L211" s="701">
        <v>1</v>
      </c>
      <c r="M211" s="701">
        <v>4988.09</v>
      </c>
      <c r="N211" s="701">
        <v>43</v>
      </c>
      <c r="O211" s="701">
        <v>210288.95</v>
      </c>
      <c r="P211" s="726">
        <v>14.052736952754795</v>
      </c>
      <c r="Q211" s="702">
        <v>4890.4406976744185</v>
      </c>
    </row>
    <row r="212" spans="1:17" ht="14.45" customHeight="1" x14ac:dyDescent="0.2">
      <c r="A212" s="696" t="s">
        <v>509</v>
      </c>
      <c r="B212" s="697" t="s">
        <v>2446</v>
      </c>
      <c r="C212" s="697" t="s">
        <v>2700</v>
      </c>
      <c r="D212" s="697" t="s">
        <v>2810</v>
      </c>
      <c r="E212" s="697" t="s">
        <v>530</v>
      </c>
      <c r="F212" s="701"/>
      <c r="G212" s="701"/>
      <c r="H212" s="701"/>
      <c r="I212" s="701"/>
      <c r="J212" s="701"/>
      <c r="K212" s="701"/>
      <c r="L212" s="701"/>
      <c r="M212" s="701"/>
      <c r="N212" s="701">
        <v>1.6</v>
      </c>
      <c r="O212" s="701">
        <v>869.55</v>
      </c>
      <c r="P212" s="726"/>
      <c r="Q212" s="702">
        <v>543.46874999999989</v>
      </c>
    </row>
    <row r="213" spans="1:17" ht="14.45" customHeight="1" x14ac:dyDescent="0.2">
      <c r="A213" s="696" t="s">
        <v>509</v>
      </c>
      <c r="B213" s="697" t="s">
        <v>2446</v>
      </c>
      <c r="C213" s="697" t="s">
        <v>2700</v>
      </c>
      <c r="D213" s="697" t="s">
        <v>2811</v>
      </c>
      <c r="E213" s="697" t="s">
        <v>2797</v>
      </c>
      <c r="F213" s="701"/>
      <c r="G213" s="701"/>
      <c r="H213" s="701"/>
      <c r="I213" s="701"/>
      <c r="J213" s="701"/>
      <c r="K213" s="701"/>
      <c r="L213" s="701"/>
      <c r="M213" s="701"/>
      <c r="N213" s="701">
        <v>1</v>
      </c>
      <c r="O213" s="701">
        <v>2235</v>
      </c>
      <c r="P213" s="726"/>
      <c r="Q213" s="702">
        <v>2235</v>
      </c>
    </row>
    <row r="214" spans="1:17" ht="14.45" customHeight="1" x14ac:dyDescent="0.2">
      <c r="A214" s="696" t="s">
        <v>509</v>
      </c>
      <c r="B214" s="697" t="s">
        <v>2446</v>
      </c>
      <c r="C214" s="697" t="s">
        <v>2700</v>
      </c>
      <c r="D214" s="697" t="s">
        <v>2812</v>
      </c>
      <c r="E214" s="697" t="s">
        <v>1324</v>
      </c>
      <c r="F214" s="701"/>
      <c r="G214" s="701"/>
      <c r="H214" s="701"/>
      <c r="I214" s="701"/>
      <c r="J214" s="701"/>
      <c r="K214" s="701"/>
      <c r="L214" s="701"/>
      <c r="M214" s="701"/>
      <c r="N214" s="701">
        <v>15.549999999999999</v>
      </c>
      <c r="O214" s="701">
        <v>5861.95</v>
      </c>
      <c r="P214" s="726"/>
      <c r="Q214" s="702">
        <v>376.9742765273312</v>
      </c>
    </row>
    <row r="215" spans="1:17" ht="14.45" customHeight="1" x14ac:dyDescent="0.2">
      <c r="A215" s="696" t="s">
        <v>509</v>
      </c>
      <c r="B215" s="697" t="s">
        <v>2446</v>
      </c>
      <c r="C215" s="697" t="s">
        <v>2700</v>
      </c>
      <c r="D215" s="697" t="s">
        <v>2813</v>
      </c>
      <c r="E215" s="697" t="s">
        <v>1318</v>
      </c>
      <c r="F215" s="701"/>
      <c r="G215" s="701"/>
      <c r="H215" s="701"/>
      <c r="I215" s="701"/>
      <c r="J215" s="701"/>
      <c r="K215" s="701"/>
      <c r="L215" s="701"/>
      <c r="M215" s="701"/>
      <c r="N215" s="701">
        <v>64.299999999999983</v>
      </c>
      <c r="O215" s="701">
        <v>53055.17</v>
      </c>
      <c r="P215" s="726"/>
      <c r="Q215" s="702">
        <v>825.11928460342165</v>
      </c>
    </row>
    <row r="216" spans="1:17" ht="14.45" customHeight="1" x14ac:dyDescent="0.2">
      <c r="A216" s="696" t="s">
        <v>509</v>
      </c>
      <c r="B216" s="697" t="s">
        <v>2446</v>
      </c>
      <c r="C216" s="697" t="s">
        <v>2700</v>
      </c>
      <c r="D216" s="697" t="s">
        <v>2814</v>
      </c>
      <c r="E216" s="697" t="s">
        <v>1251</v>
      </c>
      <c r="F216" s="701"/>
      <c r="G216" s="701"/>
      <c r="H216" s="701"/>
      <c r="I216" s="701"/>
      <c r="J216" s="701"/>
      <c r="K216" s="701"/>
      <c r="L216" s="701"/>
      <c r="M216" s="701"/>
      <c r="N216" s="701">
        <v>6</v>
      </c>
      <c r="O216" s="701">
        <v>19036.68</v>
      </c>
      <c r="P216" s="726"/>
      <c r="Q216" s="702">
        <v>3172.78</v>
      </c>
    </row>
    <row r="217" spans="1:17" ht="14.45" customHeight="1" x14ac:dyDescent="0.2">
      <c r="A217" s="696" t="s">
        <v>509</v>
      </c>
      <c r="B217" s="697" t="s">
        <v>2446</v>
      </c>
      <c r="C217" s="697" t="s">
        <v>2700</v>
      </c>
      <c r="D217" s="697" t="s">
        <v>2815</v>
      </c>
      <c r="E217" s="697" t="s">
        <v>1324</v>
      </c>
      <c r="F217" s="701"/>
      <c r="G217" s="701"/>
      <c r="H217" s="701"/>
      <c r="I217" s="701"/>
      <c r="J217" s="701"/>
      <c r="K217" s="701"/>
      <c r="L217" s="701"/>
      <c r="M217" s="701"/>
      <c r="N217" s="701">
        <v>117.19999999999997</v>
      </c>
      <c r="O217" s="701">
        <v>22088.18</v>
      </c>
      <c r="P217" s="726"/>
      <c r="Q217" s="702">
        <v>188.4656996587031</v>
      </c>
    </row>
    <row r="218" spans="1:17" ht="14.45" customHeight="1" x14ac:dyDescent="0.2">
      <c r="A218" s="696" t="s">
        <v>509</v>
      </c>
      <c r="B218" s="697" t="s">
        <v>2446</v>
      </c>
      <c r="C218" s="697" t="s">
        <v>2700</v>
      </c>
      <c r="D218" s="697" t="s">
        <v>2816</v>
      </c>
      <c r="E218" s="697" t="s">
        <v>848</v>
      </c>
      <c r="F218" s="701"/>
      <c r="G218" s="701"/>
      <c r="H218" s="701"/>
      <c r="I218" s="701"/>
      <c r="J218" s="701"/>
      <c r="K218" s="701"/>
      <c r="L218" s="701"/>
      <c r="M218" s="701"/>
      <c r="N218" s="701">
        <v>5</v>
      </c>
      <c r="O218" s="701">
        <v>6405.86</v>
      </c>
      <c r="P218" s="726"/>
      <c r="Q218" s="702">
        <v>1281.172</v>
      </c>
    </row>
    <row r="219" spans="1:17" ht="14.45" customHeight="1" x14ac:dyDescent="0.2">
      <c r="A219" s="696" t="s">
        <v>509</v>
      </c>
      <c r="B219" s="697" t="s">
        <v>2446</v>
      </c>
      <c r="C219" s="697" t="s">
        <v>2700</v>
      </c>
      <c r="D219" s="697" t="s">
        <v>2817</v>
      </c>
      <c r="E219" s="697" t="s">
        <v>2818</v>
      </c>
      <c r="F219" s="701">
        <v>35</v>
      </c>
      <c r="G219" s="701">
        <v>14740.6</v>
      </c>
      <c r="H219" s="701"/>
      <c r="I219" s="701">
        <v>421.16</v>
      </c>
      <c r="J219" s="701"/>
      <c r="K219" s="701"/>
      <c r="L219" s="701"/>
      <c r="M219" s="701"/>
      <c r="N219" s="701"/>
      <c r="O219" s="701"/>
      <c r="P219" s="726"/>
      <c r="Q219" s="702"/>
    </row>
    <row r="220" spans="1:17" ht="14.45" customHeight="1" x14ac:dyDescent="0.2">
      <c r="A220" s="696" t="s">
        <v>509</v>
      </c>
      <c r="B220" s="697" t="s">
        <v>2446</v>
      </c>
      <c r="C220" s="697" t="s">
        <v>2700</v>
      </c>
      <c r="D220" s="697" t="s">
        <v>2819</v>
      </c>
      <c r="E220" s="697" t="s">
        <v>1612</v>
      </c>
      <c r="F220" s="701">
        <v>0.2</v>
      </c>
      <c r="G220" s="701">
        <v>323.8</v>
      </c>
      <c r="H220" s="701"/>
      <c r="I220" s="701">
        <v>1619</v>
      </c>
      <c r="J220" s="701"/>
      <c r="K220" s="701"/>
      <c r="L220" s="701"/>
      <c r="M220" s="701"/>
      <c r="N220" s="701"/>
      <c r="O220" s="701"/>
      <c r="P220" s="726"/>
      <c r="Q220" s="702"/>
    </row>
    <row r="221" spans="1:17" ht="14.45" customHeight="1" x14ac:dyDescent="0.2">
      <c r="A221" s="696" t="s">
        <v>509</v>
      </c>
      <c r="B221" s="697" t="s">
        <v>2446</v>
      </c>
      <c r="C221" s="697" t="s">
        <v>2700</v>
      </c>
      <c r="D221" s="697" t="s">
        <v>2820</v>
      </c>
      <c r="E221" s="697" t="s">
        <v>1345</v>
      </c>
      <c r="F221" s="701"/>
      <c r="G221" s="701"/>
      <c r="H221" s="701"/>
      <c r="I221" s="701"/>
      <c r="J221" s="701"/>
      <c r="K221" s="701"/>
      <c r="L221" s="701"/>
      <c r="M221" s="701"/>
      <c r="N221" s="701">
        <v>18</v>
      </c>
      <c r="O221" s="701">
        <v>342.72</v>
      </c>
      <c r="P221" s="726"/>
      <c r="Q221" s="702">
        <v>19.040000000000003</v>
      </c>
    </row>
    <row r="222" spans="1:17" ht="14.45" customHeight="1" x14ac:dyDescent="0.2">
      <c r="A222" s="696" t="s">
        <v>509</v>
      </c>
      <c r="B222" s="697" t="s">
        <v>2446</v>
      </c>
      <c r="C222" s="697" t="s">
        <v>2821</v>
      </c>
      <c r="D222" s="697" t="s">
        <v>2822</v>
      </c>
      <c r="E222" s="697" t="s">
        <v>2823</v>
      </c>
      <c r="F222" s="701"/>
      <c r="G222" s="701"/>
      <c r="H222" s="701"/>
      <c r="I222" s="701"/>
      <c r="J222" s="701">
        <v>3</v>
      </c>
      <c r="K222" s="701">
        <v>4263.96</v>
      </c>
      <c r="L222" s="701">
        <v>1</v>
      </c>
      <c r="M222" s="701">
        <v>1421.32</v>
      </c>
      <c r="N222" s="701"/>
      <c r="O222" s="701"/>
      <c r="P222" s="726"/>
      <c r="Q222" s="702"/>
    </row>
    <row r="223" spans="1:17" ht="14.45" customHeight="1" x14ac:dyDescent="0.2">
      <c r="A223" s="696" t="s">
        <v>509</v>
      </c>
      <c r="B223" s="697" t="s">
        <v>2446</v>
      </c>
      <c r="C223" s="697" t="s">
        <v>2821</v>
      </c>
      <c r="D223" s="697" t="s">
        <v>2824</v>
      </c>
      <c r="E223" s="697" t="s">
        <v>2825</v>
      </c>
      <c r="F223" s="701">
        <v>549</v>
      </c>
      <c r="G223" s="701">
        <v>1186861.8</v>
      </c>
      <c r="H223" s="701">
        <v>1.9236048383630464</v>
      </c>
      <c r="I223" s="701">
        <v>2161.8612021857925</v>
      </c>
      <c r="J223" s="701">
        <v>283</v>
      </c>
      <c r="K223" s="701">
        <v>616998.76</v>
      </c>
      <c r="L223" s="701">
        <v>1</v>
      </c>
      <c r="M223" s="701">
        <v>2180.2076325088337</v>
      </c>
      <c r="N223" s="701">
        <v>291</v>
      </c>
      <c r="O223" s="701">
        <v>644361.93000000017</v>
      </c>
      <c r="P223" s="726">
        <v>1.0443488249473956</v>
      </c>
      <c r="Q223" s="702">
        <v>2214.302164948454</v>
      </c>
    </row>
    <row r="224" spans="1:17" ht="14.45" customHeight="1" x14ac:dyDescent="0.2">
      <c r="A224" s="696" t="s">
        <v>509</v>
      </c>
      <c r="B224" s="697" t="s">
        <v>2446</v>
      </c>
      <c r="C224" s="697" t="s">
        <v>2821</v>
      </c>
      <c r="D224" s="697" t="s">
        <v>2826</v>
      </c>
      <c r="E224" s="697" t="s">
        <v>2827</v>
      </c>
      <c r="F224" s="701">
        <v>371</v>
      </c>
      <c r="G224" s="701">
        <v>980750.75</v>
      </c>
      <c r="H224" s="701">
        <v>0.70094413940820932</v>
      </c>
      <c r="I224" s="701">
        <v>2643.5330188679245</v>
      </c>
      <c r="J224" s="701">
        <v>525</v>
      </c>
      <c r="K224" s="701">
        <v>1399185.32</v>
      </c>
      <c r="L224" s="701">
        <v>1</v>
      </c>
      <c r="M224" s="701">
        <v>2665.1148952380954</v>
      </c>
      <c r="N224" s="701">
        <v>606</v>
      </c>
      <c r="O224" s="701">
        <v>1638058.25</v>
      </c>
      <c r="P224" s="726">
        <v>1.1707228675040702</v>
      </c>
      <c r="Q224" s="702">
        <v>2703.0664191419141</v>
      </c>
    </row>
    <row r="225" spans="1:17" ht="14.45" customHeight="1" x14ac:dyDescent="0.2">
      <c r="A225" s="696" t="s">
        <v>509</v>
      </c>
      <c r="B225" s="697" t="s">
        <v>2446</v>
      </c>
      <c r="C225" s="697" t="s">
        <v>2821</v>
      </c>
      <c r="D225" s="697" t="s">
        <v>2828</v>
      </c>
      <c r="E225" s="697" t="s">
        <v>2829</v>
      </c>
      <c r="F225" s="701">
        <v>1</v>
      </c>
      <c r="G225" s="701">
        <v>2159.5700000000002</v>
      </c>
      <c r="H225" s="701">
        <v>0.24790729176232895</v>
      </c>
      <c r="I225" s="701">
        <v>2159.5700000000002</v>
      </c>
      <c r="J225" s="701">
        <v>4</v>
      </c>
      <c r="K225" s="701">
        <v>8711.2000000000007</v>
      </c>
      <c r="L225" s="701">
        <v>1</v>
      </c>
      <c r="M225" s="701">
        <v>2177.8000000000002</v>
      </c>
      <c r="N225" s="701">
        <v>9</v>
      </c>
      <c r="O225" s="701">
        <v>19793.32</v>
      </c>
      <c r="P225" s="726">
        <v>2.2721691615391677</v>
      </c>
      <c r="Q225" s="702">
        <v>2199.2577777777778</v>
      </c>
    </row>
    <row r="226" spans="1:17" ht="14.45" customHeight="1" x14ac:dyDescent="0.2">
      <c r="A226" s="696" t="s">
        <v>509</v>
      </c>
      <c r="B226" s="697" t="s">
        <v>2446</v>
      </c>
      <c r="C226" s="697" t="s">
        <v>2821</v>
      </c>
      <c r="D226" s="697" t="s">
        <v>2830</v>
      </c>
      <c r="E226" s="697" t="s">
        <v>2831</v>
      </c>
      <c r="F226" s="701">
        <v>12</v>
      </c>
      <c r="G226" s="701">
        <v>106948.4</v>
      </c>
      <c r="H226" s="701">
        <v>0.29094244400423536</v>
      </c>
      <c r="I226" s="701">
        <v>8912.3666666666668</v>
      </c>
      <c r="J226" s="701">
        <v>41</v>
      </c>
      <c r="K226" s="701">
        <v>367592.98</v>
      </c>
      <c r="L226" s="701">
        <v>1</v>
      </c>
      <c r="M226" s="701">
        <v>8965.6824390243892</v>
      </c>
      <c r="N226" s="701">
        <v>30</v>
      </c>
      <c r="O226" s="701">
        <v>272754.62000000005</v>
      </c>
      <c r="P226" s="726">
        <v>0.74200171069643406</v>
      </c>
      <c r="Q226" s="702">
        <v>9091.8206666666683</v>
      </c>
    </row>
    <row r="227" spans="1:17" ht="14.45" customHeight="1" x14ac:dyDescent="0.2">
      <c r="A227" s="696" t="s">
        <v>509</v>
      </c>
      <c r="B227" s="697" t="s">
        <v>2446</v>
      </c>
      <c r="C227" s="697" t="s">
        <v>2821</v>
      </c>
      <c r="D227" s="697" t="s">
        <v>2832</v>
      </c>
      <c r="E227" s="697" t="s">
        <v>2833</v>
      </c>
      <c r="F227" s="701">
        <v>43</v>
      </c>
      <c r="G227" s="701">
        <v>443612.94999999995</v>
      </c>
      <c r="H227" s="701">
        <v>1.0720252590390282</v>
      </c>
      <c r="I227" s="701">
        <v>10316.580232558139</v>
      </c>
      <c r="J227" s="701">
        <v>40</v>
      </c>
      <c r="K227" s="701">
        <v>413808.30000000005</v>
      </c>
      <c r="L227" s="701">
        <v>1</v>
      </c>
      <c r="M227" s="701">
        <v>10345.2075</v>
      </c>
      <c r="N227" s="701">
        <v>64</v>
      </c>
      <c r="O227" s="701">
        <v>664993.53</v>
      </c>
      <c r="P227" s="726">
        <v>1.6070086801062229</v>
      </c>
      <c r="Q227" s="702">
        <v>10390.52390625</v>
      </c>
    </row>
    <row r="228" spans="1:17" ht="14.45" customHeight="1" x14ac:dyDescent="0.2">
      <c r="A228" s="696" t="s">
        <v>509</v>
      </c>
      <c r="B228" s="697" t="s">
        <v>2446</v>
      </c>
      <c r="C228" s="697" t="s">
        <v>2821</v>
      </c>
      <c r="D228" s="697" t="s">
        <v>2834</v>
      </c>
      <c r="E228" s="697" t="s">
        <v>2835</v>
      </c>
      <c r="F228" s="701">
        <v>341</v>
      </c>
      <c r="G228" s="701">
        <v>413719.57</v>
      </c>
      <c r="H228" s="701">
        <v>1.4868593119189477</v>
      </c>
      <c r="I228" s="701">
        <v>1213.2538709677419</v>
      </c>
      <c r="J228" s="701">
        <v>227</v>
      </c>
      <c r="K228" s="701">
        <v>278250.65000000002</v>
      </c>
      <c r="L228" s="701">
        <v>1</v>
      </c>
      <c r="M228" s="701">
        <v>1225.7737885462557</v>
      </c>
      <c r="N228" s="701">
        <v>417</v>
      </c>
      <c r="O228" s="701">
        <v>519637.22999999986</v>
      </c>
      <c r="P228" s="726">
        <v>1.8675148827145591</v>
      </c>
      <c r="Q228" s="702">
        <v>1246.1324460431651</v>
      </c>
    </row>
    <row r="229" spans="1:17" ht="14.45" customHeight="1" x14ac:dyDescent="0.2">
      <c r="A229" s="696" t="s">
        <v>509</v>
      </c>
      <c r="B229" s="697" t="s">
        <v>2446</v>
      </c>
      <c r="C229" s="697" t="s">
        <v>2821</v>
      </c>
      <c r="D229" s="697" t="s">
        <v>2836</v>
      </c>
      <c r="E229" s="697" t="s">
        <v>2837</v>
      </c>
      <c r="F229" s="701">
        <v>40</v>
      </c>
      <c r="G229" s="701">
        <v>9859.2000000000007</v>
      </c>
      <c r="H229" s="701">
        <v>1.0379766025722013</v>
      </c>
      <c r="I229" s="701">
        <v>246.48000000000002</v>
      </c>
      <c r="J229" s="701">
        <v>38</v>
      </c>
      <c r="K229" s="701">
        <v>9498.48</v>
      </c>
      <c r="L229" s="701">
        <v>1</v>
      </c>
      <c r="M229" s="701">
        <v>249.95999999999998</v>
      </c>
      <c r="N229" s="701">
        <v>26</v>
      </c>
      <c r="O229" s="701">
        <v>6579.4599999999991</v>
      </c>
      <c r="P229" s="726">
        <v>0.69268556653275049</v>
      </c>
      <c r="Q229" s="702">
        <v>253.05615384615382</v>
      </c>
    </row>
    <row r="230" spans="1:17" ht="14.45" customHeight="1" x14ac:dyDescent="0.2">
      <c r="A230" s="696" t="s">
        <v>509</v>
      </c>
      <c r="B230" s="697" t="s">
        <v>2446</v>
      </c>
      <c r="C230" s="697" t="s">
        <v>2821</v>
      </c>
      <c r="D230" s="697" t="s">
        <v>2838</v>
      </c>
      <c r="E230" s="697" t="s">
        <v>2839</v>
      </c>
      <c r="F230" s="701"/>
      <c r="G230" s="701"/>
      <c r="H230" s="701"/>
      <c r="I230" s="701"/>
      <c r="J230" s="701"/>
      <c r="K230" s="701"/>
      <c r="L230" s="701"/>
      <c r="M230" s="701"/>
      <c r="N230" s="701">
        <v>1</v>
      </c>
      <c r="O230" s="701">
        <v>2707.83</v>
      </c>
      <c r="P230" s="726"/>
      <c r="Q230" s="702">
        <v>2707.83</v>
      </c>
    </row>
    <row r="231" spans="1:17" ht="14.45" customHeight="1" x14ac:dyDescent="0.2">
      <c r="A231" s="696" t="s">
        <v>509</v>
      </c>
      <c r="B231" s="697" t="s">
        <v>2446</v>
      </c>
      <c r="C231" s="697" t="s">
        <v>2840</v>
      </c>
      <c r="D231" s="697" t="s">
        <v>2841</v>
      </c>
      <c r="E231" s="697" t="s">
        <v>2842</v>
      </c>
      <c r="F231" s="701">
        <v>15</v>
      </c>
      <c r="G231" s="701">
        <v>4949.7</v>
      </c>
      <c r="H231" s="701">
        <v>0.78947368421052622</v>
      </c>
      <c r="I231" s="701">
        <v>329.97999999999996</v>
      </c>
      <c r="J231" s="701">
        <v>19</v>
      </c>
      <c r="K231" s="701">
        <v>6269.6200000000008</v>
      </c>
      <c r="L231" s="701">
        <v>1</v>
      </c>
      <c r="M231" s="701">
        <v>329.98</v>
      </c>
      <c r="N231" s="701">
        <v>17</v>
      </c>
      <c r="O231" s="701">
        <v>4788.7299999999996</v>
      </c>
      <c r="P231" s="726">
        <v>0.76379908192203017</v>
      </c>
      <c r="Q231" s="702">
        <v>281.69</v>
      </c>
    </row>
    <row r="232" spans="1:17" ht="14.45" customHeight="1" x14ac:dyDescent="0.2">
      <c r="A232" s="696" t="s">
        <v>509</v>
      </c>
      <c r="B232" s="697" t="s">
        <v>2446</v>
      </c>
      <c r="C232" s="697" t="s">
        <v>2840</v>
      </c>
      <c r="D232" s="697" t="s">
        <v>2843</v>
      </c>
      <c r="E232" s="697" t="s">
        <v>2842</v>
      </c>
      <c r="F232" s="701">
        <v>3</v>
      </c>
      <c r="G232" s="701">
        <v>1300.23</v>
      </c>
      <c r="H232" s="701"/>
      <c r="I232" s="701">
        <v>433.41</v>
      </c>
      <c r="J232" s="701"/>
      <c r="K232" s="701"/>
      <c r="L232" s="701"/>
      <c r="M232" s="701"/>
      <c r="N232" s="701"/>
      <c r="O232" s="701"/>
      <c r="P232" s="726"/>
      <c r="Q232" s="702"/>
    </row>
    <row r="233" spans="1:17" ht="14.45" customHeight="1" x14ac:dyDescent="0.2">
      <c r="A233" s="696" t="s">
        <v>509</v>
      </c>
      <c r="B233" s="697" t="s">
        <v>2446</v>
      </c>
      <c r="C233" s="697" t="s">
        <v>2840</v>
      </c>
      <c r="D233" s="697" t="s">
        <v>2844</v>
      </c>
      <c r="E233" s="697" t="s">
        <v>2845</v>
      </c>
      <c r="F233" s="701">
        <v>1</v>
      </c>
      <c r="G233" s="701">
        <v>1435.36</v>
      </c>
      <c r="H233" s="701"/>
      <c r="I233" s="701">
        <v>1435.36</v>
      </c>
      <c r="J233" s="701"/>
      <c r="K233" s="701"/>
      <c r="L233" s="701"/>
      <c r="M233" s="701"/>
      <c r="N233" s="701"/>
      <c r="O233" s="701"/>
      <c r="P233" s="726"/>
      <c r="Q233" s="702"/>
    </row>
    <row r="234" spans="1:17" ht="14.45" customHeight="1" x14ac:dyDescent="0.2">
      <c r="A234" s="696" t="s">
        <v>509</v>
      </c>
      <c r="B234" s="697" t="s">
        <v>2446</v>
      </c>
      <c r="C234" s="697" t="s">
        <v>2840</v>
      </c>
      <c r="D234" s="697" t="s">
        <v>2846</v>
      </c>
      <c r="E234" s="697" t="s">
        <v>2847</v>
      </c>
      <c r="F234" s="701">
        <v>0.1</v>
      </c>
      <c r="G234" s="701">
        <v>107.27</v>
      </c>
      <c r="H234" s="701"/>
      <c r="I234" s="701">
        <v>1072.6999999999998</v>
      </c>
      <c r="J234" s="701"/>
      <c r="K234" s="701"/>
      <c r="L234" s="701"/>
      <c r="M234" s="701"/>
      <c r="N234" s="701"/>
      <c r="O234" s="701"/>
      <c r="P234" s="726"/>
      <c r="Q234" s="702"/>
    </row>
    <row r="235" spans="1:17" ht="14.45" customHeight="1" x14ac:dyDescent="0.2">
      <c r="A235" s="696" t="s">
        <v>509</v>
      </c>
      <c r="B235" s="697" t="s">
        <v>2446</v>
      </c>
      <c r="C235" s="697" t="s">
        <v>2840</v>
      </c>
      <c r="D235" s="697" t="s">
        <v>2848</v>
      </c>
      <c r="E235" s="697" t="s">
        <v>2849</v>
      </c>
      <c r="F235" s="701">
        <v>1</v>
      </c>
      <c r="G235" s="701">
        <v>87.05</v>
      </c>
      <c r="H235" s="701"/>
      <c r="I235" s="701">
        <v>87.05</v>
      </c>
      <c r="J235" s="701"/>
      <c r="K235" s="701"/>
      <c r="L235" s="701"/>
      <c r="M235" s="701"/>
      <c r="N235" s="701"/>
      <c r="O235" s="701"/>
      <c r="P235" s="726"/>
      <c r="Q235" s="702"/>
    </row>
    <row r="236" spans="1:17" ht="14.45" customHeight="1" x14ac:dyDescent="0.2">
      <c r="A236" s="696" t="s">
        <v>509</v>
      </c>
      <c r="B236" s="697" t="s">
        <v>2446</v>
      </c>
      <c r="C236" s="697" t="s">
        <v>2840</v>
      </c>
      <c r="D236" s="697" t="s">
        <v>2850</v>
      </c>
      <c r="E236" s="697" t="s">
        <v>2851</v>
      </c>
      <c r="F236" s="701">
        <v>1</v>
      </c>
      <c r="G236" s="701">
        <v>875.93</v>
      </c>
      <c r="H236" s="701"/>
      <c r="I236" s="701">
        <v>875.93</v>
      </c>
      <c r="J236" s="701"/>
      <c r="K236" s="701"/>
      <c r="L236" s="701"/>
      <c r="M236" s="701"/>
      <c r="N236" s="701"/>
      <c r="O236" s="701"/>
      <c r="P236" s="726"/>
      <c r="Q236" s="702"/>
    </row>
    <row r="237" spans="1:17" ht="14.45" customHeight="1" x14ac:dyDescent="0.2">
      <c r="A237" s="696" t="s">
        <v>509</v>
      </c>
      <c r="B237" s="697" t="s">
        <v>2446</v>
      </c>
      <c r="C237" s="697" t="s">
        <v>2840</v>
      </c>
      <c r="D237" s="697" t="s">
        <v>2852</v>
      </c>
      <c r="E237" s="697" t="s">
        <v>2853</v>
      </c>
      <c r="F237" s="701">
        <v>2.1</v>
      </c>
      <c r="G237" s="701">
        <v>1322.13</v>
      </c>
      <c r="H237" s="701">
        <v>2.1000524167288783</v>
      </c>
      <c r="I237" s="701">
        <v>629.58571428571429</v>
      </c>
      <c r="J237" s="701">
        <v>1</v>
      </c>
      <c r="K237" s="701">
        <v>629.57000000000005</v>
      </c>
      <c r="L237" s="701">
        <v>1</v>
      </c>
      <c r="M237" s="701">
        <v>629.57000000000005</v>
      </c>
      <c r="N237" s="701">
        <v>1.7</v>
      </c>
      <c r="O237" s="701">
        <v>1070.3</v>
      </c>
      <c r="P237" s="726">
        <v>1.700049239957431</v>
      </c>
      <c r="Q237" s="702">
        <v>629.58823529411768</v>
      </c>
    </row>
    <row r="238" spans="1:17" ht="14.45" customHeight="1" x14ac:dyDescent="0.2">
      <c r="A238" s="696" t="s">
        <v>509</v>
      </c>
      <c r="B238" s="697" t="s">
        <v>2446</v>
      </c>
      <c r="C238" s="697" t="s">
        <v>2840</v>
      </c>
      <c r="D238" s="697" t="s">
        <v>2854</v>
      </c>
      <c r="E238" s="697" t="s">
        <v>2855</v>
      </c>
      <c r="F238" s="701">
        <v>1</v>
      </c>
      <c r="G238" s="701">
        <v>2111.8000000000002</v>
      </c>
      <c r="H238" s="701"/>
      <c r="I238" s="701">
        <v>2111.8000000000002</v>
      </c>
      <c r="J238" s="701"/>
      <c r="K238" s="701"/>
      <c r="L238" s="701"/>
      <c r="M238" s="701"/>
      <c r="N238" s="701"/>
      <c r="O238" s="701"/>
      <c r="P238" s="726"/>
      <c r="Q238" s="702"/>
    </row>
    <row r="239" spans="1:17" ht="14.45" customHeight="1" x14ac:dyDescent="0.2">
      <c r="A239" s="696" t="s">
        <v>509</v>
      </c>
      <c r="B239" s="697" t="s">
        <v>2446</v>
      </c>
      <c r="C239" s="697" t="s">
        <v>2840</v>
      </c>
      <c r="D239" s="697" t="s">
        <v>2856</v>
      </c>
      <c r="E239" s="697" t="s">
        <v>2857</v>
      </c>
      <c r="F239" s="701">
        <v>1</v>
      </c>
      <c r="G239" s="701">
        <v>687</v>
      </c>
      <c r="H239" s="701">
        <v>0.5</v>
      </c>
      <c r="I239" s="701">
        <v>687</v>
      </c>
      <c r="J239" s="701">
        <v>2</v>
      </c>
      <c r="K239" s="701">
        <v>1374</v>
      </c>
      <c r="L239" s="701">
        <v>1</v>
      </c>
      <c r="M239" s="701">
        <v>687</v>
      </c>
      <c r="N239" s="701">
        <v>1</v>
      </c>
      <c r="O239" s="701">
        <v>687</v>
      </c>
      <c r="P239" s="726">
        <v>0.5</v>
      </c>
      <c r="Q239" s="702">
        <v>687</v>
      </c>
    </row>
    <row r="240" spans="1:17" ht="14.45" customHeight="1" x14ac:dyDescent="0.2">
      <c r="A240" s="696" t="s">
        <v>509</v>
      </c>
      <c r="B240" s="697" t="s">
        <v>2446</v>
      </c>
      <c r="C240" s="697" t="s">
        <v>2840</v>
      </c>
      <c r="D240" s="697" t="s">
        <v>2858</v>
      </c>
      <c r="E240" s="697" t="s">
        <v>2859</v>
      </c>
      <c r="F240" s="701"/>
      <c r="G240" s="701"/>
      <c r="H240" s="701"/>
      <c r="I240" s="701"/>
      <c r="J240" s="701">
        <v>2</v>
      </c>
      <c r="K240" s="701">
        <v>3887.8</v>
      </c>
      <c r="L240" s="701">
        <v>1</v>
      </c>
      <c r="M240" s="701">
        <v>1943.9</v>
      </c>
      <c r="N240" s="701"/>
      <c r="O240" s="701"/>
      <c r="P240" s="726"/>
      <c r="Q240" s="702"/>
    </row>
    <row r="241" spans="1:17" ht="14.45" customHeight="1" x14ac:dyDescent="0.2">
      <c r="A241" s="696" t="s">
        <v>509</v>
      </c>
      <c r="B241" s="697" t="s">
        <v>2446</v>
      </c>
      <c r="C241" s="697" t="s">
        <v>2840</v>
      </c>
      <c r="D241" s="697" t="s">
        <v>2860</v>
      </c>
      <c r="E241" s="697" t="s">
        <v>2859</v>
      </c>
      <c r="F241" s="701"/>
      <c r="G241" s="701"/>
      <c r="H241" s="701"/>
      <c r="I241" s="701"/>
      <c r="J241" s="701">
        <v>2</v>
      </c>
      <c r="K241" s="701">
        <v>3887.8</v>
      </c>
      <c r="L241" s="701">
        <v>1</v>
      </c>
      <c r="M241" s="701">
        <v>1943.9</v>
      </c>
      <c r="N241" s="701"/>
      <c r="O241" s="701"/>
      <c r="P241" s="726"/>
      <c r="Q241" s="702"/>
    </row>
    <row r="242" spans="1:17" ht="14.45" customHeight="1" x14ac:dyDescent="0.2">
      <c r="A242" s="696" t="s">
        <v>509</v>
      </c>
      <c r="B242" s="697" t="s">
        <v>2446</v>
      </c>
      <c r="C242" s="697" t="s">
        <v>2840</v>
      </c>
      <c r="D242" s="697" t="s">
        <v>2861</v>
      </c>
      <c r="E242" s="697" t="s">
        <v>2849</v>
      </c>
      <c r="F242" s="701">
        <v>4</v>
      </c>
      <c r="G242" s="701">
        <v>276.08</v>
      </c>
      <c r="H242" s="701"/>
      <c r="I242" s="701">
        <v>69.02</v>
      </c>
      <c r="J242" s="701"/>
      <c r="K242" s="701"/>
      <c r="L242" s="701"/>
      <c r="M242" s="701"/>
      <c r="N242" s="701"/>
      <c r="O242" s="701"/>
      <c r="P242" s="726"/>
      <c r="Q242" s="702"/>
    </row>
    <row r="243" spans="1:17" ht="14.45" customHeight="1" x14ac:dyDescent="0.2">
      <c r="A243" s="696" t="s">
        <v>509</v>
      </c>
      <c r="B243" s="697" t="s">
        <v>2446</v>
      </c>
      <c r="C243" s="697" t="s">
        <v>2840</v>
      </c>
      <c r="D243" s="697" t="s">
        <v>2862</v>
      </c>
      <c r="E243" s="697" t="s">
        <v>2863</v>
      </c>
      <c r="F243" s="701">
        <v>1</v>
      </c>
      <c r="G243" s="701">
        <v>6559.4</v>
      </c>
      <c r="H243" s="701"/>
      <c r="I243" s="701">
        <v>6559.4</v>
      </c>
      <c r="J243" s="701"/>
      <c r="K243" s="701"/>
      <c r="L243" s="701"/>
      <c r="M243" s="701"/>
      <c r="N243" s="701"/>
      <c r="O243" s="701"/>
      <c r="P243" s="726"/>
      <c r="Q243" s="702"/>
    </row>
    <row r="244" spans="1:17" ht="14.45" customHeight="1" x14ac:dyDescent="0.2">
      <c r="A244" s="696" t="s">
        <v>509</v>
      </c>
      <c r="B244" s="697" t="s">
        <v>2446</v>
      </c>
      <c r="C244" s="697" t="s">
        <v>2840</v>
      </c>
      <c r="D244" s="697" t="s">
        <v>2864</v>
      </c>
      <c r="E244" s="697" t="s">
        <v>2865</v>
      </c>
      <c r="F244" s="701"/>
      <c r="G244" s="701"/>
      <c r="H244" s="701"/>
      <c r="I244" s="701"/>
      <c r="J244" s="701">
        <v>1</v>
      </c>
      <c r="K244" s="701">
        <v>4880</v>
      </c>
      <c r="L244" s="701">
        <v>1</v>
      </c>
      <c r="M244" s="701">
        <v>4880</v>
      </c>
      <c r="N244" s="701"/>
      <c r="O244" s="701"/>
      <c r="P244" s="726"/>
      <c r="Q244" s="702"/>
    </row>
    <row r="245" spans="1:17" ht="14.45" customHeight="1" x14ac:dyDescent="0.2">
      <c r="A245" s="696" t="s">
        <v>509</v>
      </c>
      <c r="B245" s="697" t="s">
        <v>2446</v>
      </c>
      <c r="C245" s="697" t="s">
        <v>2840</v>
      </c>
      <c r="D245" s="697" t="s">
        <v>2866</v>
      </c>
      <c r="E245" s="697" t="s">
        <v>2867</v>
      </c>
      <c r="F245" s="701"/>
      <c r="G245" s="701"/>
      <c r="H245" s="701"/>
      <c r="I245" s="701"/>
      <c r="J245" s="701">
        <v>1</v>
      </c>
      <c r="K245" s="701">
        <v>6307.7</v>
      </c>
      <c r="L245" s="701">
        <v>1</v>
      </c>
      <c r="M245" s="701">
        <v>6307.7</v>
      </c>
      <c r="N245" s="701"/>
      <c r="O245" s="701"/>
      <c r="P245" s="726"/>
      <c r="Q245" s="702"/>
    </row>
    <row r="246" spans="1:17" ht="14.45" customHeight="1" x14ac:dyDescent="0.2">
      <c r="A246" s="696" t="s">
        <v>509</v>
      </c>
      <c r="B246" s="697" t="s">
        <v>2446</v>
      </c>
      <c r="C246" s="697" t="s">
        <v>2840</v>
      </c>
      <c r="D246" s="697" t="s">
        <v>2868</v>
      </c>
      <c r="E246" s="697" t="s">
        <v>2869</v>
      </c>
      <c r="F246" s="701">
        <v>1</v>
      </c>
      <c r="G246" s="701">
        <v>230.07</v>
      </c>
      <c r="H246" s="701"/>
      <c r="I246" s="701">
        <v>230.07</v>
      </c>
      <c r="J246" s="701"/>
      <c r="K246" s="701"/>
      <c r="L246" s="701"/>
      <c r="M246" s="701"/>
      <c r="N246" s="701"/>
      <c r="O246" s="701"/>
      <c r="P246" s="726"/>
      <c r="Q246" s="702"/>
    </row>
    <row r="247" spans="1:17" ht="14.45" customHeight="1" x14ac:dyDescent="0.2">
      <c r="A247" s="696" t="s">
        <v>509</v>
      </c>
      <c r="B247" s="697" t="s">
        <v>2446</v>
      </c>
      <c r="C247" s="697" t="s">
        <v>2840</v>
      </c>
      <c r="D247" s="697" t="s">
        <v>2870</v>
      </c>
      <c r="E247" s="697" t="s">
        <v>2871</v>
      </c>
      <c r="F247" s="701">
        <v>1</v>
      </c>
      <c r="G247" s="701">
        <v>217.64</v>
      </c>
      <c r="H247" s="701"/>
      <c r="I247" s="701">
        <v>217.64</v>
      </c>
      <c r="J247" s="701"/>
      <c r="K247" s="701"/>
      <c r="L247" s="701"/>
      <c r="M247" s="701"/>
      <c r="N247" s="701"/>
      <c r="O247" s="701"/>
      <c r="P247" s="726"/>
      <c r="Q247" s="702"/>
    </row>
    <row r="248" spans="1:17" ht="14.45" customHeight="1" x14ac:dyDescent="0.2">
      <c r="A248" s="696" t="s">
        <v>509</v>
      </c>
      <c r="B248" s="697" t="s">
        <v>2446</v>
      </c>
      <c r="C248" s="697" t="s">
        <v>2840</v>
      </c>
      <c r="D248" s="697" t="s">
        <v>2872</v>
      </c>
      <c r="E248" s="697" t="s">
        <v>2871</v>
      </c>
      <c r="F248" s="701">
        <v>4</v>
      </c>
      <c r="G248" s="701">
        <v>1061.24</v>
      </c>
      <c r="H248" s="701"/>
      <c r="I248" s="701">
        <v>265.31</v>
      </c>
      <c r="J248" s="701"/>
      <c r="K248" s="701"/>
      <c r="L248" s="701"/>
      <c r="M248" s="701"/>
      <c r="N248" s="701"/>
      <c r="O248" s="701"/>
      <c r="P248" s="726"/>
      <c r="Q248" s="702"/>
    </row>
    <row r="249" spans="1:17" ht="14.45" customHeight="1" x14ac:dyDescent="0.2">
      <c r="A249" s="696" t="s">
        <v>509</v>
      </c>
      <c r="B249" s="697" t="s">
        <v>2446</v>
      </c>
      <c r="C249" s="697" t="s">
        <v>2840</v>
      </c>
      <c r="D249" s="697" t="s">
        <v>2873</v>
      </c>
      <c r="E249" s="697" t="s">
        <v>2874</v>
      </c>
      <c r="F249" s="701"/>
      <c r="G249" s="701"/>
      <c r="H249" s="701"/>
      <c r="I249" s="701"/>
      <c r="J249" s="701"/>
      <c r="K249" s="701"/>
      <c r="L249" s="701"/>
      <c r="M249" s="701"/>
      <c r="N249" s="701">
        <v>1</v>
      </c>
      <c r="O249" s="701">
        <v>1719.25</v>
      </c>
      <c r="P249" s="726"/>
      <c r="Q249" s="702">
        <v>1719.25</v>
      </c>
    </row>
    <row r="250" spans="1:17" ht="14.45" customHeight="1" x14ac:dyDescent="0.2">
      <c r="A250" s="696" t="s">
        <v>509</v>
      </c>
      <c r="B250" s="697" t="s">
        <v>2446</v>
      </c>
      <c r="C250" s="697" t="s">
        <v>2840</v>
      </c>
      <c r="D250" s="697" t="s">
        <v>2875</v>
      </c>
      <c r="E250" s="697" t="s">
        <v>2876</v>
      </c>
      <c r="F250" s="701"/>
      <c r="G250" s="701"/>
      <c r="H250" s="701"/>
      <c r="I250" s="701"/>
      <c r="J250" s="701">
        <v>3</v>
      </c>
      <c r="K250" s="701">
        <v>4458.4500000000007</v>
      </c>
      <c r="L250" s="701">
        <v>1</v>
      </c>
      <c r="M250" s="701">
        <v>1486.1500000000003</v>
      </c>
      <c r="N250" s="701">
        <v>3</v>
      </c>
      <c r="O250" s="701">
        <v>3810.12</v>
      </c>
      <c r="P250" s="726">
        <v>0.85458399219459658</v>
      </c>
      <c r="Q250" s="702">
        <v>1270.04</v>
      </c>
    </row>
    <row r="251" spans="1:17" ht="14.45" customHeight="1" x14ac:dyDescent="0.2">
      <c r="A251" s="696" t="s">
        <v>509</v>
      </c>
      <c r="B251" s="697" t="s">
        <v>2446</v>
      </c>
      <c r="C251" s="697" t="s">
        <v>2840</v>
      </c>
      <c r="D251" s="697" t="s">
        <v>2877</v>
      </c>
      <c r="E251" s="697" t="s">
        <v>2878</v>
      </c>
      <c r="F251" s="701"/>
      <c r="G251" s="701"/>
      <c r="H251" s="701"/>
      <c r="I251" s="701"/>
      <c r="J251" s="701">
        <v>2</v>
      </c>
      <c r="K251" s="701">
        <v>3465.6</v>
      </c>
      <c r="L251" s="701">
        <v>1</v>
      </c>
      <c r="M251" s="701">
        <v>1732.8</v>
      </c>
      <c r="N251" s="701"/>
      <c r="O251" s="701"/>
      <c r="P251" s="726"/>
      <c r="Q251" s="702"/>
    </row>
    <row r="252" spans="1:17" ht="14.45" customHeight="1" x14ac:dyDescent="0.2">
      <c r="A252" s="696" t="s">
        <v>509</v>
      </c>
      <c r="B252" s="697" t="s">
        <v>2446</v>
      </c>
      <c r="C252" s="697" t="s">
        <v>2840</v>
      </c>
      <c r="D252" s="697" t="s">
        <v>2879</v>
      </c>
      <c r="E252" s="697" t="s">
        <v>2880</v>
      </c>
      <c r="F252" s="701"/>
      <c r="G252" s="701"/>
      <c r="H252" s="701"/>
      <c r="I252" s="701"/>
      <c r="J252" s="701"/>
      <c r="K252" s="701"/>
      <c r="L252" s="701"/>
      <c r="M252" s="701"/>
      <c r="N252" s="701">
        <v>2</v>
      </c>
      <c r="O252" s="701">
        <v>5250.22</v>
      </c>
      <c r="P252" s="726"/>
      <c r="Q252" s="702">
        <v>2625.11</v>
      </c>
    </row>
    <row r="253" spans="1:17" ht="14.45" customHeight="1" x14ac:dyDescent="0.2">
      <c r="A253" s="696" t="s">
        <v>509</v>
      </c>
      <c r="B253" s="697" t="s">
        <v>2446</v>
      </c>
      <c r="C253" s="697" t="s">
        <v>2840</v>
      </c>
      <c r="D253" s="697" t="s">
        <v>2881</v>
      </c>
      <c r="E253" s="697" t="s">
        <v>2882</v>
      </c>
      <c r="F253" s="701">
        <v>1</v>
      </c>
      <c r="G253" s="701">
        <v>1247.78</v>
      </c>
      <c r="H253" s="701"/>
      <c r="I253" s="701">
        <v>1247.78</v>
      </c>
      <c r="J253" s="701"/>
      <c r="K253" s="701"/>
      <c r="L253" s="701"/>
      <c r="M253" s="701"/>
      <c r="N253" s="701"/>
      <c r="O253" s="701"/>
      <c r="P253" s="726"/>
      <c r="Q253" s="702"/>
    </row>
    <row r="254" spans="1:17" ht="14.45" customHeight="1" x14ac:dyDescent="0.2">
      <c r="A254" s="696" t="s">
        <v>509</v>
      </c>
      <c r="B254" s="697" t="s">
        <v>2446</v>
      </c>
      <c r="C254" s="697" t="s">
        <v>2840</v>
      </c>
      <c r="D254" s="697" t="s">
        <v>2883</v>
      </c>
      <c r="E254" s="697" t="s">
        <v>2882</v>
      </c>
      <c r="F254" s="701">
        <v>2</v>
      </c>
      <c r="G254" s="701">
        <v>2843.78</v>
      </c>
      <c r="H254" s="701"/>
      <c r="I254" s="701">
        <v>1421.89</v>
      </c>
      <c r="J254" s="701"/>
      <c r="K254" s="701"/>
      <c r="L254" s="701"/>
      <c r="M254" s="701"/>
      <c r="N254" s="701"/>
      <c r="O254" s="701"/>
      <c r="P254" s="726"/>
      <c r="Q254" s="702"/>
    </row>
    <row r="255" spans="1:17" ht="14.45" customHeight="1" x14ac:dyDescent="0.2">
      <c r="A255" s="696" t="s">
        <v>509</v>
      </c>
      <c r="B255" s="697" t="s">
        <v>2446</v>
      </c>
      <c r="C255" s="697" t="s">
        <v>2840</v>
      </c>
      <c r="D255" s="697" t="s">
        <v>2884</v>
      </c>
      <c r="E255" s="697" t="s">
        <v>2882</v>
      </c>
      <c r="F255" s="701">
        <v>4</v>
      </c>
      <c r="G255" s="701">
        <v>6624.44</v>
      </c>
      <c r="H255" s="701"/>
      <c r="I255" s="701">
        <v>1656.11</v>
      </c>
      <c r="J255" s="701"/>
      <c r="K255" s="701"/>
      <c r="L255" s="701"/>
      <c r="M255" s="701"/>
      <c r="N255" s="701"/>
      <c r="O255" s="701"/>
      <c r="P255" s="726"/>
      <c r="Q255" s="702"/>
    </row>
    <row r="256" spans="1:17" ht="14.45" customHeight="1" x14ac:dyDescent="0.2">
      <c r="A256" s="696" t="s">
        <v>509</v>
      </c>
      <c r="B256" s="697" t="s">
        <v>2446</v>
      </c>
      <c r="C256" s="697" t="s">
        <v>2840</v>
      </c>
      <c r="D256" s="697" t="s">
        <v>2885</v>
      </c>
      <c r="E256" s="697" t="s">
        <v>2886</v>
      </c>
      <c r="F256" s="701">
        <v>3</v>
      </c>
      <c r="G256" s="701">
        <v>4259.46</v>
      </c>
      <c r="H256" s="701"/>
      <c r="I256" s="701">
        <v>1419.82</v>
      </c>
      <c r="J256" s="701"/>
      <c r="K256" s="701"/>
      <c r="L256" s="701"/>
      <c r="M256" s="701"/>
      <c r="N256" s="701">
        <v>1</v>
      </c>
      <c r="O256" s="701">
        <v>1213.49</v>
      </c>
      <c r="P256" s="726"/>
      <c r="Q256" s="702">
        <v>1213.49</v>
      </c>
    </row>
    <row r="257" spans="1:17" ht="14.45" customHeight="1" x14ac:dyDescent="0.2">
      <c r="A257" s="696" t="s">
        <v>509</v>
      </c>
      <c r="B257" s="697" t="s">
        <v>2446</v>
      </c>
      <c r="C257" s="697" t="s">
        <v>2840</v>
      </c>
      <c r="D257" s="697" t="s">
        <v>2887</v>
      </c>
      <c r="E257" s="697" t="s">
        <v>2886</v>
      </c>
      <c r="F257" s="701">
        <v>5</v>
      </c>
      <c r="G257" s="701">
        <v>7736.45</v>
      </c>
      <c r="H257" s="701"/>
      <c r="I257" s="701">
        <v>1547.29</v>
      </c>
      <c r="J257" s="701"/>
      <c r="K257" s="701"/>
      <c r="L257" s="701"/>
      <c r="M257" s="701"/>
      <c r="N257" s="701">
        <v>5</v>
      </c>
      <c r="O257" s="701">
        <v>6613.35</v>
      </c>
      <c r="P257" s="726"/>
      <c r="Q257" s="702">
        <v>1322.67</v>
      </c>
    </row>
    <row r="258" spans="1:17" ht="14.45" customHeight="1" x14ac:dyDescent="0.2">
      <c r="A258" s="696" t="s">
        <v>509</v>
      </c>
      <c r="B258" s="697" t="s">
        <v>2446</v>
      </c>
      <c r="C258" s="697" t="s">
        <v>2840</v>
      </c>
      <c r="D258" s="697" t="s">
        <v>2888</v>
      </c>
      <c r="E258" s="697" t="s">
        <v>2886</v>
      </c>
      <c r="F258" s="701">
        <v>1</v>
      </c>
      <c r="G258" s="701">
        <v>1644.71</v>
      </c>
      <c r="H258" s="701"/>
      <c r="I258" s="701">
        <v>1644.71</v>
      </c>
      <c r="J258" s="701"/>
      <c r="K258" s="701"/>
      <c r="L258" s="701"/>
      <c r="M258" s="701"/>
      <c r="N258" s="701"/>
      <c r="O258" s="701"/>
      <c r="P258" s="726"/>
      <c r="Q258" s="702"/>
    </row>
    <row r="259" spans="1:17" ht="14.45" customHeight="1" x14ac:dyDescent="0.2">
      <c r="A259" s="696" t="s">
        <v>509</v>
      </c>
      <c r="B259" s="697" t="s">
        <v>2446</v>
      </c>
      <c r="C259" s="697" t="s">
        <v>2840</v>
      </c>
      <c r="D259" s="697" t="s">
        <v>2889</v>
      </c>
      <c r="E259" s="697" t="s">
        <v>2890</v>
      </c>
      <c r="F259" s="701">
        <v>11</v>
      </c>
      <c r="G259" s="701">
        <v>8682.1899999999987</v>
      </c>
      <c r="H259" s="701">
        <v>3.6666666666666661</v>
      </c>
      <c r="I259" s="701">
        <v>789.28999999999985</v>
      </c>
      <c r="J259" s="701">
        <v>3</v>
      </c>
      <c r="K259" s="701">
        <v>2367.87</v>
      </c>
      <c r="L259" s="701">
        <v>1</v>
      </c>
      <c r="M259" s="701">
        <v>789.29</v>
      </c>
      <c r="N259" s="701">
        <v>8</v>
      </c>
      <c r="O259" s="701">
        <v>6314.32</v>
      </c>
      <c r="P259" s="726">
        <v>2.6666666666666665</v>
      </c>
      <c r="Q259" s="702">
        <v>789.29</v>
      </c>
    </row>
    <row r="260" spans="1:17" ht="14.45" customHeight="1" x14ac:dyDescent="0.2">
      <c r="A260" s="696" t="s">
        <v>509</v>
      </c>
      <c r="B260" s="697" t="s">
        <v>2446</v>
      </c>
      <c r="C260" s="697" t="s">
        <v>2840</v>
      </c>
      <c r="D260" s="697" t="s">
        <v>2891</v>
      </c>
      <c r="E260" s="697" t="s">
        <v>2886</v>
      </c>
      <c r="F260" s="701">
        <v>1</v>
      </c>
      <c r="G260" s="701">
        <v>1274.73</v>
      </c>
      <c r="H260" s="701"/>
      <c r="I260" s="701">
        <v>1274.73</v>
      </c>
      <c r="J260" s="701"/>
      <c r="K260" s="701"/>
      <c r="L260" s="701"/>
      <c r="M260" s="701"/>
      <c r="N260" s="701"/>
      <c r="O260" s="701"/>
      <c r="P260" s="726"/>
      <c r="Q260" s="702"/>
    </row>
    <row r="261" spans="1:17" ht="14.45" customHeight="1" x14ac:dyDescent="0.2">
      <c r="A261" s="696" t="s">
        <v>509</v>
      </c>
      <c r="B261" s="697" t="s">
        <v>2446</v>
      </c>
      <c r="C261" s="697" t="s">
        <v>2840</v>
      </c>
      <c r="D261" s="697" t="s">
        <v>2892</v>
      </c>
      <c r="E261" s="697" t="s">
        <v>2893</v>
      </c>
      <c r="F261" s="701">
        <v>9</v>
      </c>
      <c r="G261" s="701">
        <v>9264.7800000000007</v>
      </c>
      <c r="H261" s="701"/>
      <c r="I261" s="701">
        <v>1029.42</v>
      </c>
      <c r="J261" s="701"/>
      <c r="K261" s="701"/>
      <c r="L261" s="701"/>
      <c r="M261" s="701"/>
      <c r="N261" s="701">
        <v>8</v>
      </c>
      <c r="O261" s="701">
        <v>7041.2</v>
      </c>
      <c r="P261" s="726"/>
      <c r="Q261" s="702">
        <v>880.15</v>
      </c>
    </row>
    <row r="262" spans="1:17" ht="14.45" customHeight="1" x14ac:dyDescent="0.2">
      <c r="A262" s="696" t="s">
        <v>509</v>
      </c>
      <c r="B262" s="697" t="s">
        <v>2446</v>
      </c>
      <c r="C262" s="697" t="s">
        <v>2840</v>
      </c>
      <c r="D262" s="697" t="s">
        <v>2894</v>
      </c>
      <c r="E262" s="697" t="s">
        <v>2895</v>
      </c>
      <c r="F262" s="701"/>
      <c r="G262" s="701"/>
      <c r="H262" s="701"/>
      <c r="I262" s="701"/>
      <c r="J262" s="701"/>
      <c r="K262" s="701"/>
      <c r="L262" s="701"/>
      <c r="M262" s="701"/>
      <c r="N262" s="701">
        <v>1</v>
      </c>
      <c r="O262" s="701">
        <v>28950</v>
      </c>
      <c r="P262" s="726"/>
      <c r="Q262" s="702">
        <v>28950</v>
      </c>
    </row>
    <row r="263" spans="1:17" ht="14.45" customHeight="1" x14ac:dyDescent="0.2">
      <c r="A263" s="696" t="s">
        <v>509</v>
      </c>
      <c r="B263" s="697" t="s">
        <v>2446</v>
      </c>
      <c r="C263" s="697" t="s">
        <v>2840</v>
      </c>
      <c r="D263" s="697" t="s">
        <v>2896</v>
      </c>
      <c r="E263" s="697" t="s">
        <v>2897</v>
      </c>
      <c r="F263" s="701"/>
      <c r="G263" s="701"/>
      <c r="H263" s="701"/>
      <c r="I263" s="701"/>
      <c r="J263" s="701"/>
      <c r="K263" s="701"/>
      <c r="L263" s="701"/>
      <c r="M263" s="701"/>
      <c r="N263" s="701">
        <v>1</v>
      </c>
      <c r="O263" s="701">
        <v>907.5</v>
      </c>
      <c r="P263" s="726"/>
      <c r="Q263" s="702">
        <v>907.5</v>
      </c>
    </row>
    <row r="264" spans="1:17" ht="14.45" customHeight="1" x14ac:dyDescent="0.2">
      <c r="A264" s="696" t="s">
        <v>509</v>
      </c>
      <c r="B264" s="697" t="s">
        <v>2446</v>
      </c>
      <c r="C264" s="697" t="s">
        <v>2840</v>
      </c>
      <c r="D264" s="697" t="s">
        <v>2898</v>
      </c>
      <c r="E264" s="697" t="s">
        <v>2899</v>
      </c>
      <c r="F264" s="701">
        <v>2</v>
      </c>
      <c r="G264" s="701">
        <v>8985.3799999999992</v>
      </c>
      <c r="H264" s="701"/>
      <c r="I264" s="701">
        <v>4492.6899999999996</v>
      </c>
      <c r="J264" s="701"/>
      <c r="K264" s="701"/>
      <c r="L264" s="701"/>
      <c r="M264" s="701"/>
      <c r="N264" s="701"/>
      <c r="O264" s="701"/>
      <c r="P264" s="726"/>
      <c r="Q264" s="702"/>
    </row>
    <row r="265" spans="1:17" ht="14.45" customHeight="1" x14ac:dyDescent="0.2">
      <c r="A265" s="696" t="s">
        <v>509</v>
      </c>
      <c r="B265" s="697" t="s">
        <v>2446</v>
      </c>
      <c r="C265" s="697" t="s">
        <v>2840</v>
      </c>
      <c r="D265" s="697" t="s">
        <v>2900</v>
      </c>
      <c r="E265" s="697" t="s">
        <v>2901</v>
      </c>
      <c r="F265" s="701">
        <v>1</v>
      </c>
      <c r="G265" s="701">
        <v>637.36</v>
      </c>
      <c r="H265" s="701"/>
      <c r="I265" s="701">
        <v>637.36</v>
      </c>
      <c r="J265" s="701"/>
      <c r="K265" s="701"/>
      <c r="L265" s="701"/>
      <c r="M265" s="701"/>
      <c r="N265" s="701"/>
      <c r="O265" s="701"/>
      <c r="P265" s="726"/>
      <c r="Q265" s="702"/>
    </row>
    <row r="266" spans="1:17" ht="14.45" customHeight="1" x14ac:dyDescent="0.2">
      <c r="A266" s="696" t="s">
        <v>509</v>
      </c>
      <c r="B266" s="697" t="s">
        <v>2446</v>
      </c>
      <c r="C266" s="697" t="s">
        <v>2840</v>
      </c>
      <c r="D266" s="697" t="s">
        <v>2902</v>
      </c>
      <c r="E266" s="697" t="s">
        <v>2903</v>
      </c>
      <c r="F266" s="701">
        <v>1</v>
      </c>
      <c r="G266" s="701">
        <v>223.85</v>
      </c>
      <c r="H266" s="701">
        <v>1</v>
      </c>
      <c r="I266" s="701">
        <v>223.85</v>
      </c>
      <c r="J266" s="701">
        <v>1</v>
      </c>
      <c r="K266" s="701">
        <v>223.85</v>
      </c>
      <c r="L266" s="701">
        <v>1</v>
      </c>
      <c r="M266" s="701">
        <v>223.85</v>
      </c>
      <c r="N266" s="701">
        <v>3</v>
      </c>
      <c r="O266" s="701">
        <v>671.55</v>
      </c>
      <c r="P266" s="726">
        <v>3</v>
      </c>
      <c r="Q266" s="702">
        <v>223.85</v>
      </c>
    </row>
    <row r="267" spans="1:17" ht="14.45" customHeight="1" x14ac:dyDescent="0.2">
      <c r="A267" s="696" t="s">
        <v>509</v>
      </c>
      <c r="B267" s="697" t="s">
        <v>2446</v>
      </c>
      <c r="C267" s="697" t="s">
        <v>2840</v>
      </c>
      <c r="D267" s="697" t="s">
        <v>2904</v>
      </c>
      <c r="E267" s="697" t="s">
        <v>2905</v>
      </c>
      <c r="F267" s="701"/>
      <c r="G267" s="701"/>
      <c r="H267" s="701"/>
      <c r="I267" s="701"/>
      <c r="J267" s="701">
        <v>1</v>
      </c>
      <c r="K267" s="701">
        <v>408.74</v>
      </c>
      <c r="L267" s="701">
        <v>1</v>
      </c>
      <c r="M267" s="701">
        <v>408.74</v>
      </c>
      <c r="N267" s="701">
        <v>1</v>
      </c>
      <c r="O267" s="701">
        <v>408.74</v>
      </c>
      <c r="P267" s="726">
        <v>1</v>
      </c>
      <c r="Q267" s="702">
        <v>408.74</v>
      </c>
    </row>
    <row r="268" spans="1:17" ht="14.45" customHeight="1" x14ac:dyDescent="0.2">
      <c r="A268" s="696" t="s">
        <v>509</v>
      </c>
      <c r="B268" s="697" t="s">
        <v>2446</v>
      </c>
      <c r="C268" s="697" t="s">
        <v>2840</v>
      </c>
      <c r="D268" s="697" t="s">
        <v>2906</v>
      </c>
      <c r="E268" s="697" t="s">
        <v>2907</v>
      </c>
      <c r="F268" s="701">
        <v>1</v>
      </c>
      <c r="G268" s="701">
        <v>187.97</v>
      </c>
      <c r="H268" s="701"/>
      <c r="I268" s="701">
        <v>187.97</v>
      </c>
      <c r="J268" s="701"/>
      <c r="K268" s="701"/>
      <c r="L268" s="701"/>
      <c r="M268" s="701"/>
      <c r="N268" s="701"/>
      <c r="O268" s="701"/>
      <c r="P268" s="726"/>
      <c r="Q268" s="702"/>
    </row>
    <row r="269" spans="1:17" ht="14.45" customHeight="1" x14ac:dyDescent="0.2">
      <c r="A269" s="696" t="s">
        <v>509</v>
      </c>
      <c r="B269" s="697" t="s">
        <v>2446</v>
      </c>
      <c r="C269" s="697" t="s">
        <v>2840</v>
      </c>
      <c r="D269" s="697" t="s">
        <v>2908</v>
      </c>
      <c r="E269" s="697" t="s">
        <v>2909</v>
      </c>
      <c r="F269" s="701">
        <v>1</v>
      </c>
      <c r="G269" s="701">
        <v>2170.0300000000002</v>
      </c>
      <c r="H269" s="701">
        <v>1.6465816829804993</v>
      </c>
      <c r="I269" s="701">
        <v>2170.0300000000002</v>
      </c>
      <c r="J269" s="701">
        <v>1</v>
      </c>
      <c r="K269" s="701">
        <v>1317.9</v>
      </c>
      <c r="L269" s="701">
        <v>1</v>
      </c>
      <c r="M269" s="701">
        <v>1317.9</v>
      </c>
      <c r="N269" s="701"/>
      <c r="O269" s="701"/>
      <c r="P269" s="726"/>
      <c r="Q269" s="702"/>
    </row>
    <row r="270" spans="1:17" ht="14.45" customHeight="1" x14ac:dyDescent="0.2">
      <c r="A270" s="696" t="s">
        <v>509</v>
      </c>
      <c r="B270" s="697" t="s">
        <v>2446</v>
      </c>
      <c r="C270" s="697" t="s">
        <v>2840</v>
      </c>
      <c r="D270" s="697" t="s">
        <v>2910</v>
      </c>
      <c r="E270" s="697" t="s">
        <v>2911</v>
      </c>
      <c r="F270" s="701">
        <v>1</v>
      </c>
      <c r="G270" s="701">
        <v>9719.2999999999993</v>
      </c>
      <c r="H270" s="701">
        <v>1.3333763190675572</v>
      </c>
      <c r="I270" s="701">
        <v>9719.2999999999993</v>
      </c>
      <c r="J270" s="701">
        <v>1</v>
      </c>
      <c r="K270" s="701">
        <v>7289.24</v>
      </c>
      <c r="L270" s="701">
        <v>1</v>
      </c>
      <c r="M270" s="701">
        <v>7289.24</v>
      </c>
      <c r="N270" s="701"/>
      <c r="O270" s="701"/>
      <c r="P270" s="726"/>
      <c r="Q270" s="702"/>
    </row>
    <row r="271" spans="1:17" ht="14.45" customHeight="1" x14ac:dyDescent="0.2">
      <c r="A271" s="696" t="s">
        <v>509</v>
      </c>
      <c r="B271" s="697" t="s">
        <v>2446</v>
      </c>
      <c r="C271" s="697" t="s">
        <v>2840</v>
      </c>
      <c r="D271" s="697" t="s">
        <v>2912</v>
      </c>
      <c r="E271" s="697" t="s">
        <v>2913</v>
      </c>
      <c r="F271" s="701">
        <v>1</v>
      </c>
      <c r="G271" s="701">
        <v>6397.2</v>
      </c>
      <c r="H271" s="701">
        <v>1</v>
      </c>
      <c r="I271" s="701">
        <v>6397.2</v>
      </c>
      <c r="J271" s="701">
        <v>1</v>
      </c>
      <c r="K271" s="701">
        <v>6397.2</v>
      </c>
      <c r="L271" s="701">
        <v>1</v>
      </c>
      <c r="M271" s="701">
        <v>6397.2</v>
      </c>
      <c r="N271" s="701"/>
      <c r="O271" s="701"/>
      <c r="P271" s="726"/>
      <c r="Q271" s="702"/>
    </row>
    <row r="272" spans="1:17" ht="14.45" customHeight="1" x14ac:dyDescent="0.2">
      <c r="A272" s="696" t="s">
        <v>509</v>
      </c>
      <c r="B272" s="697" t="s">
        <v>2446</v>
      </c>
      <c r="C272" s="697" t="s">
        <v>2840</v>
      </c>
      <c r="D272" s="697" t="s">
        <v>2914</v>
      </c>
      <c r="E272" s="697" t="s">
        <v>2915</v>
      </c>
      <c r="F272" s="701"/>
      <c r="G272" s="701"/>
      <c r="H272" s="701"/>
      <c r="I272" s="701"/>
      <c r="J272" s="701"/>
      <c r="K272" s="701"/>
      <c r="L272" s="701"/>
      <c r="M272" s="701"/>
      <c r="N272" s="701">
        <v>1</v>
      </c>
      <c r="O272" s="701">
        <v>740</v>
      </c>
      <c r="P272" s="726"/>
      <c r="Q272" s="702">
        <v>740</v>
      </c>
    </row>
    <row r="273" spans="1:17" ht="14.45" customHeight="1" x14ac:dyDescent="0.2">
      <c r="A273" s="696" t="s">
        <v>509</v>
      </c>
      <c r="B273" s="697" t="s">
        <v>2446</v>
      </c>
      <c r="C273" s="697" t="s">
        <v>2840</v>
      </c>
      <c r="D273" s="697" t="s">
        <v>2916</v>
      </c>
      <c r="E273" s="697" t="s">
        <v>2917</v>
      </c>
      <c r="F273" s="701"/>
      <c r="G273" s="701"/>
      <c r="H273" s="701"/>
      <c r="I273" s="701"/>
      <c r="J273" s="701">
        <v>1</v>
      </c>
      <c r="K273" s="701">
        <v>2016</v>
      </c>
      <c r="L273" s="701">
        <v>1</v>
      </c>
      <c r="M273" s="701">
        <v>2016</v>
      </c>
      <c r="N273" s="701"/>
      <c r="O273" s="701"/>
      <c r="P273" s="726"/>
      <c r="Q273" s="702"/>
    </row>
    <row r="274" spans="1:17" ht="14.45" customHeight="1" x14ac:dyDescent="0.2">
      <c r="A274" s="696" t="s">
        <v>509</v>
      </c>
      <c r="B274" s="697" t="s">
        <v>2446</v>
      </c>
      <c r="C274" s="697" t="s">
        <v>2840</v>
      </c>
      <c r="D274" s="697" t="s">
        <v>2918</v>
      </c>
      <c r="E274" s="697" t="s">
        <v>2919</v>
      </c>
      <c r="F274" s="701"/>
      <c r="G274" s="701"/>
      <c r="H274" s="701"/>
      <c r="I274" s="701"/>
      <c r="J274" s="701"/>
      <c r="K274" s="701"/>
      <c r="L274" s="701"/>
      <c r="M274" s="701"/>
      <c r="N274" s="701">
        <v>1</v>
      </c>
      <c r="O274" s="701">
        <v>9403</v>
      </c>
      <c r="P274" s="726"/>
      <c r="Q274" s="702">
        <v>9403</v>
      </c>
    </row>
    <row r="275" spans="1:17" ht="14.45" customHeight="1" x14ac:dyDescent="0.2">
      <c r="A275" s="696" t="s">
        <v>509</v>
      </c>
      <c r="B275" s="697" t="s">
        <v>2446</v>
      </c>
      <c r="C275" s="697" t="s">
        <v>2840</v>
      </c>
      <c r="D275" s="697" t="s">
        <v>2920</v>
      </c>
      <c r="E275" s="697" t="s">
        <v>2921</v>
      </c>
      <c r="F275" s="701"/>
      <c r="G275" s="701"/>
      <c r="H275" s="701"/>
      <c r="I275" s="701"/>
      <c r="J275" s="701">
        <v>1</v>
      </c>
      <c r="K275" s="701">
        <v>9100</v>
      </c>
      <c r="L275" s="701">
        <v>1</v>
      </c>
      <c r="M275" s="701">
        <v>9100</v>
      </c>
      <c r="N275" s="701"/>
      <c r="O275" s="701"/>
      <c r="P275" s="726"/>
      <c r="Q275" s="702"/>
    </row>
    <row r="276" spans="1:17" ht="14.45" customHeight="1" x14ac:dyDescent="0.2">
      <c r="A276" s="696" t="s">
        <v>509</v>
      </c>
      <c r="B276" s="697" t="s">
        <v>2446</v>
      </c>
      <c r="C276" s="697" t="s">
        <v>2840</v>
      </c>
      <c r="D276" s="697" t="s">
        <v>2922</v>
      </c>
      <c r="E276" s="697" t="s">
        <v>2923</v>
      </c>
      <c r="F276" s="701"/>
      <c r="G276" s="701"/>
      <c r="H276" s="701"/>
      <c r="I276" s="701"/>
      <c r="J276" s="701">
        <v>2</v>
      </c>
      <c r="K276" s="701">
        <v>42561.2</v>
      </c>
      <c r="L276" s="701">
        <v>1</v>
      </c>
      <c r="M276" s="701">
        <v>21280.6</v>
      </c>
      <c r="N276" s="701"/>
      <c r="O276" s="701"/>
      <c r="P276" s="726"/>
      <c r="Q276" s="702"/>
    </row>
    <row r="277" spans="1:17" ht="14.45" customHeight="1" x14ac:dyDescent="0.2">
      <c r="A277" s="696" t="s">
        <v>509</v>
      </c>
      <c r="B277" s="697" t="s">
        <v>2446</v>
      </c>
      <c r="C277" s="697" t="s">
        <v>2840</v>
      </c>
      <c r="D277" s="697" t="s">
        <v>2924</v>
      </c>
      <c r="E277" s="697" t="s">
        <v>2925</v>
      </c>
      <c r="F277" s="701"/>
      <c r="G277" s="701"/>
      <c r="H277" s="701"/>
      <c r="I277" s="701"/>
      <c r="J277" s="701">
        <v>1</v>
      </c>
      <c r="K277" s="701">
        <v>7437.74</v>
      </c>
      <c r="L277" s="701">
        <v>1</v>
      </c>
      <c r="M277" s="701">
        <v>7437.74</v>
      </c>
      <c r="N277" s="701"/>
      <c r="O277" s="701"/>
      <c r="P277" s="726"/>
      <c r="Q277" s="702"/>
    </row>
    <row r="278" spans="1:17" ht="14.45" customHeight="1" x14ac:dyDescent="0.2">
      <c r="A278" s="696" t="s">
        <v>509</v>
      </c>
      <c r="B278" s="697" t="s">
        <v>2446</v>
      </c>
      <c r="C278" s="697" t="s">
        <v>2840</v>
      </c>
      <c r="D278" s="697" t="s">
        <v>2926</v>
      </c>
      <c r="E278" s="697" t="s">
        <v>2927</v>
      </c>
      <c r="F278" s="701">
        <v>4</v>
      </c>
      <c r="G278" s="701">
        <v>1446.76</v>
      </c>
      <c r="H278" s="701"/>
      <c r="I278" s="701">
        <v>361.69</v>
      </c>
      <c r="J278" s="701"/>
      <c r="K278" s="701"/>
      <c r="L278" s="701"/>
      <c r="M278" s="701"/>
      <c r="N278" s="701">
        <v>1</v>
      </c>
      <c r="O278" s="701">
        <v>294.35000000000002</v>
      </c>
      <c r="P278" s="726"/>
      <c r="Q278" s="702">
        <v>294.35000000000002</v>
      </c>
    </row>
    <row r="279" spans="1:17" ht="14.45" customHeight="1" x14ac:dyDescent="0.2">
      <c r="A279" s="696" t="s">
        <v>509</v>
      </c>
      <c r="B279" s="697" t="s">
        <v>2446</v>
      </c>
      <c r="C279" s="697" t="s">
        <v>2840</v>
      </c>
      <c r="D279" s="697" t="s">
        <v>2928</v>
      </c>
      <c r="E279" s="697" t="s">
        <v>2929</v>
      </c>
      <c r="F279" s="701">
        <v>1</v>
      </c>
      <c r="G279" s="701">
        <v>4618</v>
      </c>
      <c r="H279" s="701"/>
      <c r="I279" s="701">
        <v>4618</v>
      </c>
      <c r="J279" s="701"/>
      <c r="K279" s="701"/>
      <c r="L279" s="701"/>
      <c r="M279" s="701"/>
      <c r="N279" s="701"/>
      <c r="O279" s="701"/>
      <c r="P279" s="726"/>
      <c r="Q279" s="702"/>
    </row>
    <row r="280" spans="1:17" ht="14.45" customHeight="1" x14ac:dyDescent="0.2">
      <c r="A280" s="696" t="s">
        <v>509</v>
      </c>
      <c r="B280" s="697" t="s">
        <v>2446</v>
      </c>
      <c r="C280" s="697" t="s">
        <v>2840</v>
      </c>
      <c r="D280" s="697" t="s">
        <v>2930</v>
      </c>
      <c r="E280" s="697" t="s">
        <v>2931</v>
      </c>
      <c r="F280" s="701"/>
      <c r="G280" s="701"/>
      <c r="H280" s="701"/>
      <c r="I280" s="701"/>
      <c r="J280" s="701">
        <v>1</v>
      </c>
      <c r="K280" s="701">
        <v>4676</v>
      </c>
      <c r="L280" s="701">
        <v>1</v>
      </c>
      <c r="M280" s="701">
        <v>4676</v>
      </c>
      <c r="N280" s="701"/>
      <c r="O280" s="701"/>
      <c r="P280" s="726"/>
      <c r="Q280" s="702"/>
    </row>
    <row r="281" spans="1:17" ht="14.45" customHeight="1" x14ac:dyDescent="0.2">
      <c r="A281" s="696" t="s">
        <v>509</v>
      </c>
      <c r="B281" s="697" t="s">
        <v>2446</v>
      </c>
      <c r="C281" s="697" t="s">
        <v>2840</v>
      </c>
      <c r="D281" s="697" t="s">
        <v>2932</v>
      </c>
      <c r="E281" s="697" t="s">
        <v>2931</v>
      </c>
      <c r="F281" s="701"/>
      <c r="G281" s="701"/>
      <c r="H281" s="701"/>
      <c r="I281" s="701"/>
      <c r="J281" s="701">
        <v>4</v>
      </c>
      <c r="K281" s="701">
        <v>2368</v>
      </c>
      <c r="L281" s="701">
        <v>1</v>
      </c>
      <c r="M281" s="701">
        <v>592</v>
      </c>
      <c r="N281" s="701"/>
      <c r="O281" s="701"/>
      <c r="P281" s="726"/>
      <c r="Q281" s="702"/>
    </row>
    <row r="282" spans="1:17" ht="14.45" customHeight="1" x14ac:dyDescent="0.2">
      <c r="A282" s="696" t="s">
        <v>509</v>
      </c>
      <c r="B282" s="697" t="s">
        <v>2446</v>
      </c>
      <c r="C282" s="697" t="s">
        <v>2840</v>
      </c>
      <c r="D282" s="697" t="s">
        <v>2933</v>
      </c>
      <c r="E282" s="697" t="s">
        <v>2934</v>
      </c>
      <c r="F282" s="701">
        <v>16</v>
      </c>
      <c r="G282" s="701">
        <v>8904</v>
      </c>
      <c r="H282" s="701">
        <v>1.0666666666666667</v>
      </c>
      <c r="I282" s="701">
        <v>556.5</v>
      </c>
      <c r="J282" s="701">
        <v>15</v>
      </c>
      <c r="K282" s="701">
        <v>8347.5</v>
      </c>
      <c r="L282" s="701">
        <v>1</v>
      </c>
      <c r="M282" s="701">
        <v>556.5</v>
      </c>
      <c r="N282" s="701">
        <v>27</v>
      </c>
      <c r="O282" s="701">
        <v>13069.080000000007</v>
      </c>
      <c r="P282" s="726">
        <v>1.5656280323450142</v>
      </c>
      <c r="Q282" s="702">
        <v>484.04000000000025</v>
      </c>
    </row>
    <row r="283" spans="1:17" ht="14.45" customHeight="1" x14ac:dyDescent="0.2">
      <c r="A283" s="696" t="s">
        <v>509</v>
      </c>
      <c r="B283" s="697" t="s">
        <v>2446</v>
      </c>
      <c r="C283" s="697" t="s">
        <v>2840</v>
      </c>
      <c r="D283" s="697" t="s">
        <v>2935</v>
      </c>
      <c r="E283" s="697" t="s">
        <v>2936</v>
      </c>
      <c r="F283" s="701">
        <v>1.1000000000000001</v>
      </c>
      <c r="G283" s="701">
        <v>277.23</v>
      </c>
      <c r="H283" s="701">
        <v>1.1000317435124196</v>
      </c>
      <c r="I283" s="701">
        <v>252.02727272727273</v>
      </c>
      <c r="J283" s="701">
        <v>1</v>
      </c>
      <c r="K283" s="701">
        <v>252.02</v>
      </c>
      <c r="L283" s="701">
        <v>1</v>
      </c>
      <c r="M283" s="701">
        <v>252.02</v>
      </c>
      <c r="N283" s="701">
        <v>0.7</v>
      </c>
      <c r="O283" s="701">
        <v>176.42</v>
      </c>
      <c r="P283" s="726">
        <v>0.70002380763431471</v>
      </c>
      <c r="Q283" s="702">
        <v>252.02857142857144</v>
      </c>
    </row>
    <row r="284" spans="1:17" ht="14.45" customHeight="1" x14ac:dyDescent="0.2">
      <c r="A284" s="696" t="s">
        <v>509</v>
      </c>
      <c r="B284" s="697" t="s">
        <v>2446</v>
      </c>
      <c r="C284" s="697" t="s">
        <v>2840</v>
      </c>
      <c r="D284" s="697" t="s">
        <v>2937</v>
      </c>
      <c r="E284" s="697" t="s">
        <v>2936</v>
      </c>
      <c r="F284" s="701"/>
      <c r="G284" s="701"/>
      <c r="H284" s="701"/>
      <c r="I284" s="701"/>
      <c r="J284" s="701"/>
      <c r="K284" s="701"/>
      <c r="L284" s="701"/>
      <c r="M284" s="701"/>
      <c r="N284" s="701">
        <v>4</v>
      </c>
      <c r="O284" s="701">
        <v>1871.44</v>
      </c>
      <c r="P284" s="726"/>
      <c r="Q284" s="702">
        <v>467.86</v>
      </c>
    </row>
    <row r="285" spans="1:17" ht="14.45" customHeight="1" x14ac:dyDescent="0.2">
      <c r="A285" s="696" t="s">
        <v>509</v>
      </c>
      <c r="B285" s="697" t="s">
        <v>2446</v>
      </c>
      <c r="C285" s="697" t="s">
        <v>2840</v>
      </c>
      <c r="D285" s="697" t="s">
        <v>2938</v>
      </c>
      <c r="E285" s="697" t="s">
        <v>2936</v>
      </c>
      <c r="F285" s="701">
        <v>17</v>
      </c>
      <c r="G285" s="701">
        <v>31430.79</v>
      </c>
      <c r="H285" s="701">
        <v>2.2916355581738541</v>
      </c>
      <c r="I285" s="701">
        <v>1848.8700000000001</v>
      </c>
      <c r="J285" s="701">
        <v>8</v>
      </c>
      <c r="K285" s="701">
        <v>13715.439999999999</v>
      </c>
      <c r="L285" s="701">
        <v>1</v>
      </c>
      <c r="M285" s="701">
        <v>1714.4299999999998</v>
      </c>
      <c r="N285" s="701"/>
      <c r="O285" s="701"/>
      <c r="P285" s="726"/>
      <c r="Q285" s="702"/>
    </row>
    <row r="286" spans="1:17" ht="14.45" customHeight="1" x14ac:dyDescent="0.2">
      <c r="A286" s="696" t="s">
        <v>509</v>
      </c>
      <c r="B286" s="697" t="s">
        <v>2446</v>
      </c>
      <c r="C286" s="697" t="s">
        <v>2840</v>
      </c>
      <c r="D286" s="697" t="s">
        <v>2939</v>
      </c>
      <c r="E286" s="697" t="s">
        <v>2940</v>
      </c>
      <c r="F286" s="701">
        <v>1</v>
      </c>
      <c r="G286" s="701">
        <v>1949.12</v>
      </c>
      <c r="H286" s="701"/>
      <c r="I286" s="701">
        <v>1949.12</v>
      </c>
      <c r="J286" s="701"/>
      <c r="K286" s="701"/>
      <c r="L286" s="701"/>
      <c r="M286" s="701"/>
      <c r="N286" s="701"/>
      <c r="O286" s="701"/>
      <c r="P286" s="726"/>
      <c r="Q286" s="702"/>
    </row>
    <row r="287" spans="1:17" ht="14.45" customHeight="1" x14ac:dyDescent="0.2">
      <c r="A287" s="696" t="s">
        <v>509</v>
      </c>
      <c r="B287" s="697" t="s">
        <v>2446</v>
      </c>
      <c r="C287" s="697" t="s">
        <v>2840</v>
      </c>
      <c r="D287" s="697" t="s">
        <v>2941</v>
      </c>
      <c r="E287" s="697" t="s">
        <v>2942</v>
      </c>
      <c r="F287" s="701">
        <v>1</v>
      </c>
      <c r="G287" s="701">
        <v>1363.11</v>
      </c>
      <c r="H287" s="701"/>
      <c r="I287" s="701">
        <v>1363.11</v>
      </c>
      <c r="J287" s="701"/>
      <c r="K287" s="701"/>
      <c r="L287" s="701"/>
      <c r="M287" s="701"/>
      <c r="N287" s="701">
        <v>4</v>
      </c>
      <c r="O287" s="701">
        <v>2024</v>
      </c>
      <c r="P287" s="726"/>
      <c r="Q287" s="702">
        <v>506</v>
      </c>
    </row>
    <row r="288" spans="1:17" ht="14.45" customHeight="1" x14ac:dyDescent="0.2">
      <c r="A288" s="696" t="s">
        <v>509</v>
      </c>
      <c r="B288" s="697" t="s">
        <v>2446</v>
      </c>
      <c r="C288" s="697" t="s">
        <v>2840</v>
      </c>
      <c r="D288" s="697" t="s">
        <v>2943</v>
      </c>
      <c r="E288" s="697" t="s">
        <v>2942</v>
      </c>
      <c r="F288" s="701">
        <v>2</v>
      </c>
      <c r="G288" s="701">
        <v>3883.2</v>
      </c>
      <c r="H288" s="701"/>
      <c r="I288" s="701">
        <v>1941.6</v>
      </c>
      <c r="J288" s="701"/>
      <c r="K288" s="701"/>
      <c r="L288" s="701"/>
      <c r="M288" s="701"/>
      <c r="N288" s="701"/>
      <c r="O288" s="701"/>
      <c r="P288" s="726"/>
      <c r="Q288" s="702"/>
    </row>
    <row r="289" spans="1:17" ht="14.45" customHeight="1" x14ac:dyDescent="0.2">
      <c r="A289" s="696" t="s">
        <v>509</v>
      </c>
      <c r="B289" s="697" t="s">
        <v>2446</v>
      </c>
      <c r="C289" s="697" t="s">
        <v>2840</v>
      </c>
      <c r="D289" s="697" t="s">
        <v>2944</v>
      </c>
      <c r="E289" s="697" t="s">
        <v>2945</v>
      </c>
      <c r="F289" s="701">
        <v>1</v>
      </c>
      <c r="G289" s="701">
        <v>19782.2</v>
      </c>
      <c r="H289" s="701"/>
      <c r="I289" s="701">
        <v>19782.2</v>
      </c>
      <c r="J289" s="701"/>
      <c r="K289" s="701"/>
      <c r="L289" s="701"/>
      <c r="M289" s="701"/>
      <c r="N289" s="701">
        <v>1</v>
      </c>
      <c r="O289" s="701">
        <v>7898.49</v>
      </c>
      <c r="P289" s="726"/>
      <c r="Q289" s="702">
        <v>7898.49</v>
      </c>
    </row>
    <row r="290" spans="1:17" ht="14.45" customHeight="1" x14ac:dyDescent="0.2">
      <c r="A290" s="696" t="s">
        <v>509</v>
      </c>
      <c r="B290" s="697" t="s">
        <v>2446</v>
      </c>
      <c r="C290" s="697" t="s">
        <v>2840</v>
      </c>
      <c r="D290" s="697" t="s">
        <v>2946</v>
      </c>
      <c r="E290" s="697" t="s">
        <v>2947</v>
      </c>
      <c r="F290" s="701">
        <v>1</v>
      </c>
      <c r="G290" s="701">
        <v>8491.4599999999991</v>
      </c>
      <c r="H290" s="701"/>
      <c r="I290" s="701">
        <v>8491.4599999999991</v>
      </c>
      <c r="J290" s="701"/>
      <c r="K290" s="701"/>
      <c r="L290" s="701"/>
      <c r="M290" s="701"/>
      <c r="N290" s="701">
        <v>2</v>
      </c>
      <c r="O290" s="701">
        <v>8905.6</v>
      </c>
      <c r="P290" s="726"/>
      <c r="Q290" s="702">
        <v>4452.8</v>
      </c>
    </row>
    <row r="291" spans="1:17" ht="14.45" customHeight="1" x14ac:dyDescent="0.2">
      <c r="A291" s="696" t="s">
        <v>509</v>
      </c>
      <c r="B291" s="697" t="s">
        <v>2446</v>
      </c>
      <c r="C291" s="697" t="s">
        <v>2840</v>
      </c>
      <c r="D291" s="697" t="s">
        <v>2948</v>
      </c>
      <c r="E291" s="697" t="s">
        <v>2949</v>
      </c>
      <c r="F291" s="701">
        <v>6</v>
      </c>
      <c r="G291" s="701">
        <v>17995.439999999999</v>
      </c>
      <c r="H291" s="701"/>
      <c r="I291" s="701">
        <v>2999.24</v>
      </c>
      <c r="J291" s="701"/>
      <c r="K291" s="701"/>
      <c r="L291" s="701"/>
      <c r="M291" s="701"/>
      <c r="N291" s="701">
        <v>8</v>
      </c>
      <c r="O291" s="701">
        <v>9256.89</v>
      </c>
      <c r="P291" s="726"/>
      <c r="Q291" s="702">
        <v>1157.1112499999999</v>
      </c>
    </row>
    <row r="292" spans="1:17" ht="14.45" customHeight="1" x14ac:dyDescent="0.2">
      <c r="A292" s="696" t="s">
        <v>509</v>
      </c>
      <c r="B292" s="697" t="s">
        <v>2446</v>
      </c>
      <c r="C292" s="697" t="s">
        <v>2840</v>
      </c>
      <c r="D292" s="697" t="s">
        <v>2950</v>
      </c>
      <c r="E292" s="697" t="s">
        <v>2951</v>
      </c>
      <c r="F292" s="701">
        <v>1</v>
      </c>
      <c r="G292" s="701">
        <v>10779.22</v>
      </c>
      <c r="H292" s="701"/>
      <c r="I292" s="701">
        <v>10779.22</v>
      </c>
      <c r="J292" s="701"/>
      <c r="K292" s="701"/>
      <c r="L292" s="701"/>
      <c r="M292" s="701"/>
      <c r="N292" s="701"/>
      <c r="O292" s="701"/>
      <c r="P292" s="726"/>
      <c r="Q292" s="702"/>
    </row>
    <row r="293" spans="1:17" ht="14.45" customHeight="1" x14ac:dyDescent="0.2">
      <c r="A293" s="696" t="s">
        <v>509</v>
      </c>
      <c r="B293" s="697" t="s">
        <v>2446</v>
      </c>
      <c r="C293" s="697" t="s">
        <v>2840</v>
      </c>
      <c r="D293" s="697" t="s">
        <v>2952</v>
      </c>
      <c r="E293" s="697" t="s">
        <v>2953</v>
      </c>
      <c r="F293" s="701">
        <v>2</v>
      </c>
      <c r="G293" s="701">
        <v>2299</v>
      </c>
      <c r="H293" s="701"/>
      <c r="I293" s="701">
        <v>1149.5</v>
      </c>
      <c r="J293" s="701"/>
      <c r="K293" s="701"/>
      <c r="L293" s="701"/>
      <c r="M293" s="701"/>
      <c r="N293" s="701"/>
      <c r="O293" s="701"/>
      <c r="P293" s="726"/>
      <c r="Q293" s="702"/>
    </row>
    <row r="294" spans="1:17" ht="14.45" customHeight="1" x14ac:dyDescent="0.2">
      <c r="A294" s="696" t="s">
        <v>509</v>
      </c>
      <c r="B294" s="697" t="s">
        <v>2446</v>
      </c>
      <c r="C294" s="697" t="s">
        <v>2840</v>
      </c>
      <c r="D294" s="697" t="s">
        <v>2954</v>
      </c>
      <c r="E294" s="697" t="s">
        <v>2953</v>
      </c>
      <c r="F294" s="701">
        <v>3</v>
      </c>
      <c r="G294" s="701">
        <v>5705.19</v>
      </c>
      <c r="H294" s="701"/>
      <c r="I294" s="701">
        <v>1901.7299999999998</v>
      </c>
      <c r="J294" s="701"/>
      <c r="K294" s="701"/>
      <c r="L294" s="701"/>
      <c r="M294" s="701"/>
      <c r="N294" s="701"/>
      <c r="O294" s="701"/>
      <c r="P294" s="726"/>
      <c r="Q294" s="702"/>
    </row>
    <row r="295" spans="1:17" ht="14.45" customHeight="1" x14ac:dyDescent="0.2">
      <c r="A295" s="696" t="s">
        <v>509</v>
      </c>
      <c r="B295" s="697" t="s">
        <v>2446</v>
      </c>
      <c r="C295" s="697" t="s">
        <v>2840</v>
      </c>
      <c r="D295" s="697" t="s">
        <v>2955</v>
      </c>
      <c r="E295" s="697" t="s">
        <v>2956</v>
      </c>
      <c r="F295" s="701">
        <v>55</v>
      </c>
      <c r="G295" s="701">
        <v>5313</v>
      </c>
      <c r="H295" s="701">
        <v>3.2352941176470602</v>
      </c>
      <c r="I295" s="701">
        <v>96.6</v>
      </c>
      <c r="J295" s="701">
        <v>17</v>
      </c>
      <c r="K295" s="701">
        <v>1642.1999999999994</v>
      </c>
      <c r="L295" s="701">
        <v>1</v>
      </c>
      <c r="M295" s="701">
        <v>96.599999999999966</v>
      </c>
      <c r="N295" s="701">
        <v>4</v>
      </c>
      <c r="O295" s="701">
        <v>386.4</v>
      </c>
      <c r="P295" s="726">
        <v>0.2352941176470589</v>
      </c>
      <c r="Q295" s="702">
        <v>96.6</v>
      </c>
    </row>
    <row r="296" spans="1:17" ht="14.45" customHeight="1" x14ac:dyDescent="0.2">
      <c r="A296" s="696" t="s">
        <v>509</v>
      </c>
      <c r="B296" s="697" t="s">
        <v>2446</v>
      </c>
      <c r="C296" s="697" t="s">
        <v>2840</v>
      </c>
      <c r="D296" s="697" t="s">
        <v>2957</v>
      </c>
      <c r="E296" s="697" t="s">
        <v>2958</v>
      </c>
      <c r="F296" s="701">
        <v>2</v>
      </c>
      <c r="G296" s="701">
        <v>2381.56</v>
      </c>
      <c r="H296" s="701"/>
      <c r="I296" s="701">
        <v>1190.78</v>
      </c>
      <c r="J296" s="701"/>
      <c r="K296" s="701"/>
      <c r="L296" s="701"/>
      <c r="M296" s="701"/>
      <c r="N296" s="701"/>
      <c r="O296" s="701"/>
      <c r="P296" s="726"/>
      <c r="Q296" s="702"/>
    </row>
    <row r="297" spans="1:17" ht="14.45" customHeight="1" x14ac:dyDescent="0.2">
      <c r="A297" s="696" t="s">
        <v>509</v>
      </c>
      <c r="B297" s="697" t="s">
        <v>2446</v>
      </c>
      <c r="C297" s="697" t="s">
        <v>2840</v>
      </c>
      <c r="D297" s="697" t="s">
        <v>2959</v>
      </c>
      <c r="E297" s="697" t="s">
        <v>2958</v>
      </c>
      <c r="F297" s="701">
        <v>3</v>
      </c>
      <c r="G297" s="701">
        <v>3678.06</v>
      </c>
      <c r="H297" s="701"/>
      <c r="I297" s="701">
        <v>1226.02</v>
      </c>
      <c r="J297" s="701"/>
      <c r="K297" s="701"/>
      <c r="L297" s="701"/>
      <c r="M297" s="701"/>
      <c r="N297" s="701"/>
      <c r="O297" s="701"/>
      <c r="P297" s="726"/>
      <c r="Q297" s="702"/>
    </row>
    <row r="298" spans="1:17" ht="14.45" customHeight="1" x14ac:dyDescent="0.2">
      <c r="A298" s="696" t="s">
        <v>509</v>
      </c>
      <c r="B298" s="697" t="s">
        <v>2446</v>
      </c>
      <c r="C298" s="697" t="s">
        <v>2840</v>
      </c>
      <c r="D298" s="697" t="s">
        <v>2960</v>
      </c>
      <c r="E298" s="697" t="s">
        <v>2961</v>
      </c>
      <c r="F298" s="701"/>
      <c r="G298" s="701"/>
      <c r="H298" s="701"/>
      <c r="I298" s="701"/>
      <c r="J298" s="701">
        <v>1</v>
      </c>
      <c r="K298" s="701">
        <v>10249.799999999999</v>
      </c>
      <c r="L298" s="701">
        <v>1</v>
      </c>
      <c r="M298" s="701">
        <v>10249.799999999999</v>
      </c>
      <c r="N298" s="701"/>
      <c r="O298" s="701"/>
      <c r="P298" s="726"/>
      <c r="Q298" s="702"/>
    </row>
    <row r="299" spans="1:17" ht="14.45" customHeight="1" x14ac:dyDescent="0.2">
      <c r="A299" s="696" t="s">
        <v>509</v>
      </c>
      <c r="B299" s="697" t="s">
        <v>2446</v>
      </c>
      <c r="C299" s="697" t="s">
        <v>2840</v>
      </c>
      <c r="D299" s="697" t="s">
        <v>2962</v>
      </c>
      <c r="E299" s="697" t="s">
        <v>2963</v>
      </c>
      <c r="F299" s="701"/>
      <c r="G299" s="701"/>
      <c r="H299" s="701"/>
      <c r="I299" s="701"/>
      <c r="J299" s="701">
        <v>1</v>
      </c>
      <c r="K299" s="701">
        <v>6755.23</v>
      </c>
      <c r="L299" s="701">
        <v>1</v>
      </c>
      <c r="M299" s="701">
        <v>6755.23</v>
      </c>
      <c r="N299" s="701"/>
      <c r="O299" s="701"/>
      <c r="P299" s="726"/>
      <c r="Q299" s="702"/>
    </row>
    <row r="300" spans="1:17" ht="14.45" customHeight="1" x14ac:dyDescent="0.2">
      <c r="A300" s="696" t="s">
        <v>509</v>
      </c>
      <c r="B300" s="697" t="s">
        <v>2446</v>
      </c>
      <c r="C300" s="697" t="s">
        <v>2840</v>
      </c>
      <c r="D300" s="697" t="s">
        <v>2964</v>
      </c>
      <c r="E300" s="697" t="s">
        <v>2965</v>
      </c>
      <c r="F300" s="701">
        <v>2</v>
      </c>
      <c r="G300" s="701">
        <v>23142</v>
      </c>
      <c r="H300" s="701"/>
      <c r="I300" s="701">
        <v>11571</v>
      </c>
      <c r="J300" s="701"/>
      <c r="K300" s="701"/>
      <c r="L300" s="701"/>
      <c r="M300" s="701"/>
      <c r="N300" s="701"/>
      <c r="O300" s="701"/>
      <c r="P300" s="726"/>
      <c r="Q300" s="702"/>
    </row>
    <row r="301" spans="1:17" ht="14.45" customHeight="1" x14ac:dyDescent="0.2">
      <c r="A301" s="696" t="s">
        <v>509</v>
      </c>
      <c r="B301" s="697" t="s">
        <v>2446</v>
      </c>
      <c r="C301" s="697" t="s">
        <v>2840</v>
      </c>
      <c r="D301" s="697" t="s">
        <v>2966</v>
      </c>
      <c r="E301" s="697" t="s">
        <v>2886</v>
      </c>
      <c r="F301" s="701">
        <v>3</v>
      </c>
      <c r="G301" s="701">
        <v>4079.13</v>
      </c>
      <c r="H301" s="701"/>
      <c r="I301" s="701">
        <v>1359.71</v>
      </c>
      <c r="J301" s="701"/>
      <c r="K301" s="701"/>
      <c r="L301" s="701"/>
      <c r="M301" s="701"/>
      <c r="N301" s="701"/>
      <c r="O301" s="701"/>
      <c r="P301" s="726"/>
      <c r="Q301" s="702"/>
    </row>
    <row r="302" spans="1:17" ht="14.45" customHeight="1" x14ac:dyDescent="0.2">
      <c r="A302" s="696" t="s">
        <v>509</v>
      </c>
      <c r="B302" s="697" t="s">
        <v>2446</v>
      </c>
      <c r="C302" s="697" t="s">
        <v>2840</v>
      </c>
      <c r="D302" s="697" t="s">
        <v>2967</v>
      </c>
      <c r="E302" s="697" t="s">
        <v>2968</v>
      </c>
      <c r="F302" s="701"/>
      <c r="G302" s="701"/>
      <c r="H302" s="701"/>
      <c r="I302" s="701"/>
      <c r="J302" s="701">
        <v>2</v>
      </c>
      <c r="K302" s="701">
        <v>437.34</v>
      </c>
      <c r="L302" s="701">
        <v>1</v>
      </c>
      <c r="M302" s="701">
        <v>218.67</v>
      </c>
      <c r="N302" s="701">
        <v>2.5</v>
      </c>
      <c r="O302" s="701">
        <v>465.45</v>
      </c>
      <c r="P302" s="726">
        <v>1.0642749348333105</v>
      </c>
      <c r="Q302" s="702">
        <v>186.18</v>
      </c>
    </row>
    <row r="303" spans="1:17" ht="14.45" customHeight="1" x14ac:dyDescent="0.2">
      <c r="A303" s="696" t="s">
        <v>509</v>
      </c>
      <c r="B303" s="697" t="s">
        <v>2446</v>
      </c>
      <c r="C303" s="697" t="s">
        <v>2840</v>
      </c>
      <c r="D303" s="697" t="s">
        <v>2969</v>
      </c>
      <c r="E303" s="697" t="s">
        <v>2970</v>
      </c>
      <c r="F303" s="701">
        <v>2</v>
      </c>
      <c r="G303" s="701">
        <v>22676</v>
      </c>
      <c r="H303" s="701"/>
      <c r="I303" s="701">
        <v>11338</v>
      </c>
      <c r="J303" s="701"/>
      <c r="K303" s="701"/>
      <c r="L303" s="701"/>
      <c r="M303" s="701"/>
      <c r="N303" s="701"/>
      <c r="O303" s="701"/>
      <c r="P303" s="726"/>
      <c r="Q303" s="702"/>
    </row>
    <row r="304" spans="1:17" ht="14.45" customHeight="1" x14ac:dyDescent="0.2">
      <c r="A304" s="696" t="s">
        <v>509</v>
      </c>
      <c r="B304" s="697" t="s">
        <v>2446</v>
      </c>
      <c r="C304" s="697" t="s">
        <v>2840</v>
      </c>
      <c r="D304" s="697" t="s">
        <v>2971</v>
      </c>
      <c r="E304" s="697" t="s">
        <v>2972</v>
      </c>
      <c r="F304" s="701">
        <v>2</v>
      </c>
      <c r="G304" s="701">
        <v>9216</v>
      </c>
      <c r="H304" s="701"/>
      <c r="I304" s="701">
        <v>4608</v>
      </c>
      <c r="J304" s="701"/>
      <c r="K304" s="701"/>
      <c r="L304" s="701"/>
      <c r="M304" s="701"/>
      <c r="N304" s="701"/>
      <c r="O304" s="701"/>
      <c r="P304" s="726"/>
      <c r="Q304" s="702"/>
    </row>
    <row r="305" spans="1:17" ht="14.45" customHeight="1" x14ac:dyDescent="0.2">
      <c r="A305" s="696" t="s">
        <v>509</v>
      </c>
      <c r="B305" s="697" t="s">
        <v>2446</v>
      </c>
      <c r="C305" s="697" t="s">
        <v>2840</v>
      </c>
      <c r="D305" s="697" t="s">
        <v>2973</v>
      </c>
      <c r="E305" s="697" t="s">
        <v>2974</v>
      </c>
      <c r="F305" s="701">
        <v>2</v>
      </c>
      <c r="G305" s="701">
        <v>5137.96</v>
      </c>
      <c r="H305" s="701"/>
      <c r="I305" s="701">
        <v>2568.98</v>
      </c>
      <c r="J305" s="701"/>
      <c r="K305" s="701"/>
      <c r="L305" s="701"/>
      <c r="M305" s="701"/>
      <c r="N305" s="701"/>
      <c r="O305" s="701"/>
      <c r="P305" s="726"/>
      <c r="Q305" s="702"/>
    </row>
    <row r="306" spans="1:17" ht="14.45" customHeight="1" x14ac:dyDescent="0.2">
      <c r="A306" s="696" t="s">
        <v>509</v>
      </c>
      <c r="B306" s="697" t="s">
        <v>2446</v>
      </c>
      <c r="C306" s="697" t="s">
        <v>2840</v>
      </c>
      <c r="D306" s="697" t="s">
        <v>2975</v>
      </c>
      <c r="E306" s="697" t="s">
        <v>2976</v>
      </c>
      <c r="F306" s="701">
        <v>2</v>
      </c>
      <c r="G306" s="701">
        <v>2773.3</v>
      </c>
      <c r="H306" s="701"/>
      <c r="I306" s="701">
        <v>1386.65</v>
      </c>
      <c r="J306" s="701"/>
      <c r="K306" s="701"/>
      <c r="L306" s="701"/>
      <c r="M306" s="701"/>
      <c r="N306" s="701">
        <v>3</v>
      </c>
      <c r="O306" s="701">
        <v>3555.69</v>
      </c>
      <c r="P306" s="726"/>
      <c r="Q306" s="702">
        <v>1185.23</v>
      </c>
    </row>
    <row r="307" spans="1:17" ht="14.45" customHeight="1" x14ac:dyDescent="0.2">
      <c r="A307" s="696" t="s">
        <v>509</v>
      </c>
      <c r="B307" s="697" t="s">
        <v>2446</v>
      </c>
      <c r="C307" s="697" t="s">
        <v>2840</v>
      </c>
      <c r="D307" s="697" t="s">
        <v>2977</v>
      </c>
      <c r="E307" s="697" t="s">
        <v>2978</v>
      </c>
      <c r="F307" s="701">
        <v>2</v>
      </c>
      <c r="G307" s="701">
        <v>18279.38</v>
      </c>
      <c r="H307" s="701"/>
      <c r="I307" s="701">
        <v>9139.69</v>
      </c>
      <c r="J307" s="701"/>
      <c r="K307" s="701"/>
      <c r="L307" s="701"/>
      <c r="M307" s="701"/>
      <c r="N307" s="701">
        <v>2</v>
      </c>
      <c r="O307" s="701">
        <v>15628.32</v>
      </c>
      <c r="P307" s="726"/>
      <c r="Q307" s="702">
        <v>7814.16</v>
      </c>
    </row>
    <row r="308" spans="1:17" ht="14.45" customHeight="1" x14ac:dyDescent="0.2">
      <c r="A308" s="696" t="s">
        <v>509</v>
      </c>
      <c r="B308" s="697" t="s">
        <v>2446</v>
      </c>
      <c r="C308" s="697" t="s">
        <v>2840</v>
      </c>
      <c r="D308" s="697" t="s">
        <v>2979</v>
      </c>
      <c r="E308" s="697" t="s">
        <v>2980</v>
      </c>
      <c r="F308" s="701"/>
      <c r="G308" s="701"/>
      <c r="H308" s="701"/>
      <c r="I308" s="701"/>
      <c r="J308" s="701">
        <v>2</v>
      </c>
      <c r="K308" s="701">
        <v>4259.46</v>
      </c>
      <c r="L308" s="701">
        <v>1</v>
      </c>
      <c r="M308" s="701">
        <v>2129.73</v>
      </c>
      <c r="N308" s="701">
        <v>2</v>
      </c>
      <c r="O308" s="701">
        <v>3641.48</v>
      </c>
      <c r="P308" s="726">
        <v>0.85491588135585261</v>
      </c>
      <c r="Q308" s="702">
        <v>1820.74</v>
      </c>
    </row>
    <row r="309" spans="1:17" ht="14.45" customHeight="1" x14ac:dyDescent="0.2">
      <c r="A309" s="696" t="s">
        <v>509</v>
      </c>
      <c r="B309" s="697" t="s">
        <v>2446</v>
      </c>
      <c r="C309" s="697" t="s">
        <v>2840</v>
      </c>
      <c r="D309" s="697" t="s">
        <v>2981</v>
      </c>
      <c r="E309" s="697" t="s">
        <v>2980</v>
      </c>
      <c r="F309" s="701"/>
      <c r="G309" s="701"/>
      <c r="H309" s="701"/>
      <c r="I309" s="701"/>
      <c r="J309" s="701">
        <v>1</v>
      </c>
      <c r="K309" s="701">
        <v>2342.1799999999998</v>
      </c>
      <c r="L309" s="701">
        <v>1</v>
      </c>
      <c r="M309" s="701">
        <v>2342.1799999999998</v>
      </c>
      <c r="N309" s="701"/>
      <c r="O309" s="701"/>
      <c r="P309" s="726"/>
      <c r="Q309" s="702"/>
    </row>
    <row r="310" spans="1:17" ht="14.45" customHeight="1" x14ac:dyDescent="0.2">
      <c r="A310" s="696" t="s">
        <v>509</v>
      </c>
      <c r="B310" s="697" t="s">
        <v>2446</v>
      </c>
      <c r="C310" s="697" t="s">
        <v>2840</v>
      </c>
      <c r="D310" s="697" t="s">
        <v>2982</v>
      </c>
      <c r="E310" s="697" t="s">
        <v>2983</v>
      </c>
      <c r="F310" s="701"/>
      <c r="G310" s="701"/>
      <c r="H310" s="701"/>
      <c r="I310" s="701"/>
      <c r="J310" s="701">
        <v>1.5</v>
      </c>
      <c r="K310" s="701">
        <v>8100</v>
      </c>
      <c r="L310" s="701">
        <v>1</v>
      </c>
      <c r="M310" s="701">
        <v>5400</v>
      </c>
      <c r="N310" s="701"/>
      <c r="O310" s="701"/>
      <c r="P310" s="726"/>
      <c r="Q310" s="702"/>
    </row>
    <row r="311" spans="1:17" ht="14.45" customHeight="1" x14ac:dyDescent="0.2">
      <c r="A311" s="696" t="s">
        <v>509</v>
      </c>
      <c r="B311" s="697" t="s">
        <v>2446</v>
      </c>
      <c r="C311" s="697" t="s">
        <v>2840</v>
      </c>
      <c r="D311" s="697" t="s">
        <v>2984</v>
      </c>
      <c r="E311" s="697" t="s">
        <v>2985</v>
      </c>
      <c r="F311" s="701"/>
      <c r="G311" s="701"/>
      <c r="H311" s="701"/>
      <c r="I311" s="701"/>
      <c r="J311" s="701">
        <v>9</v>
      </c>
      <c r="K311" s="701">
        <v>4952.7</v>
      </c>
      <c r="L311" s="701">
        <v>1</v>
      </c>
      <c r="M311" s="701">
        <v>550.29999999999995</v>
      </c>
      <c r="N311" s="701"/>
      <c r="O311" s="701"/>
      <c r="P311" s="726"/>
      <c r="Q311" s="702"/>
    </row>
    <row r="312" spans="1:17" ht="14.45" customHeight="1" x14ac:dyDescent="0.2">
      <c r="A312" s="696" t="s">
        <v>509</v>
      </c>
      <c r="B312" s="697" t="s">
        <v>2446</v>
      </c>
      <c r="C312" s="697" t="s">
        <v>2840</v>
      </c>
      <c r="D312" s="697" t="s">
        <v>2986</v>
      </c>
      <c r="E312" s="697" t="s">
        <v>2987</v>
      </c>
      <c r="F312" s="701">
        <v>1</v>
      </c>
      <c r="G312" s="701">
        <v>10236.68</v>
      </c>
      <c r="H312" s="701"/>
      <c r="I312" s="701">
        <v>10236.68</v>
      </c>
      <c r="J312" s="701"/>
      <c r="K312" s="701"/>
      <c r="L312" s="701"/>
      <c r="M312" s="701"/>
      <c r="N312" s="701"/>
      <c r="O312" s="701"/>
      <c r="P312" s="726"/>
      <c r="Q312" s="702"/>
    </row>
    <row r="313" spans="1:17" ht="14.45" customHeight="1" x14ac:dyDescent="0.2">
      <c r="A313" s="696" t="s">
        <v>509</v>
      </c>
      <c r="B313" s="697" t="s">
        <v>2446</v>
      </c>
      <c r="C313" s="697" t="s">
        <v>2840</v>
      </c>
      <c r="D313" s="697" t="s">
        <v>2988</v>
      </c>
      <c r="E313" s="697" t="s">
        <v>2989</v>
      </c>
      <c r="F313" s="701"/>
      <c r="G313" s="701"/>
      <c r="H313" s="701"/>
      <c r="I313" s="701"/>
      <c r="J313" s="701">
        <v>1</v>
      </c>
      <c r="K313" s="701">
        <v>4487.38</v>
      </c>
      <c r="L313" s="701">
        <v>1</v>
      </c>
      <c r="M313" s="701">
        <v>4487.38</v>
      </c>
      <c r="N313" s="701"/>
      <c r="O313" s="701"/>
      <c r="P313" s="726"/>
      <c r="Q313" s="702"/>
    </row>
    <row r="314" spans="1:17" ht="14.45" customHeight="1" x14ac:dyDescent="0.2">
      <c r="A314" s="696" t="s">
        <v>509</v>
      </c>
      <c r="B314" s="697" t="s">
        <v>2446</v>
      </c>
      <c r="C314" s="697" t="s">
        <v>2840</v>
      </c>
      <c r="D314" s="697" t="s">
        <v>2990</v>
      </c>
      <c r="E314" s="697" t="s">
        <v>2991</v>
      </c>
      <c r="F314" s="701">
        <v>14</v>
      </c>
      <c r="G314" s="701">
        <v>7882</v>
      </c>
      <c r="H314" s="701">
        <v>0.60869565217391308</v>
      </c>
      <c r="I314" s="701">
        <v>563</v>
      </c>
      <c r="J314" s="701">
        <v>23</v>
      </c>
      <c r="K314" s="701">
        <v>12949</v>
      </c>
      <c r="L314" s="701">
        <v>1</v>
      </c>
      <c r="M314" s="701">
        <v>563</v>
      </c>
      <c r="N314" s="701">
        <v>29</v>
      </c>
      <c r="O314" s="701">
        <v>16327</v>
      </c>
      <c r="P314" s="726">
        <v>1.2608695652173914</v>
      </c>
      <c r="Q314" s="702">
        <v>563</v>
      </c>
    </row>
    <row r="315" spans="1:17" ht="14.45" customHeight="1" x14ac:dyDescent="0.2">
      <c r="A315" s="696" t="s">
        <v>509</v>
      </c>
      <c r="B315" s="697" t="s">
        <v>2446</v>
      </c>
      <c r="C315" s="697" t="s">
        <v>2840</v>
      </c>
      <c r="D315" s="697" t="s">
        <v>2992</v>
      </c>
      <c r="E315" s="697" t="s">
        <v>2993</v>
      </c>
      <c r="F315" s="701"/>
      <c r="G315" s="701"/>
      <c r="H315" s="701"/>
      <c r="I315" s="701"/>
      <c r="J315" s="701">
        <v>2</v>
      </c>
      <c r="K315" s="701">
        <v>704.72</v>
      </c>
      <c r="L315" s="701">
        <v>1</v>
      </c>
      <c r="M315" s="701">
        <v>352.36</v>
      </c>
      <c r="N315" s="701">
        <v>5</v>
      </c>
      <c r="O315" s="701">
        <v>1761.3999999999999</v>
      </c>
      <c r="P315" s="726">
        <v>2.4994323986831648</v>
      </c>
      <c r="Q315" s="702">
        <v>352.28</v>
      </c>
    </row>
    <row r="316" spans="1:17" ht="14.45" customHeight="1" x14ac:dyDescent="0.2">
      <c r="A316" s="696" t="s">
        <v>509</v>
      </c>
      <c r="B316" s="697" t="s">
        <v>2446</v>
      </c>
      <c r="C316" s="697" t="s">
        <v>2840</v>
      </c>
      <c r="D316" s="697" t="s">
        <v>2994</v>
      </c>
      <c r="E316" s="697" t="s">
        <v>2995</v>
      </c>
      <c r="F316" s="701">
        <v>1</v>
      </c>
      <c r="G316" s="701">
        <v>699.55</v>
      </c>
      <c r="H316" s="701"/>
      <c r="I316" s="701">
        <v>699.55</v>
      </c>
      <c r="J316" s="701"/>
      <c r="K316" s="701"/>
      <c r="L316" s="701"/>
      <c r="M316" s="701"/>
      <c r="N316" s="701"/>
      <c r="O316" s="701"/>
      <c r="P316" s="726"/>
      <c r="Q316" s="702"/>
    </row>
    <row r="317" spans="1:17" ht="14.45" customHeight="1" x14ac:dyDescent="0.2">
      <c r="A317" s="696" t="s">
        <v>509</v>
      </c>
      <c r="B317" s="697" t="s">
        <v>2446</v>
      </c>
      <c r="C317" s="697" t="s">
        <v>2840</v>
      </c>
      <c r="D317" s="697" t="s">
        <v>2996</v>
      </c>
      <c r="E317" s="697" t="s">
        <v>2997</v>
      </c>
      <c r="F317" s="701">
        <v>1</v>
      </c>
      <c r="G317" s="701">
        <v>10188.49</v>
      </c>
      <c r="H317" s="701"/>
      <c r="I317" s="701">
        <v>10188.49</v>
      </c>
      <c r="J317" s="701"/>
      <c r="K317" s="701"/>
      <c r="L317" s="701"/>
      <c r="M317" s="701"/>
      <c r="N317" s="701"/>
      <c r="O317" s="701"/>
      <c r="P317" s="726"/>
      <c r="Q317" s="702"/>
    </row>
    <row r="318" spans="1:17" ht="14.45" customHeight="1" x14ac:dyDescent="0.2">
      <c r="A318" s="696" t="s">
        <v>509</v>
      </c>
      <c r="B318" s="697" t="s">
        <v>2446</v>
      </c>
      <c r="C318" s="697" t="s">
        <v>2840</v>
      </c>
      <c r="D318" s="697" t="s">
        <v>2998</v>
      </c>
      <c r="E318" s="697" t="s">
        <v>2915</v>
      </c>
      <c r="F318" s="701">
        <v>1</v>
      </c>
      <c r="G318" s="701">
        <v>1698.82</v>
      </c>
      <c r="H318" s="701"/>
      <c r="I318" s="701">
        <v>1698.82</v>
      </c>
      <c r="J318" s="701"/>
      <c r="K318" s="701"/>
      <c r="L318" s="701"/>
      <c r="M318" s="701"/>
      <c r="N318" s="701"/>
      <c r="O318" s="701"/>
      <c r="P318" s="726"/>
      <c r="Q318" s="702"/>
    </row>
    <row r="319" spans="1:17" ht="14.45" customHeight="1" x14ac:dyDescent="0.2">
      <c r="A319" s="696" t="s">
        <v>509</v>
      </c>
      <c r="B319" s="697" t="s">
        <v>2446</v>
      </c>
      <c r="C319" s="697" t="s">
        <v>2840</v>
      </c>
      <c r="D319" s="697" t="s">
        <v>2999</v>
      </c>
      <c r="E319" s="697" t="s">
        <v>3000</v>
      </c>
      <c r="F319" s="701">
        <v>6</v>
      </c>
      <c r="G319" s="701">
        <v>7275.2999999999993</v>
      </c>
      <c r="H319" s="701"/>
      <c r="I319" s="701">
        <v>1212.55</v>
      </c>
      <c r="J319" s="701"/>
      <c r="K319" s="701"/>
      <c r="L319" s="701"/>
      <c r="M319" s="701"/>
      <c r="N319" s="701">
        <v>2</v>
      </c>
      <c r="O319" s="701">
        <v>1427.12</v>
      </c>
      <c r="P319" s="726"/>
      <c r="Q319" s="702">
        <v>713.56</v>
      </c>
    </row>
    <row r="320" spans="1:17" ht="14.45" customHeight="1" x14ac:dyDescent="0.2">
      <c r="A320" s="696" t="s">
        <v>509</v>
      </c>
      <c r="B320" s="697" t="s">
        <v>2446</v>
      </c>
      <c r="C320" s="697" t="s">
        <v>2840</v>
      </c>
      <c r="D320" s="697" t="s">
        <v>3001</v>
      </c>
      <c r="E320" s="697" t="s">
        <v>3002</v>
      </c>
      <c r="F320" s="701">
        <v>1</v>
      </c>
      <c r="G320" s="701">
        <v>7358.18</v>
      </c>
      <c r="H320" s="701"/>
      <c r="I320" s="701">
        <v>7358.18</v>
      </c>
      <c r="J320" s="701"/>
      <c r="K320" s="701"/>
      <c r="L320" s="701"/>
      <c r="M320" s="701"/>
      <c r="N320" s="701"/>
      <c r="O320" s="701"/>
      <c r="P320" s="726"/>
      <c r="Q320" s="702"/>
    </row>
    <row r="321" spans="1:17" ht="14.45" customHeight="1" x14ac:dyDescent="0.2">
      <c r="A321" s="696" t="s">
        <v>509</v>
      </c>
      <c r="B321" s="697" t="s">
        <v>2446</v>
      </c>
      <c r="C321" s="697" t="s">
        <v>2840</v>
      </c>
      <c r="D321" s="697" t="s">
        <v>3003</v>
      </c>
      <c r="E321" s="697" t="s">
        <v>3004</v>
      </c>
      <c r="F321" s="701">
        <v>32</v>
      </c>
      <c r="G321" s="701">
        <v>45765.760000000002</v>
      </c>
      <c r="H321" s="701">
        <v>1.358912674125889</v>
      </c>
      <c r="I321" s="701">
        <v>1430.18</v>
      </c>
      <c r="J321" s="701">
        <v>24</v>
      </c>
      <c r="K321" s="701">
        <v>33678.22</v>
      </c>
      <c r="L321" s="701">
        <v>1</v>
      </c>
      <c r="M321" s="701">
        <v>1403.2591666666667</v>
      </c>
      <c r="N321" s="701">
        <v>20</v>
      </c>
      <c r="O321" s="701">
        <v>18266.000000000004</v>
      </c>
      <c r="P321" s="726">
        <v>0.54236833181801181</v>
      </c>
      <c r="Q321" s="702">
        <v>913.30000000000018</v>
      </c>
    </row>
    <row r="322" spans="1:17" ht="14.45" customHeight="1" x14ac:dyDescent="0.2">
      <c r="A322" s="696" t="s">
        <v>509</v>
      </c>
      <c r="B322" s="697" t="s">
        <v>2446</v>
      </c>
      <c r="C322" s="697" t="s">
        <v>2840</v>
      </c>
      <c r="D322" s="697" t="s">
        <v>3005</v>
      </c>
      <c r="E322" s="697" t="s">
        <v>3006</v>
      </c>
      <c r="F322" s="701"/>
      <c r="G322" s="701"/>
      <c r="H322" s="701"/>
      <c r="I322" s="701"/>
      <c r="J322" s="701">
        <v>4.0999999999999996</v>
      </c>
      <c r="K322" s="701">
        <v>8648.9500000000007</v>
      </c>
      <c r="L322" s="701">
        <v>1</v>
      </c>
      <c r="M322" s="701">
        <v>2109.5000000000005</v>
      </c>
      <c r="N322" s="701"/>
      <c r="O322" s="701"/>
      <c r="P322" s="726"/>
      <c r="Q322" s="702"/>
    </row>
    <row r="323" spans="1:17" ht="14.45" customHeight="1" x14ac:dyDescent="0.2">
      <c r="A323" s="696" t="s">
        <v>509</v>
      </c>
      <c r="B323" s="697" t="s">
        <v>2446</v>
      </c>
      <c r="C323" s="697" t="s">
        <v>2840</v>
      </c>
      <c r="D323" s="697" t="s">
        <v>3007</v>
      </c>
      <c r="E323" s="697" t="s">
        <v>2849</v>
      </c>
      <c r="F323" s="701">
        <v>6</v>
      </c>
      <c r="G323" s="701">
        <v>839.46</v>
      </c>
      <c r="H323" s="701"/>
      <c r="I323" s="701">
        <v>139.91</v>
      </c>
      <c r="J323" s="701"/>
      <c r="K323" s="701"/>
      <c r="L323" s="701"/>
      <c r="M323" s="701"/>
      <c r="N323" s="701"/>
      <c r="O323" s="701"/>
      <c r="P323" s="726"/>
      <c r="Q323" s="702"/>
    </row>
    <row r="324" spans="1:17" ht="14.45" customHeight="1" x14ac:dyDescent="0.2">
      <c r="A324" s="696" t="s">
        <v>509</v>
      </c>
      <c r="B324" s="697" t="s">
        <v>2446</v>
      </c>
      <c r="C324" s="697" t="s">
        <v>2840</v>
      </c>
      <c r="D324" s="697" t="s">
        <v>3008</v>
      </c>
      <c r="E324" s="697" t="s">
        <v>3009</v>
      </c>
      <c r="F324" s="701">
        <v>5</v>
      </c>
      <c r="G324" s="701">
        <v>6798.55</v>
      </c>
      <c r="H324" s="701"/>
      <c r="I324" s="701">
        <v>1359.71</v>
      </c>
      <c r="J324" s="701"/>
      <c r="K324" s="701"/>
      <c r="L324" s="701"/>
      <c r="M324" s="701"/>
      <c r="N324" s="701">
        <v>3</v>
      </c>
      <c r="O324" s="701">
        <v>3266.43</v>
      </c>
      <c r="P324" s="726"/>
      <c r="Q324" s="702">
        <v>1088.81</v>
      </c>
    </row>
    <row r="325" spans="1:17" ht="14.45" customHeight="1" x14ac:dyDescent="0.2">
      <c r="A325" s="696" t="s">
        <v>509</v>
      </c>
      <c r="B325" s="697" t="s">
        <v>2446</v>
      </c>
      <c r="C325" s="697" t="s">
        <v>2840</v>
      </c>
      <c r="D325" s="697" t="s">
        <v>3010</v>
      </c>
      <c r="E325" s="697" t="s">
        <v>3011</v>
      </c>
      <c r="F325" s="701">
        <v>13</v>
      </c>
      <c r="G325" s="701">
        <v>13984.75</v>
      </c>
      <c r="H325" s="701">
        <v>6.5</v>
      </c>
      <c r="I325" s="701">
        <v>1075.75</v>
      </c>
      <c r="J325" s="701">
        <v>2</v>
      </c>
      <c r="K325" s="701">
        <v>2151.5</v>
      </c>
      <c r="L325" s="701">
        <v>1</v>
      </c>
      <c r="M325" s="701">
        <v>1075.75</v>
      </c>
      <c r="N325" s="701">
        <v>4</v>
      </c>
      <c r="O325" s="701">
        <v>3315.64</v>
      </c>
      <c r="P325" s="726">
        <v>1.5410829653729956</v>
      </c>
      <c r="Q325" s="702">
        <v>828.91</v>
      </c>
    </row>
    <row r="326" spans="1:17" ht="14.45" customHeight="1" x14ac:dyDescent="0.2">
      <c r="A326" s="696" t="s">
        <v>509</v>
      </c>
      <c r="B326" s="697" t="s">
        <v>2446</v>
      </c>
      <c r="C326" s="697" t="s">
        <v>2840</v>
      </c>
      <c r="D326" s="697" t="s">
        <v>3012</v>
      </c>
      <c r="E326" s="697" t="s">
        <v>3013</v>
      </c>
      <c r="F326" s="701">
        <v>8</v>
      </c>
      <c r="G326" s="701">
        <v>6115.2</v>
      </c>
      <c r="H326" s="701">
        <v>4</v>
      </c>
      <c r="I326" s="701">
        <v>764.4</v>
      </c>
      <c r="J326" s="701">
        <v>2</v>
      </c>
      <c r="K326" s="701">
        <v>1528.8</v>
      </c>
      <c r="L326" s="701">
        <v>1</v>
      </c>
      <c r="M326" s="701">
        <v>764.4</v>
      </c>
      <c r="N326" s="701">
        <v>13</v>
      </c>
      <c r="O326" s="701">
        <v>7897.52</v>
      </c>
      <c r="P326" s="726">
        <v>5.1658294086865517</v>
      </c>
      <c r="Q326" s="702">
        <v>607.50153846153853</v>
      </c>
    </row>
    <row r="327" spans="1:17" ht="14.45" customHeight="1" x14ac:dyDescent="0.2">
      <c r="A327" s="696" t="s">
        <v>509</v>
      </c>
      <c r="B327" s="697" t="s">
        <v>2446</v>
      </c>
      <c r="C327" s="697" t="s">
        <v>2840</v>
      </c>
      <c r="D327" s="697" t="s">
        <v>3014</v>
      </c>
      <c r="E327" s="697" t="s">
        <v>3015</v>
      </c>
      <c r="F327" s="701">
        <v>33</v>
      </c>
      <c r="G327" s="701">
        <v>53352.090000000004</v>
      </c>
      <c r="H327" s="701">
        <v>1.3800533582483347</v>
      </c>
      <c r="I327" s="701">
        <v>1616.73</v>
      </c>
      <c r="J327" s="701">
        <v>24.1</v>
      </c>
      <c r="K327" s="701">
        <v>38659.440000000002</v>
      </c>
      <c r="L327" s="701">
        <v>1</v>
      </c>
      <c r="M327" s="701">
        <v>1604.1261410788381</v>
      </c>
      <c r="N327" s="701">
        <v>21</v>
      </c>
      <c r="O327" s="701">
        <v>27541.350000000002</v>
      </c>
      <c r="P327" s="726">
        <v>0.71240943997119466</v>
      </c>
      <c r="Q327" s="702">
        <v>1311.4928571428572</v>
      </c>
    </row>
    <row r="328" spans="1:17" ht="14.45" customHeight="1" x14ac:dyDescent="0.2">
      <c r="A328" s="696" t="s">
        <v>509</v>
      </c>
      <c r="B328" s="697" t="s">
        <v>2446</v>
      </c>
      <c r="C328" s="697" t="s">
        <v>2840</v>
      </c>
      <c r="D328" s="697" t="s">
        <v>3016</v>
      </c>
      <c r="E328" s="697"/>
      <c r="F328" s="701">
        <v>18</v>
      </c>
      <c r="G328" s="701">
        <v>1600.2</v>
      </c>
      <c r="H328" s="701"/>
      <c r="I328" s="701">
        <v>88.9</v>
      </c>
      <c r="J328" s="701"/>
      <c r="K328" s="701"/>
      <c r="L328" s="701"/>
      <c r="M328" s="701"/>
      <c r="N328" s="701"/>
      <c r="O328" s="701"/>
      <c r="P328" s="726"/>
      <c r="Q328" s="702"/>
    </row>
    <row r="329" spans="1:17" ht="14.45" customHeight="1" x14ac:dyDescent="0.2">
      <c r="A329" s="696" t="s">
        <v>509</v>
      </c>
      <c r="B329" s="697" t="s">
        <v>2446</v>
      </c>
      <c r="C329" s="697" t="s">
        <v>2840</v>
      </c>
      <c r="D329" s="697" t="s">
        <v>3017</v>
      </c>
      <c r="E329" s="697" t="s">
        <v>3018</v>
      </c>
      <c r="F329" s="701"/>
      <c r="G329" s="701"/>
      <c r="H329" s="701"/>
      <c r="I329" s="701"/>
      <c r="J329" s="701">
        <v>1</v>
      </c>
      <c r="K329" s="701">
        <v>18285</v>
      </c>
      <c r="L329" s="701">
        <v>1</v>
      </c>
      <c r="M329" s="701">
        <v>18285</v>
      </c>
      <c r="N329" s="701"/>
      <c r="O329" s="701"/>
      <c r="P329" s="726"/>
      <c r="Q329" s="702"/>
    </row>
    <row r="330" spans="1:17" ht="14.45" customHeight="1" x14ac:dyDescent="0.2">
      <c r="A330" s="696" t="s">
        <v>509</v>
      </c>
      <c r="B330" s="697" t="s">
        <v>2446</v>
      </c>
      <c r="C330" s="697" t="s">
        <v>2840</v>
      </c>
      <c r="D330" s="697" t="s">
        <v>3019</v>
      </c>
      <c r="E330" s="697" t="s">
        <v>3020</v>
      </c>
      <c r="F330" s="701">
        <v>0.7</v>
      </c>
      <c r="G330" s="701">
        <v>46.9</v>
      </c>
      <c r="H330" s="701">
        <v>0.53846153846153844</v>
      </c>
      <c r="I330" s="701">
        <v>67</v>
      </c>
      <c r="J330" s="701">
        <v>1.3</v>
      </c>
      <c r="K330" s="701">
        <v>87.1</v>
      </c>
      <c r="L330" s="701">
        <v>1</v>
      </c>
      <c r="M330" s="701">
        <v>67</v>
      </c>
      <c r="N330" s="701">
        <v>0.5</v>
      </c>
      <c r="O330" s="701">
        <v>33.5</v>
      </c>
      <c r="P330" s="726">
        <v>0.38461538461538464</v>
      </c>
      <c r="Q330" s="702">
        <v>67</v>
      </c>
    </row>
    <row r="331" spans="1:17" ht="14.45" customHeight="1" x14ac:dyDescent="0.2">
      <c r="A331" s="696" t="s">
        <v>509</v>
      </c>
      <c r="B331" s="697" t="s">
        <v>2446</v>
      </c>
      <c r="C331" s="697" t="s">
        <v>2840</v>
      </c>
      <c r="D331" s="697" t="s">
        <v>3021</v>
      </c>
      <c r="E331" s="697" t="s">
        <v>3022</v>
      </c>
      <c r="F331" s="701">
        <v>1</v>
      </c>
      <c r="G331" s="701">
        <v>5298.34</v>
      </c>
      <c r="H331" s="701">
        <v>1</v>
      </c>
      <c r="I331" s="701">
        <v>5298.34</v>
      </c>
      <c r="J331" s="701">
        <v>1</v>
      </c>
      <c r="K331" s="701">
        <v>5298.34</v>
      </c>
      <c r="L331" s="701">
        <v>1</v>
      </c>
      <c r="M331" s="701">
        <v>5298.34</v>
      </c>
      <c r="N331" s="701"/>
      <c r="O331" s="701"/>
      <c r="P331" s="726"/>
      <c r="Q331" s="702"/>
    </row>
    <row r="332" spans="1:17" ht="14.45" customHeight="1" x14ac:dyDescent="0.2">
      <c r="A332" s="696" t="s">
        <v>509</v>
      </c>
      <c r="B332" s="697" t="s">
        <v>2446</v>
      </c>
      <c r="C332" s="697" t="s">
        <v>2840</v>
      </c>
      <c r="D332" s="697" t="s">
        <v>3023</v>
      </c>
      <c r="E332" s="697" t="s">
        <v>3024</v>
      </c>
      <c r="F332" s="701"/>
      <c r="G332" s="701"/>
      <c r="H332" s="701"/>
      <c r="I332" s="701"/>
      <c r="J332" s="701">
        <v>1</v>
      </c>
      <c r="K332" s="701">
        <v>2665.66</v>
      </c>
      <c r="L332" s="701">
        <v>1</v>
      </c>
      <c r="M332" s="701">
        <v>2665.66</v>
      </c>
      <c r="N332" s="701"/>
      <c r="O332" s="701"/>
      <c r="P332" s="726"/>
      <c r="Q332" s="702"/>
    </row>
    <row r="333" spans="1:17" ht="14.45" customHeight="1" x14ac:dyDescent="0.2">
      <c r="A333" s="696" t="s">
        <v>509</v>
      </c>
      <c r="B333" s="697" t="s">
        <v>2446</v>
      </c>
      <c r="C333" s="697" t="s">
        <v>2840</v>
      </c>
      <c r="D333" s="697" t="s">
        <v>3025</v>
      </c>
      <c r="E333" s="697" t="s">
        <v>3026</v>
      </c>
      <c r="F333" s="701"/>
      <c r="G333" s="701"/>
      <c r="H333" s="701"/>
      <c r="I333" s="701"/>
      <c r="J333" s="701"/>
      <c r="K333" s="701"/>
      <c r="L333" s="701"/>
      <c r="M333" s="701"/>
      <c r="N333" s="701">
        <v>1</v>
      </c>
      <c r="O333" s="701">
        <v>344.85</v>
      </c>
      <c r="P333" s="726"/>
      <c r="Q333" s="702">
        <v>344.85</v>
      </c>
    </row>
    <row r="334" spans="1:17" ht="14.45" customHeight="1" x14ac:dyDescent="0.2">
      <c r="A334" s="696" t="s">
        <v>509</v>
      </c>
      <c r="B334" s="697" t="s">
        <v>2446</v>
      </c>
      <c r="C334" s="697" t="s">
        <v>2840</v>
      </c>
      <c r="D334" s="697" t="s">
        <v>3027</v>
      </c>
      <c r="E334" s="697" t="s">
        <v>3028</v>
      </c>
      <c r="F334" s="701"/>
      <c r="G334" s="701"/>
      <c r="H334" s="701"/>
      <c r="I334" s="701"/>
      <c r="J334" s="701"/>
      <c r="K334" s="701"/>
      <c r="L334" s="701"/>
      <c r="M334" s="701"/>
      <c r="N334" s="701">
        <v>3</v>
      </c>
      <c r="O334" s="701">
        <v>2247.81</v>
      </c>
      <c r="P334" s="726"/>
      <c r="Q334" s="702">
        <v>749.27</v>
      </c>
    </row>
    <row r="335" spans="1:17" ht="14.45" customHeight="1" x14ac:dyDescent="0.2">
      <c r="A335" s="696" t="s">
        <v>509</v>
      </c>
      <c r="B335" s="697" t="s">
        <v>2446</v>
      </c>
      <c r="C335" s="697" t="s">
        <v>2840</v>
      </c>
      <c r="D335" s="697" t="s">
        <v>3029</v>
      </c>
      <c r="E335" s="697" t="s">
        <v>3030</v>
      </c>
      <c r="F335" s="701">
        <v>2</v>
      </c>
      <c r="G335" s="701">
        <v>1104</v>
      </c>
      <c r="H335" s="701">
        <v>0.5</v>
      </c>
      <c r="I335" s="701">
        <v>552</v>
      </c>
      <c r="J335" s="701">
        <v>4</v>
      </c>
      <c r="K335" s="701">
        <v>2208</v>
      </c>
      <c r="L335" s="701">
        <v>1</v>
      </c>
      <c r="M335" s="701">
        <v>552</v>
      </c>
      <c r="N335" s="701">
        <v>2</v>
      </c>
      <c r="O335" s="701">
        <v>1104</v>
      </c>
      <c r="P335" s="726">
        <v>0.5</v>
      </c>
      <c r="Q335" s="702">
        <v>552</v>
      </c>
    </row>
    <row r="336" spans="1:17" ht="14.45" customHeight="1" x14ac:dyDescent="0.2">
      <c r="A336" s="696" t="s">
        <v>509</v>
      </c>
      <c r="B336" s="697" t="s">
        <v>2446</v>
      </c>
      <c r="C336" s="697" t="s">
        <v>2840</v>
      </c>
      <c r="D336" s="697" t="s">
        <v>3031</v>
      </c>
      <c r="E336" s="697" t="s">
        <v>3032</v>
      </c>
      <c r="F336" s="701">
        <v>5</v>
      </c>
      <c r="G336" s="701">
        <v>7762.5</v>
      </c>
      <c r="H336" s="701">
        <v>0.52609427609427617</v>
      </c>
      <c r="I336" s="701">
        <v>1552.5</v>
      </c>
      <c r="J336" s="701">
        <v>12</v>
      </c>
      <c r="K336" s="701">
        <v>14754.96</v>
      </c>
      <c r="L336" s="701">
        <v>1</v>
      </c>
      <c r="M336" s="701">
        <v>1229.58</v>
      </c>
      <c r="N336" s="701">
        <v>8</v>
      </c>
      <c r="O336" s="701">
        <v>6423.92</v>
      </c>
      <c r="P336" s="726">
        <v>0.43537359640419226</v>
      </c>
      <c r="Q336" s="702">
        <v>802.99</v>
      </c>
    </row>
    <row r="337" spans="1:17" ht="14.45" customHeight="1" x14ac:dyDescent="0.2">
      <c r="A337" s="696" t="s">
        <v>509</v>
      </c>
      <c r="B337" s="697" t="s">
        <v>2446</v>
      </c>
      <c r="C337" s="697" t="s">
        <v>2840</v>
      </c>
      <c r="D337" s="697" t="s">
        <v>3033</v>
      </c>
      <c r="E337" s="697" t="s">
        <v>3032</v>
      </c>
      <c r="F337" s="701">
        <v>5</v>
      </c>
      <c r="G337" s="701">
        <v>25904.65</v>
      </c>
      <c r="H337" s="701">
        <v>0.41712638947394187</v>
      </c>
      <c r="I337" s="701">
        <v>5180.93</v>
      </c>
      <c r="J337" s="701">
        <v>12</v>
      </c>
      <c r="K337" s="701">
        <v>62102.64</v>
      </c>
      <c r="L337" s="701">
        <v>1</v>
      </c>
      <c r="M337" s="701">
        <v>5175.22</v>
      </c>
      <c r="N337" s="701">
        <v>8</v>
      </c>
      <c r="O337" s="701">
        <v>41492</v>
      </c>
      <c r="P337" s="726">
        <v>0.66811974498990701</v>
      </c>
      <c r="Q337" s="702">
        <v>5186.5</v>
      </c>
    </row>
    <row r="338" spans="1:17" ht="14.45" customHeight="1" x14ac:dyDescent="0.2">
      <c r="A338" s="696" t="s">
        <v>509</v>
      </c>
      <c r="B338" s="697" t="s">
        <v>2446</v>
      </c>
      <c r="C338" s="697" t="s">
        <v>2840</v>
      </c>
      <c r="D338" s="697" t="s">
        <v>3034</v>
      </c>
      <c r="E338" s="697" t="s">
        <v>3035</v>
      </c>
      <c r="F338" s="701">
        <v>8</v>
      </c>
      <c r="G338" s="701">
        <v>2281.1999999999998</v>
      </c>
      <c r="H338" s="701">
        <v>2</v>
      </c>
      <c r="I338" s="701">
        <v>285.14999999999998</v>
      </c>
      <c r="J338" s="701">
        <v>4</v>
      </c>
      <c r="K338" s="701">
        <v>1140.5999999999999</v>
      </c>
      <c r="L338" s="701">
        <v>1</v>
      </c>
      <c r="M338" s="701">
        <v>285.14999999999998</v>
      </c>
      <c r="N338" s="701"/>
      <c r="O338" s="701"/>
      <c r="P338" s="726"/>
      <c r="Q338" s="702"/>
    </row>
    <row r="339" spans="1:17" ht="14.45" customHeight="1" x14ac:dyDescent="0.2">
      <c r="A339" s="696" t="s">
        <v>509</v>
      </c>
      <c r="B339" s="697" t="s">
        <v>2446</v>
      </c>
      <c r="C339" s="697" t="s">
        <v>2840</v>
      </c>
      <c r="D339" s="697" t="s">
        <v>3036</v>
      </c>
      <c r="E339" s="697" t="s">
        <v>3032</v>
      </c>
      <c r="F339" s="701">
        <v>2</v>
      </c>
      <c r="G339" s="701">
        <v>11040</v>
      </c>
      <c r="H339" s="701">
        <v>1</v>
      </c>
      <c r="I339" s="701">
        <v>5520</v>
      </c>
      <c r="J339" s="701">
        <v>2</v>
      </c>
      <c r="K339" s="701">
        <v>11040</v>
      </c>
      <c r="L339" s="701">
        <v>1</v>
      </c>
      <c r="M339" s="701">
        <v>5520</v>
      </c>
      <c r="N339" s="701">
        <v>2</v>
      </c>
      <c r="O339" s="701">
        <v>11040</v>
      </c>
      <c r="P339" s="726">
        <v>1</v>
      </c>
      <c r="Q339" s="702">
        <v>5520</v>
      </c>
    </row>
    <row r="340" spans="1:17" ht="14.45" customHeight="1" x14ac:dyDescent="0.2">
      <c r="A340" s="696" t="s">
        <v>509</v>
      </c>
      <c r="B340" s="697" t="s">
        <v>2446</v>
      </c>
      <c r="C340" s="697" t="s">
        <v>2840</v>
      </c>
      <c r="D340" s="697" t="s">
        <v>3037</v>
      </c>
      <c r="E340" s="697" t="s">
        <v>3032</v>
      </c>
      <c r="F340" s="701">
        <v>1</v>
      </c>
      <c r="G340" s="701">
        <v>1920.5</v>
      </c>
      <c r="H340" s="701">
        <v>1</v>
      </c>
      <c r="I340" s="701">
        <v>1920.5</v>
      </c>
      <c r="J340" s="701">
        <v>1</v>
      </c>
      <c r="K340" s="701">
        <v>1920.5</v>
      </c>
      <c r="L340" s="701">
        <v>1</v>
      </c>
      <c r="M340" s="701">
        <v>1920.5</v>
      </c>
      <c r="N340" s="701">
        <v>1</v>
      </c>
      <c r="O340" s="701">
        <v>1920.5</v>
      </c>
      <c r="P340" s="726">
        <v>1</v>
      </c>
      <c r="Q340" s="702">
        <v>1920.5</v>
      </c>
    </row>
    <row r="341" spans="1:17" ht="14.45" customHeight="1" x14ac:dyDescent="0.2">
      <c r="A341" s="696" t="s">
        <v>509</v>
      </c>
      <c r="B341" s="697" t="s">
        <v>2446</v>
      </c>
      <c r="C341" s="697" t="s">
        <v>2840</v>
      </c>
      <c r="D341" s="697" t="s">
        <v>3038</v>
      </c>
      <c r="E341" s="697" t="s">
        <v>3035</v>
      </c>
      <c r="F341" s="701"/>
      <c r="G341" s="701"/>
      <c r="H341" s="701"/>
      <c r="I341" s="701"/>
      <c r="J341" s="701">
        <v>1</v>
      </c>
      <c r="K341" s="701">
        <v>691.04</v>
      </c>
      <c r="L341" s="701">
        <v>1</v>
      </c>
      <c r="M341" s="701">
        <v>691.04</v>
      </c>
      <c r="N341" s="701"/>
      <c r="O341" s="701"/>
      <c r="P341" s="726"/>
      <c r="Q341" s="702"/>
    </row>
    <row r="342" spans="1:17" ht="14.45" customHeight="1" x14ac:dyDescent="0.2">
      <c r="A342" s="696" t="s">
        <v>509</v>
      </c>
      <c r="B342" s="697" t="s">
        <v>2446</v>
      </c>
      <c r="C342" s="697" t="s">
        <v>2840</v>
      </c>
      <c r="D342" s="697" t="s">
        <v>3039</v>
      </c>
      <c r="E342" s="697" t="s">
        <v>3035</v>
      </c>
      <c r="F342" s="701">
        <v>1</v>
      </c>
      <c r="G342" s="701">
        <v>773.84</v>
      </c>
      <c r="H342" s="701"/>
      <c r="I342" s="701">
        <v>773.84</v>
      </c>
      <c r="J342" s="701"/>
      <c r="K342" s="701"/>
      <c r="L342" s="701"/>
      <c r="M342" s="701"/>
      <c r="N342" s="701"/>
      <c r="O342" s="701"/>
      <c r="P342" s="726"/>
      <c r="Q342" s="702"/>
    </row>
    <row r="343" spans="1:17" ht="14.45" customHeight="1" x14ac:dyDescent="0.2">
      <c r="A343" s="696" t="s">
        <v>509</v>
      </c>
      <c r="B343" s="697" t="s">
        <v>2446</v>
      </c>
      <c r="C343" s="697" t="s">
        <v>2840</v>
      </c>
      <c r="D343" s="697" t="s">
        <v>3040</v>
      </c>
      <c r="E343" s="697" t="s">
        <v>3041</v>
      </c>
      <c r="F343" s="701"/>
      <c r="G343" s="701"/>
      <c r="H343" s="701"/>
      <c r="I343" s="701"/>
      <c r="J343" s="701">
        <v>0</v>
      </c>
      <c r="K343" s="701">
        <v>0</v>
      </c>
      <c r="L343" s="701"/>
      <c r="M343" s="701"/>
      <c r="N343" s="701"/>
      <c r="O343" s="701"/>
      <c r="P343" s="726"/>
      <c r="Q343" s="702"/>
    </row>
    <row r="344" spans="1:17" ht="14.45" customHeight="1" x14ac:dyDescent="0.2">
      <c r="A344" s="696" t="s">
        <v>509</v>
      </c>
      <c r="B344" s="697" t="s">
        <v>2446</v>
      </c>
      <c r="C344" s="697" t="s">
        <v>2840</v>
      </c>
      <c r="D344" s="697" t="s">
        <v>3042</v>
      </c>
      <c r="E344" s="697" t="s">
        <v>3035</v>
      </c>
      <c r="F344" s="701">
        <v>1</v>
      </c>
      <c r="G344" s="701">
        <v>712.86</v>
      </c>
      <c r="H344" s="701"/>
      <c r="I344" s="701">
        <v>712.86</v>
      </c>
      <c r="J344" s="701"/>
      <c r="K344" s="701"/>
      <c r="L344" s="701"/>
      <c r="M344" s="701"/>
      <c r="N344" s="701"/>
      <c r="O344" s="701"/>
      <c r="P344" s="726"/>
      <c r="Q344" s="702"/>
    </row>
    <row r="345" spans="1:17" ht="14.45" customHeight="1" x14ac:dyDescent="0.2">
      <c r="A345" s="696" t="s">
        <v>509</v>
      </c>
      <c r="B345" s="697" t="s">
        <v>2446</v>
      </c>
      <c r="C345" s="697" t="s">
        <v>2840</v>
      </c>
      <c r="D345" s="697" t="s">
        <v>3043</v>
      </c>
      <c r="E345" s="697" t="s">
        <v>3044</v>
      </c>
      <c r="F345" s="701"/>
      <c r="G345" s="701"/>
      <c r="H345" s="701"/>
      <c r="I345" s="701"/>
      <c r="J345" s="701">
        <v>2</v>
      </c>
      <c r="K345" s="701">
        <v>4605.3999999999996</v>
      </c>
      <c r="L345" s="701">
        <v>1</v>
      </c>
      <c r="M345" s="701">
        <v>2302.6999999999998</v>
      </c>
      <c r="N345" s="701"/>
      <c r="O345" s="701"/>
      <c r="P345" s="726"/>
      <c r="Q345" s="702"/>
    </row>
    <row r="346" spans="1:17" ht="14.45" customHeight="1" x14ac:dyDescent="0.2">
      <c r="A346" s="696" t="s">
        <v>509</v>
      </c>
      <c r="B346" s="697" t="s">
        <v>2446</v>
      </c>
      <c r="C346" s="697" t="s">
        <v>2840</v>
      </c>
      <c r="D346" s="697" t="s">
        <v>3045</v>
      </c>
      <c r="E346" s="697" t="s">
        <v>3046</v>
      </c>
      <c r="F346" s="701">
        <v>4</v>
      </c>
      <c r="G346" s="701">
        <v>1319.92</v>
      </c>
      <c r="H346" s="701"/>
      <c r="I346" s="701">
        <v>329.98</v>
      </c>
      <c r="J346" s="701"/>
      <c r="K346" s="701"/>
      <c r="L346" s="701"/>
      <c r="M346" s="701"/>
      <c r="N346" s="701"/>
      <c r="O346" s="701"/>
      <c r="P346" s="726"/>
      <c r="Q346" s="702"/>
    </row>
    <row r="347" spans="1:17" ht="14.45" customHeight="1" x14ac:dyDescent="0.2">
      <c r="A347" s="696" t="s">
        <v>509</v>
      </c>
      <c r="B347" s="697" t="s">
        <v>2446</v>
      </c>
      <c r="C347" s="697" t="s">
        <v>2840</v>
      </c>
      <c r="D347" s="697" t="s">
        <v>3047</v>
      </c>
      <c r="E347" s="697" t="s">
        <v>3048</v>
      </c>
      <c r="F347" s="701">
        <v>3</v>
      </c>
      <c r="G347" s="701">
        <v>22143</v>
      </c>
      <c r="H347" s="701"/>
      <c r="I347" s="701">
        <v>7381</v>
      </c>
      <c r="J347" s="701"/>
      <c r="K347" s="701"/>
      <c r="L347" s="701"/>
      <c r="M347" s="701"/>
      <c r="N347" s="701"/>
      <c r="O347" s="701"/>
      <c r="P347" s="726"/>
      <c r="Q347" s="702"/>
    </row>
    <row r="348" spans="1:17" ht="14.45" customHeight="1" x14ac:dyDescent="0.2">
      <c r="A348" s="696" t="s">
        <v>509</v>
      </c>
      <c r="B348" s="697" t="s">
        <v>2446</v>
      </c>
      <c r="C348" s="697" t="s">
        <v>2840</v>
      </c>
      <c r="D348" s="697" t="s">
        <v>3049</v>
      </c>
      <c r="E348" s="697" t="s">
        <v>3050</v>
      </c>
      <c r="F348" s="701">
        <v>3</v>
      </c>
      <c r="G348" s="701">
        <v>2541</v>
      </c>
      <c r="H348" s="701"/>
      <c r="I348" s="701">
        <v>847</v>
      </c>
      <c r="J348" s="701"/>
      <c r="K348" s="701"/>
      <c r="L348" s="701"/>
      <c r="M348" s="701"/>
      <c r="N348" s="701"/>
      <c r="O348" s="701"/>
      <c r="P348" s="726"/>
      <c r="Q348" s="702"/>
    </row>
    <row r="349" spans="1:17" ht="14.45" customHeight="1" x14ac:dyDescent="0.2">
      <c r="A349" s="696" t="s">
        <v>509</v>
      </c>
      <c r="B349" s="697" t="s">
        <v>2446</v>
      </c>
      <c r="C349" s="697" t="s">
        <v>2840</v>
      </c>
      <c r="D349" s="697" t="s">
        <v>3051</v>
      </c>
      <c r="E349" s="697" t="s">
        <v>3052</v>
      </c>
      <c r="F349" s="701"/>
      <c r="G349" s="701"/>
      <c r="H349" s="701"/>
      <c r="I349" s="701"/>
      <c r="J349" s="701">
        <v>2</v>
      </c>
      <c r="K349" s="701">
        <v>18860</v>
      </c>
      <c r="L349" s="701">
        <v>1</v>
      </c>
      <c r="M349" s="701">
        <v>9430</v>
      </c>
      <c r="N349" s="701"/>
      <c r="O349" s="701"/>
      <c r="P349" s="726"/>
      <c r="Q349" s="702"/>
    </row>
    <row r="350" spans="1:17" ht="14.45" customHeight="1" x14ac:dyDescent="0.2">
      <c r="A350" s="696" t="s">
        <v>509</v>
      </c>
      <c r="B350" s="697" t="s">
        <v>2446</v>
      </c>
      <c r="C350" s="697" t="s">
        <v>2840</v>
      </c>
      <c r="D350" s="697" t="s">
        <v>3053</v>
      </c>
      <c r="E350" s="697" t="s">
        <v>3054</v>
      </c>
      <c r="F350" s="701"/>
      <c r="G350" s="701"/>
      <c r="H350" s="701"/>
      <c r="I350" s="701"/>
      <c r="J350" s="701"/>
      <c r="K350" s="701"/>
      <c r="L350" s="701"/>
      <c r="M350" s="701"/>
      <c r="N350" s="701">
        <v>1</v>
      </c>
      <c r="O350" s="701">
        <v>2389.9899999999998</v>
      </c>
      <c r="P350" s="726"/>
      <c r="Q350" s="702">
        <v>2389.9899999999998</v>
      </c>
    </row>
    <row r="351" spans="1:17" ht="14.45" customHeight="1" x14ac:dyDescent="0.2">
      <c r="A351" s="696" t="s">
        <v>509</v>
      </c>
      <c r="B351" s="697" t="s">
        <v>2446</v>
      </c>
      <c r="C351" s="697" t="s">
        <v>2840</v>
      </c>
      <c r="D351" s="697" t="s">
        <v>3055</v>
      </c>
      <c r="E351" s="697" t="s">
        <v>3056</v>
      </c>
      <c r="F351" s="701"/>
      <c r="G351" s="701"/>
      <c r="H351" s="701"/>
      <c r="I351" s="701"/>
      <c r="J351" s="701">
        <v>0.1</v>
      </c>
      <c r="K351" s="701">
        <v>550.19000000000005</v>
      </c>
      <c r="L351" s="701">
        <v>1</v>
      </c>
      <c r="M351" s="701">
        <v>5501.9000000000005</v>
      </c>
      <c r="N351" s="701"/>
      <c r="O351" s="701"/>
      <c r="P351" s="726"/>
      <c r="Q351" s="702"/>
    </row>
    <row r="352" spans="1:17" ht="14.45" customHeight="1" x14ac:dyDescent="0.2">
      <c r="A352" s="696" t="s">
        <v>509</v>
      </c>
      <c r="B352" s="697" t="s">
        <v>2446</v>
      </c>
      <c r="C352" s="697" t="s">
        <v>2840</v>
      </c>
      <c r="D352" s="697" t="s">
        <v>3057</v>
      </c>
      <c r="E352" s="697" t="s">
        <v>3058</v>
      </c>
      <c r="F352" s="701"/>
      <c r="G352" s="701"/>
      <c r="H352" s="701"/>
      <c r="I352" s="701"/>
      <c r="J352" s="701">
        <v>2</v>
      </c>
      <c r="K352" s="701">
        <v>1284</v>
      </c>
      <c r="L352" s="701">
        <v>1</v>
      </c>
      <c r="M352" s="701">
        <v>642</v>
      </c>
      <c r="N352" s="701">
        <v>2</v>
      </c>
      <c r="O352" s="701">
        <v>1282.5999999999999</v>
      </c>
      <c r="P352" s="726">
        <v>0.99890965732087222</v>
      </c>
      <c r="Q352" s="702">
        <v>641.29999999999995</v>
      </c>
    </row>
    <row r="353" spans="1:17" ht="14.45" customHeight="1" x14ac:dyDescent="0.2">
      <c r="A353" s="696" t="s">
        <v>509</v>
      </c>
      <c r="B353" s="697" t="s">
        <v>2446</v>
      </c>
      <c r="C353" s="697" t="s">
        <v>2840</v>
      </c>
      <c r="D353" s="697" t="s">
        <v>3059</v>
      </c>
      <c r="E353" s="697" t="s">
        <v>3060</v>
      </c>
      <c r="F353" s="701"/>
      <c r="G353" s="701"/>
      <c r="H353" s="701"/>
      <c r="I353" s="701"/>
      <c r="J353" s="701"/>
      <c r="K353" s="701"/>
      <c r="L353" s="701"/>
      <c r="M353" s="701"/>
      <c r="N353" s="701">
        <v>1</v>
      </c>
      <c r="O353" s="701">
        <v>176.77</v>
      </c>
      <c r="P353" s="726"/>
      <c r="Q353" s="702">
        <v>176.77</v>
      </c>
    </row>
    <row r="354" spans="1:17" ht="14.45" customHeight="1" x14ac:dyDescent="0.2">
      <c r="A354" s="696" t="s">
        <v>509</v>
      </c>
      <c r="B354" s="697" t="s">
        <v>2446</v>
      </c>
      <c r="C354" s="697" t="s">
        <v>2840</v>
      </c>
      <c r="D354" s="697" t="s">
        <v>3061</v>
      </c>
      <c r="E354" s="697" t="s">
        <v>3062</v>
      </c>
      <c r="F354" s="701">
        <v>1</v>
      </c>
      <c r="G354" s="701">
        <v>226.45</v>
      </c>
      <c r="H354" s="701"/>
      <c r="I354" s="701">
        <v>226.45</v>
      </c>
      <c r="J354" s="701"/>
      <c r="K354" s="701"/>
      <c r="L354" s="701"/>
      <c r="M354" s="701"/>
      <c r="N354" s="701"/>
      <c r="O354" s="701"/>
      <c r="P354" s="726"/>
      <c r="Q354" s="702"/>
    </row>
    <row r="355" spans="1:17" ht="14.45" customHeight="1" x14ac:dyDescent="0.2">
      <c r="A355" s="696" t="s">
        <v>509</v>
      </c>
      <c r="B355" s="697" t="s">
        <v>2446</v>
      </c>
      <c r="C355" s="697" t="s">
        <v>2840</v>
      </c>
      <c r="D355" s="697" t="s">
        <v>3063</v>
      </c>
      <c r="E355" s="697" t="s">
        <v>3064</v>
      </c>
      <c r="F355" s="701"/>
      <c r="G355" s="701"/>
      <c r="H355" s="701"/>
      <c r="I355" s="701"/>
      <c r="J355" s="701"/>
      <c r="K355" s="701"/>
      <c r="L355" s="701"/>
      <c r="M355" s="701"/>
      <c r="N355" s="701">
        <v>1</v>
      </c>
      <c r="O355" s="701">
        <v>9154.3799999999992</v>
      </c>
      <c r="P355" s="726"/>
      <c r="Q355" s="702">
        <v>9154.3799999999992</v>
      </c>
    </row>
    <row r="356" spans="1:17" ht="14.45" customHeight="1" x14ac:dyDescent="0.2">
      <c r="A356" s="696" t="s">
        <v>509</v>
      </c>
      <c r="B356" s="697" t="s">
        <v>2446</v>
      </c>
      <c r="C356" s="697" t="s">
        <v>2840</v>
      </c>
      <c r="D356" s="697" t="s">
        <v>3065</v>
      </c>
      <c r="E356" s="697" t="s">
        <v>3066</v>
      </c>
      <c r="F356" s="701">
        <v>1</v>
      </c>
      <c r="G356" s="701">
        <v>312.98</v>
      </c>
      <c r="H356" s="701"/>
      <c r="I356" s="701">
        <v>312.98</v>
      </c>
      <c r="J356" s="701"/>
      <c r="K356" s="701"/>
      <c r="L356" s="701"/>
      <c r="M356" s="701"/>
      <c r="N356" s="701"/>
      <c r="O356" s="701"/>
      <c r="P356" s="726"/>
      <c r="Q356" s="702"/>
    </row>
    <row r="357" spans="1:17" ht="14.45" customHeight="1" x14ac:dyDescent="0.2">
      <c r="A357" s="696" t="s">
        <v>509</v>
      </c>
      <c r="B357" s="697" t="s">
        <v>2446</v>
      </c>
      <c r="C357" s="697" t="s">
        <v>2840</v>
      </c>
      <c r="D357" s="697" t="s">
        <v>3067</v>
      </c>
      <c r="E357" s="697" t="s">
        <v>3068</v>
      </c>
      <c r="F357" s="701"/>
      <c r="G357" s="701"/>
      <c r="H357" s="701"/>
      <c r="I357" s="701"/>
      <c r="J357" s="701"/>
      <c r="K357" s="701"/>
      <c r="L357" s="701"/>
      <c r="M357" s="701"/>
      <c r="N357" s="701">
        <v>3</v>
      </c>
      <c r="O357" s="701">
        <v>320.43</v>
      </c>
      <c r="P357" s="726"/>
      <c r="Q357" s="702">
        <v>106.81</v>
      </c>
    </row>
    <row r="358" spans="1:17" ht="14.45" customHeight="1" x14ac:dyDescent="0.2">
      <c r="A358" s="696" t="s">
        <v>509</v>
      </c>
      <c r="B358" s="697" t="s">
        <v>2446</v>
      </c>
      <c r="C358" s="697" t="s">
        <v>2840</v>
      </c>
      <c r="D358" s="697" t="s">
        <v>3069</v>
      </c>
      <c r="E358" s="697" t="s">
        <v>3070</v>
      </c>
      <c r="F358" s="701"/>
      <c r="G358" s="701"/>
      <c r="H358" s="701"/>
      <c r="I358" s="701"/>
      <c r="J358" s="701">
        <v>1</v>
      </c>
      <c r="K358" s="701">
        <v>595.39</v>
      </c>
      <c r="L358" s="701">
        <v>1</v>
      </c>
      <c r="M358" s="701">
        <v>595.39</v>
      </c>
      <c r="N358" s="701"/>
      <c r="O358" s="701"/>
      <c r="P358" s="726"/>
      <c r="Q358" s="702"/>
    </row>
    <row r="359" spans="1:17" ht="14.45" customHeight="1" x14ac:dyDescent="0.2">
      <c r="A359" s="696" t="s">
        <v>509</v>
      </c>
      <c r="B359" s="697" t="s">
        <v>2446</v>
      </c>
      <c r="C359" s="697" t="s">
        <v>2840</v>
      </c>
      <c r="D359" s="697" t="s">
        <v>3071</v>
      </c>
      <c r="E359" s="697" t="s">
        <v>3072</v>
      </c>
      <c r="F359" s="701">
        <v>1</v>
      </c>
      <c r="G359" s="701">
        <v>202.09</v>
      </c>
      <c r="H359" s="701"/>
      <c r="I359" s="701">
        <v>202.09</v>
      </c>
      <c r="J359" s="701"/>
      <c r="K359" s="701"/>
      <c r="L359" s="701"/>
      <c r="M359" s="701"/>
      <c r="N359" s="701"/>
      <c r="O359" s="701"/>
      <c r="P359" s="726"/>
      <c r="Q359" s="702"/>
    </row>
    <row r="360" spans="1:17" ht="14.45" customHeight="1" x14ac:dyDescent="0.2">
      <c r="A360" s="696" t="s">
        <v>509</v>
      </c>
      <c r="B360" s="697" t="s">
        <v>2446</v>
      </c>
      <c r="C360" s="697" t="s">
        <v>2840</v>
      </c>
      <c r="D360" s="697" t="s">
        <v>3073</v>
      </c>
      <c r="E360" s="697" t="s">
        <v>3074</v>
      </c>
      <c r="F360" s="701"/>
      <c r="G360" s="701"/>
      <c r="H360" s="701"/>
      <c r="I360" s="701"/>
      <c r="J360" s="701"/>
      <c r="K360" s="701"/>
      <c r="L360" s="701"/>
      <c r="M360" s="701"/>
      <c r="N360" s="701">
        <v>1</v>
      </c>
      <c r="O360" s="701">
        <v>363.91</v>
      </c>
      <c r="P360" s="726"/>
      <c r="Q360" s="702">
        <v>363.91</v>
      </c>
    </row>
    <row r="361" spans="1:17" ht="14.45" customHeight="1" x14ac:dyDescent="0.2">
      <c r="A361" s="696" t="s">
        <v>509</v>
      </c>
      <c r="B361" s="697" t="s">
        <v>2446</v>
      </c>
      <c r="C361" s="697" t="s">
        <v>2840</v>
      </c>
      <c r="D361" s="697" t="s">
        <v>3075</v>
      </c>
      <c r="E361" s="697" t="s">
        <v>3076</v>
      </c>
      <c r="F361" s="701"/>
      <c r="G361" s="701"/>
      <c r="H361" s="701"/>
      <c r="I361" s="701"/>
      <c r="J361" s="701"/>
      <c r="K361" s="701"/>
      <c r="L361" s="701"/>
      <c r="M361" s="701"/>
      <c r="N361" s="701">
        <v>1</v>
      </c>
      <c r="O361" s="701">
        <v>170.7</v>
      </c>
      <c r="P361" s="726"/>
      <c r="Q361" s="702">
        <v>170.7</v>
      </c>
    </row>
    <row r="362" spans="1:17" ht="14.45" customHeight="1" x14ac:dyDescent="0.2">
      <c r="A362" s="696" t="s">
        <v>509</v>
      </c>
      <c r="B362" s="697" t="s">
        <v>2446</v>
      </c>
      <c r="C362" s="697" t="s">
        <v>2447</v>
      </c>
      <c r="D362" s="697" t="s">
        <v>3077</v>
      </c>
      <c r="E362" s="697" t="s">
        <v>3078</v>
      </c>
      <c r="F362" s="701">
        <v>13</v>
      </c>
      <c r="G362" s="701">
        <v>415558</v>
      </c>
      <c r="H362" s="701">
        <v>12.996747357227747</v>
      </c>
      <c r="I362" s="701">
        <v>31966</v>
      </c>
      <c r="J362" s="701">
        <v>1</v>
      </c>
      <c r="K362" s="701">
        <v>31974</v>
      </c>
      <c r="L362" s="701">
        <v>1</v>
      </c>
      <c r="M362" s="701">
        <v>31974</v>
      </c>
      <c r="N362" s="701">
        <v>35</v>
      </c>
      <c r="O362" s="701">
        <v>1119160</v>
      </c>
      <c r="P362" s="726">
        <v>35.002189278789018</v>
      </c>
      <c r="Q362" s="702">
        <v>31976</v>
      </c>
    </row>
    <row r="363" spans="1:17" ht="14.45" customHeight="1" x14ac:dyDescent="0.2">
      <c r="A363" s="696" t="s">
        <v>509</v>
      </c>
      <c r="B363" s="697" t="s">
        <v>2446</v>
      </c>
      <c r="C363" s="697" t="s">
        <v>2447</v>
      </c>
      <c r="D363" s="697" t="s">
        <v>3079</v>
      </c>
      <c r="E363" s="697" t="s">
        <v>3080</v>
      </c>
      <c r="F363" s="701">
        <v>1977</v>
      </c>
      <c r="G363" s="701">
        <v>23520369</v>
      </c>
      <c r="H363" s="701">
        <v>0.97306300202767926</v>
      </c>
      <c r="I363" s="701">
        <v>11897</v>
      </c>
      <c r="J363" s="701">
        <v>2031</v>
      </c>
      <c r="K363" s="701">
        <v>24171476</v>
      </c>
      <c r="L363" s="701">
        <v>1</v>
      </c>
      <c r="M363" s="701">
        <v>11901.268340718858</v>
      </c>
      <c r="N363" s="701">
        <v>1775</v>
      </c>
      <c r="O363" s="701">
        <v>21134543</v>
      </c>
      <c r="P363" s="726">
        <v>0.87435881035978114</v>
      </c>
      <c r="Q363" s="702">
        <v>11906.784788732395</v>
      </c>
    </row>
    <row r="364" spans="1:17" ht="14.45" customHeight="1" x14ac:dyDescent="0.2">
      <c r="A364" s="696" t="s">
        <v>509</v>
      </c>
      <c r="B364" s="697" t="s">
        <v>2446</v>
      </c>
      <c r="C364" s="697" t="s">
        <v>2447</v>
      </c>
      <c r="D364" s="697" t="s">
        <v>3081</v>
      </c>
      <c r="E364" s="697" t="s">
        <v>3082</v>
      </c>
      <c r="F364" s="701">
        <v>1</v>
      </c>
      <c r="G364" s="701">
        <v>753</v>
      </c>
      <c r="H364" s="701"/>
      <c r="I364" s="701">
        <v>753</v>
      </c>
      <c r="J364" s="701"/>
      <c r="K364" s="701"/>
      <c r="L364" s="701"/>
      <c r="M364" s="701"/>
      <c r="N364" s="701">
        <v>5</v>
      </c>
      <c r="O364" s="701">
        <v>3820</v>
      </c>
      <c r="P364" s="726"/>
      <c r="Q364" s="702">
        <v>764</v>
      </c>
    </row>
    <row r="365" spans="1:17" ht="14.45" customHeight="1" x14ac:dyDescent="0.2">
      <c r="A365" s="696" t="s">
        <v>509</v>
      </c>
      <c r="B365" s="697" t="s">
        <v>2446</v>
      </c>
      <c r="C365" s="697" t="s">
        <v>2447</v>
      </c>
      <c r="D365" s="697" t="s">
        <v>3083</v>
      </c>
      <c r="E365" s="697" t="s">
        <v>3084</v>
      </c>
      <c r="F365" s="701"/>
      <c r="G365" s="701"/>
      <c r="H365" s="701"/>
      <c r="I365" s="701"/>
      <c r="J365" s="701">
        <v>1</v>
      </c>
      <c r="K365" s="701">
        <v>367</v>
      </c>
      <c r="L365" s="701">
        <v>1</v>
      </c>
      <c r="M365" s="701">
        <v>367</v>
      </c>
      <c r="N365" s="701"/>
      <c r="O365" s="701"/>
      <c r="P365" s="726"/>
      <c r="Q365" s="702"/>
    </row>
    <row r="366" spans="1:17" ht="14.45" customHeight="1" x14ac:dyDescent="0.2">
      <c r="A366" s="696" t="s">
        <v>509</v>
      </c>
      <c r="B366" s="697" t="s">
        <v>2446</v>
      </c>
      <c r="C366" s="697" t="s">
        <v>2447</v>
      </c>
      <c r="D366" s="697" t="s">
        <v>3085</v>
      </c>
      <c r="E366" s="697" t="s">
        <v>3086</v>
      </c>
      <c r="F366" s="701"/>
      <c r="G366" s="701"/>
      <c r="H366" s="701"/>
      <c r="I366" s="701"/>
      <c r="J366" s="701"/>
      <c r="K366" s="701"/>
      <c r="L366" s="701"/>
      <c r="M366" s="701"/>
      <c r="N366" s="701">
        <v>1</v>
      </c>
      <c r="O366" s="701">
        <v>378</v>
      </c>
      <c r="P366" s="726"/>
      <c r="Q366" s="702">
        <v>378</v>
      </c>
    </row>
    <row r="367" spans="1:17" ht="14.45" customHeight="1" x14ac:dyDescent="0.2">
      <c r="A367" s="696" t="s">
        <v>509</v>
      </c>
      <c r="B367" s="697" t="s">
        <v>2446</v>
      </c>
      <c r="C367" s="697" t="s">
        <v>2447</v>
      </c>
      <c r="D367" s="697" t="s">
        <v>3087</v>
      </c>
      <c r="E367" s="697" t="s">
        <v>3088</v>
      </c>
      <c r="F367" s="701"/>
      <c r="G367" s="701"/>
      <c r="H367" s="701"/>
      <c r="I367" s="701"/>
      <c r="J367" s="701"/>
      <c r="K367" s="701"/>
      <c r="L367" s="701"/>
      <c r="M367" s="701"/>
      <c r="N367" s="701">
        <v>1</v>
      </c>
      <c r="O367" s="701">
        <v>995</v>
      </c>
      <c r="P367" s="726"/>
      <c r="Q367" s="702">
        <v>995</v>
      </c>
    </row>
    <row r="368" spans="1:17" ht="14.45" customHeight="1" x14ac:dyDescent="0.2">
      <c r="A368" s="696" t="s">
        <v>509</v>
      </c>
      <c r="B368" s="697" t="s">
        <v>2446</v>
      </c>
      <c r="C368" s="697" t="s">
        <v>2447</v>
      </c>
      <c r="D368" s="697" t="s">
        <v>3089</v>
      </c>
      <c r="E368" s="697" t="s">
        <v>3090</v>
      </c>
      <c r="F368" s="701">
        <v>11</v>
      </c>
      <c r="G368" s="701">
        <v>4796</v>
      </c>
      <c r="H368" s="701"/>
      <c r="I368" s="701">
        <v>436</v>
      </c>
      <c r="J368" s="701"/>
      <c r="K368" s="701"/>
      <c r="L368" s="701"/>
      <c r="M368" s="701"/>
      <c r="N368" s="701">
        <v>2</v>
      </c>
      <c r="O368" s="701">
        <v>876</v>
      </c>
      <c r="P368" s="726"/>
      <c r="Q368" s="702">
        <v>438</v>
      </c>
    </row>
    <row r="369" spans="1:17" ht="14.45" customHeight="1" x14ac:dyDescent="0.2">
      <c r="A369" s="696" t="s">
        <v>509</v>
      </c>
      <c r="B369" s="697" t="s">
        <v>2446</v>
      </c>
      <c r="C369" s="697" t="s">
        <v>2447</v>
      </c>
      <c r="D369" s="697" t="s">
        <v>3091</v>
      </c>
      <c r="E369" s="697" t="s">
        <v>3092</v>
      </c>
      <c r="F369" s="701">
        <v>1442</v>
      </c>
      <c r="G369" s="701">
        <v>563803</v>
      </c>
      <c r="H369" s="701">
        <v>1.0051003490556956</v>
      </c>
      <c r="I369" s="701">
        <v>390.98682385575592</v>
      </c>
      <c r="J369" s="701">
        <v>1431</v>
      </c>
      <c r="K369" s="701">
        <v>560942</v>
      </c>
      <c r="L369" s="701">
        <v>1</v>
      </c>
      <c r="M369" s="701">
        <v>391.99301187980433</v>
      </c>
      <c r="N369" s="701">
        <v>1312</v>
      </c>
      <c r="O369" s="701">
        <v>515585</v>
      </c>
      <c r="P369" s="726">
        <v>0.91914137290486364</v>
      </c>
      <c r="Q369" s="702">
        <v>392.97637195121951</v>
      </c>
    </row>
    <row r="370" spans="1:17" ht="14.45" customHeight="1" x14ac:dyDescent="0.2">
      <c r="A370" s="696" t="s">
        <v>509</v>
      </c>
      <c r="B370" s="697" t="s">
        <v>2446</v>
      </c>
      <c r="C370" s="697" t="s">
        <v>2447</v>
      </c>
      <c r="D370" s="697" t="s">
        <v>2453</v>
      </c>
      <c r="E370" s="697" t="s">
        <v>2454</v>
      </c>
      <c r="F370" s="701">
        <v>2</v>
      </c>
      <c r="G370" s="701">
        <v>1262</v>
      </c>
      <c r="H370" s="701"/>
      <c r="I370" s="701">
        <v>631</v>
      </c>
      <c r="J370" s="701"/>
      <c r="K370" s="701"/>
      <c r="L370" s="701"/>
      <c r="M370" s="701"/>
      <c r="N370" s="701">
        <v>2</v>
      </c>
      <c r="O370" s="701">
        <v>1274</v>
      </c>
      <c r="P370" s="726"/>
      <c r="Q370" s="702">
        <v>637</v>
      </c>
    </row>
    <row r="371" spans="1:17" ht="14.45" customHeight="1" x14ac:dyDescent="0.2">
      <c r="A371" s="696" t="s">
        <v>509</v>
      </c>
      <c r="B371" s="697" t="s">
        <v>2446</v>
      </c>
      <c r="C371" s="697" t="s">
        <v>2447</v>
      </c>
      <c r="D371" s="697" t="s">
        <v>2455</v>
      </c>
      <c r="E371" s="697" t="s">
        <v>2456</v>
      </c>
      <c r="F371" s="701">
        <v>2</v>
      </c>
      <c r="G371" s="701">
        <v>78</v>
      </c>
      <c r="H371" s="701"/>
      <c r="I371" s="701">
        <v>39</v>
      </c>
      <c r="J371" s="701"/>
      <c r="K371" s="701"/>
      <c r="L371" s="701"/>
      <c r="M371" s="701"/>
      <c r="N371" s="701">
        <v>2</v>
      </c>
      <c r="O371" s="701">
        <v>78</v>
      </c>
      <c r="P371" s="726"/>
      <c r="Q371" s="702">
        <v>39</v>
      </c>
    </row>
    <row r="372" spans="1:17" ht="14.45" customHeight="1" x14ac:dyDescent="0.2">
      <c r="A372" s="696" t="s">
        <v>509</v>
      </c>
      <c r="B372" s="697" t="s">
        <v>2446</v>
      </c>
      <c r="C372" s="697" t="s">
        <v>2447</v>
      </c>
      <c r="D372" s="697" t="s">
        <v>2457</v>
      </c>
      <c r="E372" s="697" t="s">
        <v>2458</v>
      </c>
      <c r="F372" s="701">
        <v>2</v>
      </c>
      <c r="G372" s="701">
        <v>3404</v>
      </c>
      <c r="H372" s="701"/>
      <c r="I372" s="701">
        <v>1702</v>
      </c>
      <c r="J372" s="701"/>
      <c r="K372" s="701"/>
      <c r="L372" s="701"/>
      <c r="M372" s="701"/>
      <c r="N372" s="701">
        <v>2</v>
      </c>
      <c r="O372" s="701">
        <v>3410</v>
      </c>
      <c r="P372" s="726"/>
      <c r="Q372" s="702">
        <v>1705</v>
      </c>
    </row>
    <row r="373" spans="1:17" ht="14.45" customHeight="1" x14ac:dyDescent="0.2">
      <c r="A373" s="696" t="s">
        <v>509</v>
      </c>
      <c r="B373" s="697" t="s">
        <v>2446</v>
      </c>
      <c r="C373" s="697" t="s">
        <v>2447</v>
      </c>
      <c r="D373" s="697" t="s">
        <v>3093</v>
      </c>
      <c r="E373" s="697" t="s">
        <v>3094</v>
      </c>
      <c r="F373" s="701">
        <v>827</v>
      </c>
      <c r="G373" s="701">
        <v>208404</v>
      </c>
      <c r="H373" s="701">
        <v>1.0333604395168487</v>
      </c>
      <c r="I373" s="701">
        <v>252</v>
      </c>
      <c r="J373" s="701">
        <v>794</v>
      </c>
      <c r="K373" s="701">
        <v>201676</v>
      </c>
      <c r="L373" s="701">
        <v>1</v>
      </c>
      <c r="M373" s="701">
        <v>254</v>
      </c>
      <c r="N373" s="701">
        <v>738</v>
      </c>
      <c r="O373" s="701">
        <v>188190</v>
      </c>
      <c r="P373" s="726">
        <v>0.93313036752018086</v>
      </c>
      <c r="Q373" s="702">
        <v>255</v>
      </c>
    </row>
    <row r="374" spans="1:17" ht="14.45" customHeight="1" x14ac:dyDescent="0.2">
      <c r="A374" s="696" t="s">
        <v>509</v>
      </c>
      <c r="B374" s="697" t="s">
        <v>2446</v>
      </c>
      <c r="C374" s="697" t="s">
        <v>2447</v>
      </c>
      <c r="D374" s="697" t="s">
        <v>2482</v>
      </c>
      <c r="E374" s="697" t="s">
        <v>2483</v>
      </c>
      <c r="F374" s="701">
        <v>1</v>
      </c>
      <c r="G374" s="701">
        <v>1681</v>
      </c>
      <c r="H374" s="701"/>
      <c r="I374" s="701">
        <v>1681</v>
      </c>
      <c r="J374" s="701"/>
      <c r="K374" s="701"/>
      <c r="L374" s="701"/>
      <c r="M374" s="701"/>
      <c r="N374" s="701"/>
      <c r="O374" s="701"/>
      <c r="P374" s="726"/>
      <c r="Q374" s="702"/>
    </row>
    <row r="375" spans="1:17" ht="14.45" customHeight="1" x14ac:dyDescent="0.2">
      <c r="A375" s="696" t="s">
        <v>509</v>
      </c>
      <c r="B375" s="697" t="s">
        <v>2446</v>
      </c>
      <c r="C375" s="697" t="s">
        <v>2447</v>
      </c>
      <c r="D375" s="697" t="s">
        <v>2484</v>
      </c>
      <c r="E375" s="697" t="s">
        <v>2485</v>
      </c>
      <c r="F375" s="701">
        <v>2</v>
      </c>
      <c r="G375" s="701">
        <v>4636</v>
      </c>
      <c r="H375" s="701"/>
      <c r="I375" s="701">
        <v>2318</v>
      </c>
      <c r="J375" s="701"/>
      <c r="K375" s="701"/>
      <c r="L375" s="701"/>
      <c r="M375" s="701"/>
      <c r="N375" s="701"/>
      <c r="O375" s="701"/>
      <c r="P375" s="726"/>
      <c r="Q375" s="702"/>
    </row>
    <row r="376" spans="1:17" ht="14.45" customHeight="1" x14ac:dyDescent="0.2">
      <c r="A376" s="696" t="s">
        <v>509</v>
      </c>
      <c r="B376" s="697" t="s">
        <v>2446</v>
      </c>
      <c r="C376" s="697" t="s">
        <v>2447</v>
      </c>
      <c r="D376" s="697" t="s">
        <v>2494</v>
      </c>
      <c r="E376" s="697" t="s">
        <v>2495</v>
      </c>
      <c r="F376" s="701"/>
      <c r="G376" s="701"/>
      <c r="H376" s="701"/>
      <c r="I376" s="701"/>
      <c r="J376" s="701"/>
      <c r="K376" s="701"/>
      <c r="L376" s="701"/>
      <c r="M376" s="701"/>
      <c r="N376" s="701">
        <v>1</v>
      </c>
      <c r="O376" s="701">
        <v>852</v>
      </c>
      <c r="P376" s="726"/>
      <c r="Q376" s="702">
        <v>852</v>
      </c>
    </row>
    <row r="377" spans="1:17" ht="14.45" customHeight="1" x14ac:dyDescent="0.2">
      <c r="A377" s="696" t="s">
        <v>509</v>
      </c>
      <c r="B377" s="697" t="s">
        <v>2446</v>
      </c>
      <c r="C377" s="697" t="s">
        <v>2447</v>
      </c>
      <c r="D377" s="697" t="s">
        <v>3095</v>
      </c>
      <c r="E377" s="697" t="s">
        <v>3096</v>
      </c>
      <c r="F377" s="701"/>
      <c r="G377" s="701"/>
      <c r="H377" s="701"/>
      <c r="I377" s="701"/>
      <c r="J377" s="701"/>
      <c r="K377" s="701"/>
      <c r="L377" s="701"/>
      <c r="M377" s="701"/>
      <c r="N377" s="701">
        <v>2</v>
      </c>
      <c r="O377" s="701">
        <v>11622</v>
      </c>
      <c r="P377" s="726"/>
      <c r="Q377" s="702">
        <v>5811</v>
      </c>
    </row>
    <row r="378" spans="1:17" ht="14.45" customHeight="1" x14ac:dyDescent="0.2">
      <c r="A378" s="696" t="s">
        <v>509</v>
      </c>
      <c r="B378" s="697" t="s">
        <v>2446</v>
      </c>
      <c r="C378" s="697" t="s">
        <v>2447</v>
      </c>
      <c r="D378" s="697" t="s">
        <v>2684</v>
      </c>
      <c r="E378" s="697" t="s">
        <v>2685</v>
      </c>
      <c r="F378" s="701"/>
      <c r="G378" s="701"/>
      <c r="H378" s="701"/>
      <c r="I378" s="701"/>
      <c r="J378" s="701">
        <v>6</v>
      </c>
      <c r="K378" s="701">
        <v>1056</v>
      </c>
      <c r="L378" s="701">
        <v>1</v>
      </c>
      <c r="M378" s="701">
        <v>176</v>
      </c>
      <c r="N378" s="701">
        <v>12</v>
      </c>
      <c r="O378" s="701">
        <v>2124</v>
      </c>
      <c r="P378" s="726">
        <v>2.0113636363636362</v>
      </c>
      <c r="Q378" s="702">
        <v>177</v>
      </c>
    </row>
    <row r="379" spans="1:17" ht="14.45" customHeight="1" x14ac:dyDescent="0.2">
      <c r="A379" s="696" t="s">
        <v>509</v>
      </c>
      <c r="B379" s="697" t="s">
        <v>2446</v>
      </c>
      <c r="C379" s="697" t="s">
        <v>2447</v>
      </c>
      <c r="D379" s="697" t="s">
        <v>3097</v>
      </c>
      <c r="E379" s="697" t="s">
        <v>3098</v>
      </c>
      <c r="F379" s="701">
        <v>1</v>
      </c>
      <c r="G379" s="701">
        <v>1402</v>
      </c>
      <c r="H379" s="701">
        <v>0.9950319375443577</v>
      </c>
      <c r="I379" s="701">
        <v>1402</v>
      </c>
      <c r="J379" s="701">
        <v>1</v>
      </c>
      <c r="K379" s="701">
        <v>1409</v>
      </c>
      <c r="L379" s="701">
        <v>1</v>
      </c>
      <c r="M379" s="701">
        <v>1409</v>
      </c>
      <c r="N379" s="701"/>
      <c r="O379" s="701"/>
      <c r="P379" s="726"/>
      <c r="Q379" s="702"/>
    </row>
    <row r="380" spans="1:17" ht="14.45" customHeight="1" x14ac:dyDescent="0.2">
      <c r="A380" s="696" t="s">
        <v>509</v>
      </c>
      <c r="B380" s="697" t="s">
        <v>2446</v>
      </c>
      <c r="C380" s="697" t="s">
        <v>2447</v>
      </c>
      <c r="D380" s="697" t="s">
        <v>3099</v>
      </c>
      <c r="E380" s="697" t="s">
        <v>3100</v>
      </c>
      <c r="F380" s="701">
        <v>1</v>
      </c>
      <c r="G380" s="701">
        <v>1034</v>
      </c>
      <c r="H380" s="701"/>
      <c r="I380" s="701">
        <v>1034</v>
      </c>
      <c r="J380" s="701"/>
      <c r="K380" s="701"/>
      <c r="L380" s="701"/>
      <c r="M380" s="701"/>
      <c r="N380" s="701">
        <v>1</v>
      </c>
      <c r="O380" s="701">
        <v>1045</v>
      </c>
      <c r="P380" s="726"/>
      <c r="Q380" s="702">
        <v>1045</v>
      </c>
    </row>
    <row r="381" spans="1:17" ht="14.45" customHeight="1" x14ac:dyDescent="0.2">
      <c r="A381" s="696" t="s">
        <v>509</v>
      </c>
      <c r="B381" s="697" t="s">
        <v>2446</v>
      </c>
      <c r="C381" s="697" t="s">
        <v>2447</v>
      </c>
      <c r="D381" s="697" t="s">
        <v>3101</v>
      </c>
      <c r="E381" s="697" t="s">
        <v>3102</v>
      </c>
      <c r="F381" s="701">
        <v>1</v>
      </c>
      <c r="G381" s="701">
        <v>2103</v>
      </c>
      <c r="H381" s="701"/>
      <c r="I381" s="701">
        <v>2103</v>
      </c>
      <c r="J381" s="701"/>
      <c r="K381" s="701"/>
      <c r="L381" s="701"/>
      <c r="M381" s="701"/>
      <c r="N381" s="701"/>
      <c r="O381" s="701"/>
      <c r="P381" s="726"/>
      <c r="Q381" s="702"/>
    </row>
    <row r="382" spans="1:17" ht="14.45" customHeight="1" x14ac:dyDescent="0.2">
      <c r="A382" s="696" t="s">
        <v>509</v>
      </c>
      <c r="B382" s="697" t="s">
        <v>2446</v>
      </c>
      <c r="C382" s="697" t="s">
        <v>2447</v>
      </c>
      <c r="D382" s="697" t="s">
        <v>3103</v>
      </c>
      <c r="E382" s="697" t="s">
        <v>3104</v>
      </c>
      <c r="F382" s="701">
        <v>1</v>
      </c>
      <c r="G382" s="701">
        <v>7345</v>
      </c>
      <c r="H382" s="701"/>
      <c r="I382" s="701">
        <v>7345</v>
      </c>
      <c r="J382" s="701"/>
      <c r="K382" s="701"/>
      <c r="L382" s="701"/>
      <c r="M382" s="701"/>
      <c r="N382" s="701"/>
      <c r="O382" s="701"/>
      <c r="P382" s="726"/>
      <c r="Q382" s="702"/>
    </row>
    <row r="383" spans="1:17" ht="14.45" customHeight="1" x14ac:dyDescent="0.2">
      <c r="A383" s="696" t="s">
        <v>509</v>
      </c>
      <c r="B383" s="697" t="s">
        <v>2446</v>
      </c>
      <c r="C383" s="697" t="s">
        <v>2447</v>
      </c>
      <c r="D383" s="697" t="s">
        <v>3105</v>
      </c>
      <c r="E383" s="697" t="s">
        <v>3106</v>
      </c>
      <c r="F383" s="701"/>
      <c r="G383" s="701"/>
      <c r="H383" s="701"/>
      <c r="I383" s="701"/>
      <c r="J383" s="701"/>
      <c r="K383" s="701"/>
      <c r="L383" s="701"/>
      <c r="M383" s="701"/>
      <c r="N383" s="701">
        <v>2</v>
      </c>
      <c r="O383" s="701">
        <v>11424</v>
      </c>
      <c r="P383" s="726"/>
      <c r="Q383" s="702">
        <v>5712</v>
      </c>
    </row>
    <row r="384" spans="1:17" ht="14.45" customHeight="1" x14ac:dyDescent="0.2">
      <c r="A384" s="696" t="s">
        <v>509</v>
      </c>
      <c r="B384" s="697" t="s">
        <v>2446</v>
      </c>
      <c r="C384" s="697" t="s">
        <v>2447</v>
      </c>
      <c r="D384" s="697" t="s">
        <v>2686</v>
      </c>
      <c r="E384" s="697" t="s">
        <v>2687</v>
      </c>
      <c r="F384" s="701"/>
      <c r="G384" s="701"/>
      <c r="H384" s="701"/>
      <c r="I384" s="701"/>
      <c r="J384" s="701">
        <v>6</v>
      </c>
      <c r="K384" s="701">
        <v>23196</v>
      </c>
      <c r="L384" s="701">
        <v>1</v>
      </c>
      <c r="M384" s="701">
        <v>3866</v>
      </c>
      <c r="N384" s="701">
        <v>4</v>
      </c>
      <c r="O384" s="701">
        <v>15580</v>
      </c>
      <c r="P384" s="726">
        <v>0.67166752888429038</v>
      </c>
      <c r="Q384" s="702">
        <v>3895</v>
      </c>
    </row>
    <row r="385" spans="1:17" ht="14.45" customHeight="1" x14ac:dyDescent="0.2">
      <c r="A385" s="696" t="s">
        <v>509</v>
      </c>
      <c r="B385" s="697" t="s">
        <v>2446</v>
      </c>
      <c r="C385" s="697" t="s">
        <v>2447</v>
      </c>
      <c r="D385" s="697" t="s">
        <v>3107</v>
      </c>
      <c r="E385" s="697" t="s">
        <v>3108</v>
      </c>
      <c r="F385" s="701"/>
      <c r="G385" s="701"/>
      <c r="H385" s="701"/>
      <c r="I385" s="701"/>
      <c r="J385" s="701">
        <v>1</v>
      </c>
      <c r="K385" s="701">
        <v>1611</v>
      </c>
      <c r="L385" s="701">
        <v>1</v>
      </c>
      <c r="M385" s="701">
        <v>1611</v>
      </c>
      <c r="N385" s="701">
        <v>1</v>
      </c>
      <c r="O385" s="701">
        <v>1623</v>
      </c>
      <c r="P385" s="726">
        <v>1.0074487895716946</v>
      </c>
      <c r="Q385" s="702">
        <v>1623</v>
      </c>
    </row>
    <row r="386" spans="1:17" ht="14.45" customHeight="1" x14ac:dyDescent="0.2">
      <c r="A386" s="696" t="s">
        <v>509</v>
      </c>
      <c r="B386" s="697" t="s">
        <v>2446</v>
      </c>
      <c r="C386" s="697" t="s">
        <v>2447</v>
      </c>
      <c r="D386" s="697" t="s">
        <v>3109</v>
      </c>
      <c r="E386" s="697" t="s">
        <v>3110</v>
      </c>
      <c r="F386" s="701"/>
      <c r="G386" s="701"/>
      <c r="H386" s="701"/>
      <c r="I386" s="701"/>
      <c r="J386" s="701">
        <v>1</v>
      </c>
      <c r="K386" s="701">
        <v>2900</v>
      </c>
      <c r="L386" s="701">
        <v>1</v>
      </c>
      <c r="M386" s="701">
        <v>2900</v>
      </c>
      <c r="N386" s="701"/>
      <c r="O386" s="701"/>
      <c r="P386" s="726"/>
      <c r="Q386" s="702"/>
    </row>
    <row r="387" spans="1:17" ht="14.45" customHeight="1" x14ac:dyDescent="0.2">
      <c r="A387" s="696" t="s">
        <v>509</v>
      </c>
      <c r="B387" s="697" t="s">
        <v>2446</v>
      </c>
      <c r="C387" s="697" t="s">
        <v>2447</v>
      </c>
      <c r="D387" s="697" t="s">
        <v>3111</v>
      </c>
      <c r="E387" s="697" t="s">
        <v>3112</v>
      </c>
      <c r="F387" s="701"/>
      <c r="G387" s="701"/>
      <c r="H387" s="701"/>
      <c r="I387" s="701"/>
      <c r="J387" s="701">
        <v>1</v>
      </c>
      <c r="K387" s="701">
        <v>1208</v>
      </c>
      <c r="L387" s="701">
        <v>1</v>
      </c>
      <c r="M387" s="701">
        <v>1208</v>
      </c>
      <c r="N387" s="701"/>
      <c r="O387" s="701"/>
      <c r="P387" s="726"/>
      <c r="Q387" s="702"/>
    </row>
    <row r="388" spans="1:17" ht="14.45" customHeight="1" x14ac:dyDescent="0.2">
      <c r="A388" s="696" t="s">
        <v>509</v>
      </c>
      <c r="B388" s="697" t="s">
        <v>2446</v>
      </c>
      <c r="C388" s="697" t="s">
        <v>2447</v>
      </c>
      <c r="D388" s="697" t="s">
        <v>2688</v>
      </c>
      <c r="E388" s="697" t="s">
        <v>2689</v>
      </c>
      <c r="F388" s="701"/>
      <c r="G388" s="701"/>
      <c r="H388" s="701"/>
      <c r="I388" s="701"/>
      <c r="J388" s="701">
        <v>2</v>
      </c>
      <c r="K388" s="701">
        <v>8034</v>
      </c>
      <c r="L388" s="701">
        <v>1</v>
      </c>
      <c r="M388" s="701">
        <v>4017</v>
      </c>
      <c r="N388" s="701">
        <v>1</v>
      </c>
      <c r="O388" s="701">
        <v>4041</v>
      </c>
      <c r="P388" s="726">
        <v>0.5029873039581777</v>
      </c>
      <c r="Q388" s="702">
        <v>4041</v>
      </c>
    </row>
    <row r="389" spans="1:17" ht="14.45" customHeight="1" x14ac:dyDescent="0.2">
      <c r="A389" s="696" t="s">
        <v>509</v>
      </c>
      <c r="B389" s="697" t="s">
        <v>2446</v>
      </c>
      <c r="C389" s="697" t="s">
        <v>2447</v>
      </c>
      <c r="D389" s="697" t="s">
        <v>3113</v>
      </c>
      <c r="E389" s="697" t="s">
        <v>3114</v>
      </c>
      <c r="F389" s="701">
        <v>1</v>
      </c>
      <c r="G389" s="701">
        <v>5383</v>
      </c>
      <c r="H389" s="701"/>
      <c r="I389" s="701">
        <v>5383</v>
      </c>
      <c r="J389" s="701"/>
      <c r="K389" s="701"/>
      <c r="L389" s="701"/>
      <c r="M389" s="701"/>
      <c r="N389" s="701"/>
      <c r="O389" s="701"/>
      <c r="P389" s="726"/>
      <c r="Q389" s="702"/>
    </row>
    <row r="390" spans="1:17" ht="14.45" customHeight="1" x14ac:dyDescent="0.2">
      <c r="A390" s="696" t="s">
        <v>509</v>
      </c>
      <c r="B390" s="697" t="s">
        <v>2446</v>
      </c>
      <c r="C390" s="697" t="s">
        <v>2447</v>
      </c>
      <c r="D390" s="697" t="s">
        <v>3115</v>
      </c>
      <c r="E390" s="697" t="s">
        <v>3116</v>
      </c>
      <c r="F390" s="701"/>
      <c r="G390" s="701"/>
      <c r="H390" s="701"/>
      <c r="I390" s="701"/>
      <c r="J390" s="701"/>
      <c r="K390" s="701"/>
      <c r="L390" s="701"/>
      <c r="M390" s="701"/>
      <c r="N390" s="701">
        <v>1</v>
      </c>
      <c r="O390" s="701">
        <v>6045</v>
      </c>
      <c r="P390" s="726"/>
      <c r="Q390" s="702">
        <v>6045</v>
      </c>
    </row>
    <row r="391" spans="1:17" ht="14.45" customHeight="1" x14ac:dyDescent="0.2">
      <c r="A391" s="696" t="s">
        <v>509</v>
      </c>
      <c r="B391" s="697" t="s">
        <v>2446</v>
      </c>
      <c r="C391" s="697" t="s">
        <v>2447</v>
      </c>
      <c r="D391" s="697" t="s">
        <v>2645</v>
      </c>
      <c r="E391" s="697" t="s">
        <v>2646</v>
      </c>
      <c r="F391" s="701">
        <v>1</v>
      </c>
      <c r="G391" s="701">
        <v>1313</v>
      </c>
      <c r="H391" s="701"/>
      <c r="I391" s="701">
        <v>1313</v>
      </c>
      <c r="J391" s="701"/>
      <c r="K391" s="701"/>
      <c r="L391" s="701"/>
      <c r="M391" s="701"/>
      <c r="N391" s="701"/>
      <c r="O391" s="701"/>
      <c r="P391" s="726"/>
      <c r="Q391" s="702"/>
    </row>
    <row r="392" spans="1:17" ht="14.45" customHeight="1" x14ac:dyDescent="0.2">
      <c r="A392" s="696" t="s">
        <v>509</v>
      </c>
      <c r="B392" s="697" t="s">
        <v>2446</v>
      </c>
      <c r="C392" s="697" t="s">
        <v>2447</v>
      </c>
      <c r="D392" s="697" t="s">
        <v>3117</v>
      </c>
      <c r="E392" s="697" t="s">
        <v>3118</v>
      </c>
      <c r="F392" s="701"/>
      <c r="G392" s="701"/>
      <c r="H392" s="701"/>
      <c r="I392" s="701"/>
      <c r="J392" s="701"/>
      <c r="K392" s="701"/>
      <c r="L392" s="701"/>
      <c r="M392" s="701"/>
      <c r="N392" s="701">
        <v>1</v>
      </c>
      <c r="O392" s="701">
        <v>942</v>
      </c>
      <c r="P392" s="726"/>
      <c r="Q392" s="702">
        <v>942</v>
      </c>
    </row>
    <row r="393" spans="1:17" ht="14.45" customHeight="1" x14ac:dyDescent="0.2">
      <c r="A393" s="696" t="s">
        <v>509</v>
      </c>
      <c r="B393" s="697" t="s">
        <v>2446</v>
      </c>
      <c r="C393" s="697" t="s">
        <v>2447</v>
      </c>
      <c r="D393" s="697" t="s">
        <v>3119</v>
      </c>
      <c r="E393" s="697" t="s">
        <v>3120</v>
      </c>
      <c r="F393" s="701"/>
      <c r="G393" s="701"/>
      <c r="H393" s="701"/>
      <c r="I393" s="701"/>
      <c r="J393" s="701">
        <v>2</v>
      </c>
      <c r="K393" s="701">
        <v>120</v>
      </c>
      <c r="L393" s="701">
        <v>1</v>
      </c>
      <c r="M393" s="701">
        <v>60</v>
      </c>
      <c r="N393" s="701"/>
      <c r="O393" s="701"/>
      <c r="P393" s="726"/>
      <c r="Q393" s="702"/>
    </row>
    <row r="394" spans="1:17" ht="14.45" customHeight="1" x14ac:dyDescent="0.2">
      <c r="A394" s="696" t="s">
        <v>509</v>
      </c>
      <c r="B394" s="697" t="s">
        <v>2446</v>
      </c>
      <c r="C394" s="697" t="s">
        <v>2447</v>
      </c>
      <c r="D394" s="697" t="s">
        <v>3121</v>
      </c>
      <c r="E394" s="697" t="s">
        <v>3122</v>
      </c>
      <c r="F394" s="701">
        <v>2</v>
      </c>
      <c r="G394" s="701">
        <v>528</v>
      </c>
      <c r="H394" s="701"/>
      <c r="I394" s="701">
        <v>264</v>
      </c>
      <c r="J394" s="701"/>
      <c r="K394" s="701"/>
      <c r="L394" s="701"/>
      <c r="M394" s="701"/>
      <c r="N394" s="701"/>
      <c r="O394" s="701"/>
      <c r="P394" s="726"/>
      <c r="Q394" s="702"/>
    </row>
    <row r="395" spans="1:17" ht="14.45" customHeight="1" x14ac:dyDescent="0.2">
      <c r="A395" s="696" t="s">
        <v>509</v>
      </c>
      <c r="B395" s="697" t="s">
        <v>2446</v>
      </c>
      <c r="C395" s="697" t="s">
        <v>2447</v>
      </c>
      <c r="D395" s="697" t="s">
        <v>3123</v>
      </c>
      <c r="E395" s="697" t="s">
        <v>3124</v>
      </c>
      <c r="F395" s="701">
        <v>1</v>
      </c>
      <c r="G395" s="701">
        <v>386</v>
      </c>
      <c r="H395" s="701"/>
      <c r="I395" s="701">
        <v>386</v>
      </c>
      <c r="J395" s="701"/>
      <c r="K395" s="701"/>
      <c r="L395" s="701"/>
      <c r="M395" s="701"/>
      <c r="N395" s="701"/>
      <c r="O395" s="701"/>
      <c r="P395" s="726"/>
      <c r="Q395" s="702"/>
    </row>
    <row r="396" spans="1:17" ht="14.45" customHeight="1" x14ac:dyDescent="0.2">
      <c r="A396" s="696" t="s">
        <v>509</v>
      </c>
      <c r="B396" s="697" t="s">
        <v>2446</v>
      </c>
      <c r="C396" s="697" t="s">
        <v>2447</v>
      </c>
      <c r="D396" s="697" t="s">
        <v>2502</v>
      </c>
      <c r="E396" s="697" t="s">
        <v>2503</v>
      </c>
      <c r="F396" s="701">
        <v>5</v>
      </c>
      <c r="G396" s="701">
        <v>4195</v>
      </c>
      <c r="H396" s="701">
        <v>0.70837554880108067</v>
      </c>
      <c r="I396" s="701">
        <v>839</v>
      </c>
      <c r="J396" s="701">
        <v>7</v>
      </c>
      <c r="K396" s="701">
        <v>5922</v>
      </c>
      <c r="L396" s="701">
        <v>1</v>
      </c>
      <c r="M396" s="701">
        <v>846</v>
      </c>
      <c r="N396" s="701">
        <v>8</v>
      </c>
      <c r="O396" s="701">
        <v>6816</v>
      </c>
      <c r="P396" s="726">
        <v>1.1509625126646403</v>
      </c>
      <c r="Q396" s="702">
        <v>852</v>
      </c>
    </row>
    <row r="397" spans="1:17" ht="14.45" customHeight="1" x14ac:dyDescent="0.2">
      <c r="A397" s="696" t="s">
        <v>509</v>
      </c>
      <c r="B397" s="697" t="s">
        <v>2446</v>
      </c>
      <c r="C397" s="697" t="s">
        <v>2447</v>
      </c>
      <c r="D397" s="697" t="s">
        <v>3125</v>
      </c>
      <c r="E397" s="697" t="s">
        <v>3126</v>
      </c>
      <c r="F397" s="701">
        <v>1</v>
      </c>
      <c r="G397" s="701">
        <v>5614</v>
      </c>
      <c r="H397" s="701"/>
      <c r="I397" s="701">
        <v>5614</v>
      </c>
      <c r="J397" s="701"/>
      <c r="K397" s="701"/>
      <c r="L397" s="701"/>
      <c r="M397" s="701"/>
      <c r="N397" s="701"/>
      <c r="O397" s="701"/>
      <c r="P397" s="726"/>
      <c r="Q397" s="702"/>
    </row>
    <row r="398" spans="1:17" ht="14.45" customHeight="1" x14ac:dyDescent="0.2">
      <c r="A398" s="696" t="s">
        <v>509</v>
      </c>
      <c r="B398" s="697" t="s">
        <v>2446</v>
      </c>
      <c r="C398" s="697" t="s">
        <v>2447</v>
      </c>
      <c r="D398" s="697" t="s">
        <v>3127</v>
      </c>
      <c r="E398" s="697" t="s">
        <v>3128</v>
      </c>
      <c r="F398" s="701">
        <v>1</v>
      </c>
      <c r="G398" s="701">
        <v>2506</v>
      </c>
      <c r="H398" s="701"/>
      <c r="I398" s="701">
        <v>2506</v>
      </c>
      <c r="J398" s="701"/>
      <c r="K398" s="701"/>
      <c r="L398" s="701"/>
      <c r="M398" s="701"/>
      <c r="N398" s="701">
        <v>2</v>
      </c>
      <c r="O398" s="701">
        <v>5072</v>
      </c>
      <c r="P398" s="726"/>
      <c r="Q398" s="702">
        <v>2536</v>
      </c>
    </row>
    <row r="399" spans="1:17" ht="14.45" customHeight="1" x14ac:dyDescent="0.2">
      <c r="A399" s="696" t="s">
        <v>509</v>
      </c>
      <c r="B399" s="697" t="s">
        <v>2446</v>
      </c>
      <c r="C399" s="697" t="s">
        <v>2447</v>
      </c>
      <c r="D399" s="697" t="s">
        <v>3129</v>
      </c>
      <c r="E399" s="697" t="s">
        <v>3130</v>
      </c>
      <c r="F399" s="701"/>
      <c r="G399" s="701"/>
      <c r="H399" s="701"/>
      <c r="I399" s="701"/>
      <c r="J399" s="701"/>
      <c r="K399" s="701"/>
      <c r="L399" s="701"/>
      <c r="M399" s="701"/>
      <c r="N399" s="701">
        <v>2</v>
      </c>
      <c r="O399" s="701">
        <v>7204</v>
      </c>
      <c r="P399" s="726"/>
      <c r="Q399" s="702">
        <v>3602</v>
      </c>
    </row>
    <row r="400" spans="1:17" ht="14.45" customHeight="1" x14ac:dyDescent="0.2">
      <c r="A400" s="696" t="s">
        <v>509</v>
      </c>
      <c r="B400" s="697" t="s">
        <v>2446</v>
      </c>
      <c r="C400" s="697" t="s">
        <v>2447</v>
      </c>
      <c r="D400" s="697" t="s">
        <v>3131</v>
      </c>
      <c r="E400" s="697" t="s">
        <v>3132</v>
      </c>
      <c r="F400" s="701"/>
      <c r="G400" s="701"/>
      <c r="H400" s="701"/>
      <c r="I400" s="701"/>
      <c r="J400" s="701"/>
      <c r="K400" s="701"/>
      <c r="L400" s="701"/>
      <c r="M400" s="701"/>
      <c r="N400" s="701">
        <v>2</v>
      </c>
      <c r="O400" s="701">
        <v>832</v>
      </c>
      <c r="P400" s="726"/>
      <c r="Q400" s="702">
        <v>416</v>
      </c>
    </row>
    <row r="401" spans="1:17" ht="14.45" customHeight="1" x14ac:dyDescent="0.2">
      <c r="A401" s="696" t="s">
        <v>509</v>
      </c>
      <c r="B401" s="697" t="s">
        <v>2446</v>
      </c>
      <c r="C401" s="697" t="s">
        <v>2447</v>
      </c>
      <c r="D401" s="697" t="s">
        <v>3133</v>
      </c>
      <c r="E401" s="697" t="s">
        <v>3134</v>
      </c>
      <c r="F401" s="701"/>
      <c r="G401" s="701"/>
      <c r="H401" s="701"/>
      <c r="I401" s="701"/>
      <c r="J401" s="701"/>
      <c r="K401" s="701"/>
      <c r="L401" s="701"/>
      <c r="M401" s="701"/>
      <c r="N401" s="701">
        <v>1</v>
      </c>
      <c r="O401" s="701">
        <v>1138</v>
      </c>
      <c r="P401" s="726"/>
      <c r="Q401" s="702">
        <v>1138</v>
      </c>
    </row>
    <row r="402" spans="1:17" ht="14.45" customHeight="1" x14ac:dyDescent="0.2">
      <c r="A402" s="696" t="s">
        <v>509</v>
      </c>
      <c r="B402" s="697" t="s">
        <v>2446</v>
      </c>
      <c r="C402" s="697" t="s">
        <v>2447</v>
      </c>
      <c r="D402" s="697" t="s">
        <v>3135</v>
      </c>
      <c r="E402" s="697" t="s">
        <v>3136</v>
      </c>
      <c r="F402" s="701"/>
      <c r="G402" s="701"/>
      <c r="H402" s="701"/>
      <c r="I402" s="701"/>
      <c r="J402" s="701">
        <v>1</v>
      </c>
      <c r="K402" s="701">
        <v>226</v>
      </c>
      <c r="L402" s="701">
        <v>1</v>
      </c>
      <c r="M402" s="701">
        <v>226</v>
      </c>
      <c r="N402" s="701"/>
      <c r="O402" s="701"/>
      <c r="P402" s="726"/>
      <c r="Q402" s="702"/>
    </row>
    <row r="403" spans="1:17" ht="14.45" customHeight="1" x14ac:dyDescent="0.2">
      <c r="A403" s="696" t="s">
        <v>509</v>
      </c>
      <c r="B403" s="697" t="s">
        <v>2446</v>
      </c>
      <c r="C403" s="697" t="s">
        <v>2447</v>
      </c>
      <c r="D403" s="697" t="s">
        <v>3137</v>
      </c>
      <c r="E403" s="697" t="s">
        <v>3138</v>
      </c>
      <c r="F403" s="701"/>
      <c r="G403" s="701"/>
      <c r="H403" s="701"/>
      <c r="I403" s="701"/>
      <c r="J403" s="701">
        <v>1</v>
      </c>
      <c r="K403" s="701">
        <v>694</v>
      </c>
      <c r="L403" s="701">
        <v>1</v>
      </c>
      <c r="M403" s="701">
        <v>694</v>
      </c>
      <c r="N403" s="701"/>
      <c r="O403" s="701"/>
      <c r="P403" s="726"/>
      <c r="Q403" s="702"/>
    </row>
    <row r="404" spans="1:17" ht="14.45" customHeight="1" x14ac:dyDescent="0.2">
      <c r="A404" s="696" t="s">
        <v>509</v>
      </c>
      <c r="B404" s="697" t="s">
        <v>2446</v>
      </c>
      <c r="C404" s="697" t="s">
        <v>2447</v>
      </c>
      <c r="D404" s="697" t="s">
        <v>3139</v>
      </c>
      <c r="E404" s="697" t="s">
        <v>3140</v>
      </c>
      <c r="F404" s="701"/>
      <c r="G404" s="701"/>
      <c r="H404" s="701"/>
      <c r="I404" s="701"/>
      <c r="J404" s="701"/>
      <c r="K404" s="701"/>
      <c r="L404" s="701"/>
      <c r="M404" s="701"/>
      <c r="N404" s="701">
        <v>1</v>
      </c>
      <c r="O404" s="701">
        <v>720</v>
      </c>
      <c r="P404" s="726"/>
      <c r="Q404" s="702">
        <v>720</v>
      </c>
    </row>
    <row r="405" spans="1:17" ht="14.45" customHeight="1" x14ac:dyDescent="0.2">
      <c r="A405" s="696" t="s">
        <v>509</v>
      </c>
      <c r="B405" s="697" t="s">
        <v>2446</v>
      </c>
      <c r="C405" s="697" t="s">
        <v>2447</v>
      </c>
      <c r="D405" s="697" t="s">
        <v>3141</v>
      </c>
      <c r="E405" s="697" t="s">
        <v>3142</v>
      </c>
      <c r="F405" s="701"/>
      <c r="G405" s="701"/>
      <c r="H405" s="701"/>
      <c r="I405" s="701"/>
      <c r="J405" s="701"/>
      <c r="K405" s="701"/>
      <c r="L405" s="701"/>
      <c r="M405" s="701"/>
      <c r="N405" s="701">
        <v>2</v>
      </c>
      <c r="O405" s="701">
        <v>8150</v>
      </c>
      <c r="P405" s="726"/>
      <c r="Q405" s="702">
        <v>4075</v>
      </c>
    </row>
    <row r="406" spans="1:17" ht="14.45" customHeight="1" x14ac:dyDescent="0.2">
      <c r="A406" s="696" t="s">
        <v>509</v>
      </c>
      <c r="B406" s="697" t="s">
        <v>2446</v>
      </c>
      <c r="C406" s="697" t="s">
        <v>2447</v>
      </c>
      <c r="D406" s="697" t="s">
        <v>3143</v>
      </c>
      <c r="E406" s="697" t="s">
        <v>3144</v>
      </c>
      <c r="F406" s="701">
        <v>3</v>
      </c>
      <c r="G406" s="701">
        <v>27960</v>
      </c>
      <c r="H406" s="701"/>
      <c r="I406" s="701">
        <v>9320</v>
      </c>
      <c r="J406" s="701"/>
      <c r="K406" s="701"/>
      <c r="L406" s="701"/>
      <c r="M406" s="701"/>
      <c r="N406" s="701">
        <v>4</v>
      </c>
      <c r="O406" s="701">
        <v>37280</v>
      </c>
      <c r="P406" s="726"/>
      <c r="Q406" s="702">
        <v>9320</v>
      </c>
    </row>
    <row r="407" spans="1:17" ht="14.45" customHeight="1" x14ac:dyDescent="0.2">
      <c r="A407" s="696" t="s">
        <v>509</v>
      </c>
      <c r="B407" s="697" t="s">
        <v>2446</v>
      </c>
      <c r="C407" s="697" t="s">
        <v>2447</v>
      </c>
      <c r="D407" s="697" t="s">
        <v>3145</v>
      </c>
      <c r="E407" s="697" t="s">
        <v>3146</v>
      </c>
      <c r="F407" s="701"/>
      <c r="G407" s="701"/>
      <c r="H407" s="701"/>
      <c r="I407" s="701"/>
      <c r="J407" s="701"/>
      <c r="K407" s="701"/>
      <c r="L407" s="701"/>
      <c r="M407" s="701"/>
      <c r="N407" s="701">
        <v>1</v>
      </c>
      <c r="O407" s="701">
        <v>268</v>
      </c>
      <c r="P407" s="726"/>
      <c r="Q407" s="702">
        <v>268</v>
      </c>
    </row>
    <row r="408" spans="1:17" ht="14.45" customHeight="1" x14ac:dyDescent="0.2">
      <c r="A408" s="696" t="s">
        <v>509</v>
      </c>
      <c r="B408" s="697" t="s">
        <v>2446</v>
      </c>
      <c r="C408" s="697" t="s">
        <v>2447</v>
      </c>
      <c r="D408" s="697" t="s">
        <v>3147</v>
      </c>
      <c r="E408" s="697" t="s">
        <v>3148</v>
      </c>
      <c r="F408" s="701">
        <v>0</v>
      </c>
      <c r="G408" s="701">
        <v>0</v>
      </c>
      <c r="H408" s="701"/>
      <c r="I408" s="701"/>
      <c r="J408" s="701">
        <v>0</v>
      </c>
      <c r="K408" s="701">
        <v>0</v>
      </c>
      <c r="L408" s="701"/>
      <c r="M408" s="701"/>
      <c r="N408" s="701">
        <v>0</v>
      </c>
      <c r="O408" s="701">
        <v>0</v>
      </c>
      <c r="P408" s="726"/>
      <c r="Q408" s="702"/>
    </row>
    <row r="409" spans="1:17" ht="14.45" customHeight="1" x14ac:dyDescent="0.2">
      <c r="A409" s="696" t="s">
        <v>509</v>
      </c>
      <c r="B409" s="697" t="s">
        <v>2446</v>
      </c>
      <c r="C409" s="697" t="s">
        <v>2447</v>
      </c>
      <c r="D409" s="697" t="s">
        <v>3149</v>
      </c>
      <c r="E409" s="697" t="s">
        <v>3150</v>
      </c>
      <c r="F409" s="701">
        <v>1087</v>
      </c>
      <c r="G409" s="701">
        <v>0</v>
      </c>
      <c r="H409" s="701"/>
      <c r="I409" s="701">
        <v>0</v>
      </c>
      <c r="J409" s="701">
        <v>755</v>
      </c>
      <c r="K409" s="701">
        <v>0</v>
      </c>
      <c r="L409" s="701"/>
      <c r="M409" s="701">
        <v>0</v>
      </c>
      <c r="N409" s="701">
        <v>746</v>
      </c>
      <c r="O409" s="701">
        <v>0</v>
      </c>
      <c r="P409" s="726"/>
      <c r="Q409" s="702">
        <v>0</v>
      </c>
    </row>
    <row r="410" spans="1:17" ht="14.45" customHeight="1" x14ac:dyDescent="0.2">
      <c r="A410" s="696" t="s">
        <v>509</v>
      </c>
      <c r="B410" s="697" t="s">
        <v>2446</v>
      </c>
      <c r="C410" s="697" t="s">
        <v>2447</v>
      </c>
      <c r="D410" s="697" t="s">
        <v>3151</v>
      </c>
      <c r="E410" s="697" t="s">
        <v>3152</v>
      </c>
      <c r="F410" s="701">
        <v>168</v>
      </c>
      <c r="G410" s="701">
        <v>0</v>
      </c>
      <c r="H410" s="701"/>
      <c r="I410" s="701">
        <v>0</v>
      </c>
      <c r="J410" s="701">
        <v>19</v>
      </c>
      <c r="K410" s="701">
        <v>0</v>
      </c>
      <c r="L410" s="701"/>
      <c r="M410" s="701">
        <v>0</v>
      </c>
      <c r="N410" s="701">
        <v>153</v>
      </c>
      <c r="O410" s="701">
        <v>0</v>
      </c>
      <c r="P410" s="726"/>
      <c r="Q410" s="702">
        <v>0</v>
      </c>
    </row>
    <row r="411" spans="1:17" ht="14.45" customHeight="1" x14ac:dyDescent="0.2">
      <c r="A411" s="696" t="s">
        <v>509</v>
      </c>
      <c r="B411" s="697" t="s">
        <v>2446</v>
      </c>
      <c r="C411" s="697" t="s">
        <v>2447</v>
      </c>
      <c r="D411" s="697" t="s">
        <v>3153</v>
      </c>
      <c r="E411" s="697" t="s">
        <v>2449</v>
      </c>
      <c r="F411" s="701">
        <v>83</v>
      </c>
      <c r="G411" s="701">
        <v>0</v>
      </c>
      <c r="H411" s="701"/>
      <c r="I411" s="701">
        <v>0</v>
      </c>
      <c r="J411" s="701">
        <v>50</v>
      </c>
      <c r="K411" s="701">
        <v>0</v>
      </c>
      <c r="L411" s="701"/>
      <c r="M411" s="701">
        <v>0</v>
      </c>
      <c r="N411" s="701">
        <v>67</v>
      </c>
      <c r="O411" s="701">
        <v>0</v>
      </c>
      <c r="P411" s="726"/>
      <c r="Q411" s="702">
        <v>0</v>
      </c>
    </row>
    <row r="412" spans="1:17" ht="14.45" customHeight="1" x14ac:dyDescent="0.2">
      <c r="A412" s="696" t="s">
        <v>509</v>
      </c>
      <c r="B412" s="697" t="s">
        <v>2446</v>
      </c>
      <c r="C412" s="697" t="s">
        <v>2447</v>
      </c>
      <c r="D412" s="697" t="s">
        <v>3154</v>
      </c>
      <c r="E412" s="697" t="s">
        <v>3155</v>
      </c>
      <c r="F412" s="701">
        <v>5</v>
      </c>
      <c r="G412" s="701">
        <v>0</v>
      </c>
      <c r="H412" s="701"/>
      <c r="I412" s="701">
        <v>0</v>
      </c>
      <c r="J412" s="701">
        <v>11</v>
      </c>
      <c r="K412" s="701">
        <v>0</v>
      </c>
      <c r="L412" s="701"/>
      <c r="M412" s="701">
        <v>0</v>
      </c>
      <c r="N412" s="701">
        <v>5</v>
      </c>
      <c r="O412" s="701">
        <v>0</v>
      </c>
      <c r="P412" s="726"/>
      <c r="Q412" s="702">
        <v>0</v>
      </c>
    </row>
    <row r="413" spans="1:17" ht="14.45" customHeight="1" x14ac:dyDescent="0.2">
      <c r="A413" s="696" t="s">
        <v>509</v>
      </c>
      <c r="B413" s="697" t="s">
        <v>2446</v>
      </c>
      <c r="C413" s="697" t="s">
        <v>2447</v>
      </c>
      <c r="D413" s="697" t="s">
        <v>2518</v>
      </c>
      <c r="E413" s="697" t="s">
        <v>2519</v>
      </c>
      <c r="F413" s="701">
        <v>1</v>
      </c>
      <c r="G413" s="701">
        <v>0</v>
      </c>
      <c r="H413" s="701"/>
      <c r="I413" s="701">
        <v>0</v>
      </c>
      <c r="J413" s="701"/>
      <c r="K413" s="701"/>
      <c r="L413" s="701"/>
      <c r="M413" s="701"/>
      <c r="N413" s="701"/>
      <c r="O413" s="701"/>
      <c r="P413" s="726"/>
      <c r="Q413" s="702"/>
    </row>
    <row r="414" spans="1:17" ht="14.45" customHeight="1" x14ac:dyDescent="0.2">
      <c r="A414" s="696" t="s">
        <v>509</v>
      </c>
      <c r="B414" s="697" t="s">
        <v>2446</v>
      </c>
      <c r="C414" s="697" t="s">
        <v>2447</v>
      </c>
      <c r="D414" s="697" t="s">
        <v>3156</v>
      </c>
      <c r="E414" s="697" t="s">
        <v>3157</v>
      </c>
      <c r="F414" s="701">
        <v>1</v>
      </c>
      <c r="G414" s="701">
        <v>86</v>
      </c>
      <c r="H414" s="701"/>
      <c r="I414" s="701">
        <v>86</v>
      </c>
      <c r="J414" s="701"/>
      <c r="K414" s="701"/>
      <c r="L414" s="701"/>
      <c r="M414" s="701"/>
      <c r="N414" s="701"/>
      <c r="O414" s="701"/>
      <c r="P414" s="726"/>
      <c r="Q414" s="702"/>
    </row>
    <row r="415" spans="1:17" ht="14.45" customHeight="1" x14ac:dyDescent="0.2">
      <c r="A415" s="696" t="s">
        <v>509</v>
      </c>
      <c r="B415" s="697" t="s">
        <v>2446</v>
      </c>
      <c r="C415" s="697" t="s">
        <v>2447</v>
      </c>
      <c r="D415" s="697" t="s">
        <v>3158</v>
      </c>
      <c r="E415" s="697" t="s">
        <v>3159</v>
      </c>
      <c r="F415" s="701"/>
      <c r="G415" s="701"/>
      <c r="H415" s="701"/>
      <c r="I415" s="701"/>
      <c r="J415" s="701">
        <v>1</v>
      </c>
      <c r="K415" s="701">
        <v>5594</v>
      </c>
      <c r="L415" s="701">
        <v>1</v>
      </c>
      <c r="M415" s="701">
        <v>5594</v>
      </c>
      <c r="N415" s="701"/>
      <c r="O415" s="701"/>
      <c r="P415" s="726"/>
      <c r="Q415" s="702"/>
    </row>
    <row r="416" spans="1:17" ht="14.45" customHeight="1" x14ac:dyDescent="0.2">
      <c r="A416" s="696" t="s">
        <v>509</v>
      </c>
      <c r="B416" s="697" t="s">
        <v>2446</v>
      </c>
      <c r="C416" s="697" t="s">
        <v>2447</v>
      </c>
      <c r="D416" s="697" t="s">
        <v>3160</v>
      </c>
      <c r="E416" s="697" t="s">
        <v>2449</v>
      </c>
      <c r="F416" s="701">
        <v>33</v>
      </c>
      <c r="G416" s="701">
        <v>0</v>
      </c>
      <c r="H416" s="701"/>
      <c r="I416" s="701">
        <v>0</v>
      </c>
      <c r="J416" s="701">
        <v>22</v>
      </c>
      <c r="K416" s="701">
        <v>0</v>
      </c>
      <c r="L416" s="701"/>
      <c r="M416" s="701">
        <v>0</v>
      </c>
      <c r="N416" s="701">
        <v>34</v>
      </c>
      <c r="O416" s="701">
        <v>0</v>
      </c>
      <c r="P416" s="726"/>
      <c r="Q416" s="702">
        <v>0</v>
      </c>
    </row>
    <row r="417" spans="1:17" ht="14.45" customHeight="1" x14ac:dyDescent="0.2">
      <c r="A417" s="696" t="s">
        <v>509</v>
      </c>
      <c r="B417" s="697" t="s">
        <v>2446</v>
      </c>
      <c r="C417" s="697" t="s">
        <v>2447</v>
      </c>
      <c r="D417" s="697" t="s">
        <v>3161</v>
      </c>
      <c r="E417" s="697" t="s">
        <v>3162</v>
      </c>
      <c r="F417" s="701">
        <v>4</v>
      </c>
      <c r="G417" s="701">
        <v>456</v>
      </c>
      <c r="H417" s="701"/>
      <c r="I417" s="701">
        <v>114</v>
      </c>
      <c r="J417" s="701"/>
      <c r="K417" s="701"/>
      <c r="L417" s="701"/>
      <c r="M417" s="701"/>
      <c r="N417" s="701">
        <v>13</v>
      </c>
      <c r="O417" s="701">
        <v>1495</v>
      </c>
      <c r="P417" s="726"/>
      <c r="Q417" s="702">
        <v>115</v>
      </c>
    </row>
    <row r="418" spans="1:17" ht="14.45" customHeight="1" x14ac:dyDescent="0.2">
      <c r="A418" s="696" t="s">
        <v>509</v>
      </c>
      <c r="B418" s="697" t="s">
        <v>2446</v>
      </c>
      <c r="C418" s="697" t="s">
        <v>2447</v>
      </c>
      <c r="D418" s="697" t="s">
        <v>2690</v>
      </c>
      <c r="E418" s="697" t="s">
        <v>2691</v>
      </c>
      <c r="F418" s="701"/>
      <c r="G418" s="701"/>
      <c r="H418" s="701"/>
      <c r="I418" s="701"/>
      <c r="J418" s="701">
        <v>7</v>
      </c>
      <c r="K418" s="701">
        <v>9366</v>
      </c>
      <c r="L418" s="701">
        <v>1</v>
      </c>
      <c r="M418" s="701">
        <v>1338</v>
      </c>
      <c r="N418" s="701">
        <v>2</v>
      </c>
      <c r="O418" s="701">
        <v>2694</v>
      </c>
      <c r="P418" s="726">
        <v>0.28763613068545801</v>
      </c>
      <c r="Q418" s="702">
        <v>1347</v>
      </c>
    </row>
    <row r="419" spans="1:17" ht="14.45" customHeight="1" x14ac:dyDescent="0.2">
      <c r="A419" s="696" t="s">
        <v>509</v>
      </c>
      <c r="B419" s="697" t="s">
        <v>2446</v>
      </c>
      <c r="C419" s="697" t="s">
        <v>2447</v>
      </c>
      <c r="D419" s="697" t="s">
        <v>2528</v>
      </c>
      <c r="E419" s="697" t="s">
        <v>2529</v>
      </c>
      <c r="F419" s="701">
        <v>1</v>
      </c>
      <c r="G419" s="701">
        <v>689</v>
      </c>
      <c r="H419" s="701"/>
      <c r="I419" s="701">
        <v>689</v>
      </c>
      <c r="J419" s="701"/>
      <c r="K419" s="701"/>
      <c r="L419" s="701"/>
      <c r="M419" s="701"/>
      <c r="N419" s="701"/>
      <c r="O419" s="701"/>
      <c r="P419" s="726"/>
      <c r="Q419" s="702"/>
    </row>
    <row r="420" spans="1:17" ht="14.45" customHeight="1" x14ac:dyDescent="0.2">
      <c r="A420" s="696" t="s">
        <v>509</v>
      </c>
      <c r="B420" s="697" t="s">
        <v>2446</v>
      </c>
      <c r="C420" s="697" t="s">
        <v>2447</v>
      </c>
      <c r="D420" s="697" t="s">
        <v>3163</v>
      </c>
      <c r="E420" s="697" t="s">
        <v>3164</v>
      </c>
      <c r="F420" s="701">
        <v>22</v>
      </c>
      <c r="G420" s="701">
        <v>120472</v>
      </c>
      <c r="H420" s="701">
        <v>0.99900490911503248</v>
      </c>
      <c r="I420" s="701">
        <v>5476</v>
      </c>
      <c r="J420" s="701">
        <v>22</v>
      </c>
      <c r="K420" s="701">
        <v>120592</v>
      </c>
      <c r="L420" s="701">
        <v>1</v>
      </c>
      <c r="M420" s="701">
        <v>5481.454545454545</v>
      </c>
      <c r="N420" s="701">
        <v>20</v>
      </c>
      <c r="O420" s="701">
        <v>109718</v>
      </c>
      <c r="P420" s="726">
        <v>0.90982818097386231</v>
      </c>
      <c r="Q420" s="702">
        <v>5485.9</v>
      </c>
    </row>
    <row r="421" spans="1:17" ht="14.45" customHeight="1" x14ac:dyDescent="0.2">
      <c r="A421" s="696" t="s">
        <v>509</v>
      </c>
      <c r="B421" s="697" t="s">
        <v>2446</v>
      </c>
      <c r="C421" s="697" t="s">
        <v>2447</v>
      </c>
      <c r="D421" s="697" t="s">
        <v>3165</v>
      </c>
      <c r="E421" s="697" t="s">
        <v>3166</v>
      </c>
      <c r="F421" s="701">
        <v>12</v>
      </c>
      <c r="G421" s="701">
        <v>0</v>
      </c>
      <c r="H421" s="701"/>
      <c r="I421" s="701">
        <v>0</v>
      </c>
      <c r="J421" s="701">
        <v>2</v>
      </c>
      <c r="K421" s="701">
        <v>0</v>
      </c>
      <c r="L421" s="701"/>
      <c r="M421" s="701">
        <v>0</v>
      </c>
      <c r="N421" s="701"/>
      <c r="O421" s="701"/>
      <c r="P421" s="726"/>
      <c r="Q421" s="702"/>
    </row>
    <row r="422" spans="1:17" ht="14.45" customHeight="1" x14ac:dyDescent="0.2">
      <c r="A422" s="696" t="s">
        <v>509</v>
      </c>
      <c r="B422" s="697" t="s">
        <v>2446</v>
      </c>
      <c r="C422" s="697" t="s">
        <v>2447</v>
      </c>
      <c r="D422" s="697" t="s">
        <v>3167</v>
      </c>
      <c r="E422" s="697" t="s">
        <v>3168</v>
      </c>
      <c r="F422" s="701">
        <v>1</v>
      </c>
      <c r="G422" s="701">
        <v>871</v>
      </c>
      <c r="H422" s="701"/>
      <c r="I422" s="701">
        <v>871</v>
      </c>
      <c r="J422" s="701"/>
      <c r="K422" s="701"/>
      <c r="L422" s="701"/>
      <c r="M422" s="701"/>
      <c r="N422" s="701"/>
      <c r="O422" s="701"/>
      <c r="P422" s="726"/>
      <c r="Q422" s="702"/>
    </row>
    <row r="423" spans="1:17" ht="14.45" customHeight="1" x14ac:dyDescent="0.2">
      <c r="A423" s="696" t="s">
        <v>509</v>
      </c>
      <c r="B423" s="697" t="s">
        <v>2446</v>
      </c>
      <c r="C423" s="697" t="s">
        <v>2447</v>
      </c>
      <c r="D423" s="697" t="s">
        <v>3169</v>
      </c>
      <c r="E423" s="697" t="s">
        <v>3170</v>
      </c>
      <c r="F423" s="701">
        <v>160</v>
      </c>
      <c r="G423" s="701">
        <v>3834560</v>
      </c>
      <c r="H423" s="701">
        <v>1.7386494199453906</v>
      </c>
      <c r="I423" s="701">
        <v>23966</v>
      </c>
      <c r="J423" s="701">
        <v>92</v>
      </c>
      <c r="K423" s="701">
        <v>2205482</v>
      </c>
      <c r="L423" s="701">
        <v>1</v>
      </c>
      <c r="M423" s="701">
        <v>23972.630434782608</v>
      </c>
      <c r="N423" s="701">
        <v>301</v>
      </c>
      <c r="O423" s="701">
        <v>7216728</v>
      </c>
      <c r="P423" s="726">
        <v>3.2721772383542462</v>
      </c>
      <c r="Q423" s="702">
        <v>23975.840531561462</v>
      </c>
    </row>
    <row r="424" spans="1:17" ht="14.45" customHeight="1" x14ac:dyDescent="0.2">
      <c r="A424" s="696" t="s">
        <v>509</v>
      </c>
      <c r="B424" s="697" t="s">
        <v>2446</v>
      </c>
      <c r="C424" s="697" t="s">
        <v>2447</v>
      </c>
      <c r="D424" s="697" t="s">
        <v>3171</v>
      </c>
      <c r="E424" s="697" t="s">
        <v>3172</v>
      </c>
      <c r="F424" s="701">
        <v>210</v>
      </c>
      <c r="G424" s="701">
        <v>1401960</v>
      </c>
      <c r="H424" s="701">
        <v>1.0337832606395334</v>
      </c>
      <c r="I424" s="701">
        <v>6676</v>
      </c>
      <c r="J424" s="701">
        <v>203</v>
      </c>
      <c r="K424" s="701">
        <v>1356145</v>
      </c>
      <c r="L424" s="701">
        <v>1</v>
      </c>
      <c r="M424" s="701">
        <v>6680.5172413793107</v>
      </c>
      <c r="N424" s="701">
        <v>218</v>
      </c>
      <c r="O424" s="701">
        <v>1457518</v>
      </c>
      <c r="P424" s="726">
        <v>1.0747508562874915</v>
      </c>
      <c r="Q424" s="702">
        <v>6685.8623853211011</v>
      </c>
    </row>
    <row r="425" spans="1:17" ht="14.45" customHeight="1" x14ac:dyDescent="0.2">
      <c r="A425" s="696" t="s">
        <v>509</v>
      </c>
      <c r="B425" s="697" t="s">
        <v>2446</v>
      </c>
      <c r="C425" s="697" t="s">
        <v>2447</v>
      </c>
      <c r="D425" s="697" t="s">
        <v>3173</v>
      </c>
      <c r="E425" s="697" t="s">
        <v>3174</v>
      </c>
      <c r="F425" s="701"/>
      <c r="G425" s="701"/>
      <c r="H425" s="701"/>
      <c r="I425" s="701"/>
      <c r="J425" s="701">
        <v>2</v>
      </c>
      <c r="K425" s="701">
        <v>966</v>
      </c>
      <c r="L425" s="701">
        <v>1</v>
      </c>
      <c r="M425" s="701">
        <v>483</v>
      </c>
      <c r="N425" s="701"/>
      <c r="O425" s="701"/>
      <c r="P425" s="726"/>
      <c r="Q425" s="702"/>
    </row>
    <row r="426" spans="1:17" ht="14.45" customHeight="1" x14ac:dyDescent="0.2">
      <c r="A426" s="696" t="s">
        <v>509</v>
      </c>
      <c r="B426" s="697" t="s">
        <v>2446</v>
      </c>
      <c r="C426" s="697" t="s">
        <v>2447</v>
      </c>
      <c r="D426" s="697" t="s">
        <v>2692</v>
      </c>
      <c r="E426" s="697" t="s">
        <v>2693</v>
      </c>
      <c r="F426" s="701"/>
      <c r="G426" s="701"/>
      <c r="H426" s="701"/>
      <c r="I426" s="701"/>
      <c r="J426" s="701">
        <v>1</v>
      </c>
      <c r="K426" s="701">
        <v>4650</v>
      </c>
      <c r="L426" s="701">
        <v>1</v>
      </c>
      <c r="M426" s="701">
        <v>4650</v>
      </c>
      <c r="N426" s="701"/>
      <c r="O426" s="701"/>
      <c r="P426" s="726"/>
      <c r="Q426" s="702"/>
    </row>
    <row r="427" spans="1:17" ht="14.45" customHeight="1" x14ac:dyDescent="0.2">
      <c r="A427" s="696" t="s">
        <v>509</v>
      </c>
      <c r="B427" s="697" t="s">
        <v>2446</v>
      </c>
      <c r="C427" s="697" t="s">
        <v>2447</v>
      </c>
      <c r="D427" s="697" t="s">
        <v>3175</v>
      </c>
      <c r="E427" s="697" t="s">
        <v>3176</v>
      </c>
      <c r="F427" s="701"/>
      <c r="G427" s="701"/>
      <c r="H427" s="701"/>
      <c r="I427" s="701"/>
      <c r="J427" s="701">
        <v>1</v>
      </c>
      <c r="K427" s="701">
        <v>595</v>
      </c>
      <c r="L427" s="701">
        <v>1</v>
      </c>
      <c r="M427" s="701">
        <v>595</v>
      </c>
      <c r="N427" s="701"/>
      <c r="O427" s="701"/>
      <c r="P427" s="726"/>
      <c r="Q427" s="702"/>
    </row>
    <row r="428" spans="1:17" ht="14.45" customHeight="1" x14ac:dyDescent="0.2">
      <c r="A428" s="696" t="s">
        <v>509</v>
      </c>
      <c r="B428" s="697" t="s">
        <v>2446</v>
      </c>
      <c r="C428" s="697" t="s">
        <v>2447</v>
      </c>
      <c r="D428" s="697" t="s">
        <v>3177</v>
      </c>
      <c r="E428" s="697" t="s">
        <v>3178</v>
      </c>
      <c r="F428" s="701"/>
      <c r="G428" s="701"/>
      <c r="H428" s="701"/>
      <c r="I428" s="701"/>
      <c r="J428" s="701"/>
      <c r="K428" s="701"/>
      <c r="L428" s="701"/>
      <c r="M428" s="701"/>
      <c r="N428" s="701">
        <v>2</v>
      </c>
      <c r="O428" s="701">
        <v>8322</v>
      </c>
      <c r="P428" s="726"/>
      <c r="Q428" s="702">
        <v>4161</v>
      </c>
    </row>
    <row r="429" spans="1:17" ht="14.45" customHeight="1" x14ac:dyDescent="0.2">
      <c r="A429" s="696" t="s">
        <v>509</v>
      </c>
      <c r="B429" s="697" t="s">
        <v>2446</v>
      </c>
      <c r="C429" s="697" t="s">
        <v>2447</v>
      </c>
      <c r="D429" s="697" t="s">
        <v>2448</v>
      </c>
      <c r="E429" s="697" t="s">
        <v>2449</v>
      </c>
      <c r="F429" s="701">
        <v>10</v>
      </c>
      <c r="G429" s="701">
        <v>0</v>
      </c>
      <c r="H429" s="701"/>
      <c r="I429" s="701">
        <v>0</v>
      </c>
      <c r="J429" s="701">
        <v>8</v>
      </c>
      <c r="K429" s="701">
        <v>0</v>
      </c>
      <c r="L429" s="701"/>
      <c r="M429" s="701">
        <v>0</v>
      </c>
      <c r="N429" s="701">
        <v>16</v>
      </c>
      <c r="O429" s="701">
        <v>0</v>
      </c>
      <c r="P429" s="726"/>
      <c r="Q429" s="702">
        <v>0</v>
      </c>
    </row>
    <row r="430" spans="1:17" ht="14.45" customHeight="1" x14ac:dyDescent="0.2">
      <c r="A430" s="696" t="s">
        <v>509</v>
      </c>
      <c r="B430" s="697" t="s">
        <v>2446</v>
      </c>
      <c r="C430" s="697" t="s">
        <v>2447</v>
      </c>
      <c r="D430" s="697" t="s">
        <v>3179</v>
      </c>
      <c r="E430" s="697" t="s">
        <v>3180</v>
      </c>
      <c r="F430" s="701"/>
      <c r="G430" s="701"/>
      <c r="H430" s="701"/>
      <c r="I430" s="701"/>
      <c r="J430" s="701">
        <v>4</v>
      </c>
      <c r="K430" s="701">
        <v>3080</v>
      </c>
      <c r="L430" s="701">
        <v>1</v>
      </c>
      <c r="M430" s="701">
        <v>770</v>
      </c>
      <c r="N430" s="701"/>
      <c r="O430" s="701"/>
      <c r="P430" s="726"/>
      <c r="Q430" s="702"/>
    </row>
    <row r="431" spans="1:17" ht="14.45" customHeight="1" x14ac:dyDescent="0.2">
      <c r="A431" s="696" t="s">
        <v>509</v>
      </c>
      <c r="B431" s="697" t="s">
        <v>2446</v>
      </c>
      <c r="C431" s="697" t="s">
        <v>2447</v>
      </c>
      <c r="D431" s="697" t="s">
        <v>2655</v>
      </c>
      <c r="E431" s="697" t="s">
        <v>2656</v>
      </c>
      <c r="F431" s="701"/>
      <c r="G431" s="701"/>
      <c r="H431" s="701"/>
      <c r="I431" s="701"/>
      <c r="J431" s="701"/>
      <c r="K431" s="701"/>
      <c r="L431" s="701"/>
      <c r="M431" s="701"/>
      <c r="N431" s="701">
        <v>1</v>
      </c>
      <c r="O431" s="701">
        <v>123</v>
      </c>
      <c r="P431" s="726"/>
      <c r="Q431" s="702">
        <v>123</v>
      </c>
    </row>
    <row r="432" spans="1:17" ht="14.45" customHeight="1" x14ac:dyDescent="0.2">
      <c r="A432" s="696" t="s">
        <v>509</v>
      </c>
      <c r="B432" s="697" t="s">
        <v>2446</v>
      </c>
      <c r="C432" s="697" t="s">
        <v>2447</v>
      </c>
      <c r="D432" s="697" t="s">
        <v>3181</v>
      </c>
      <c r="E432" s="697" t="s">
        <v>3182</v>
      </c>
      <c r="F432" s="701"/>
      <c r="G432" s="701"/>
      <c r="H432" s="701"/>
      <c r="I432" s="701"/>
      <c r="J432" s="701">
        <v>1</v>
      </c>
      <c r="K432" s="701">
        <v>6169</v>
      </c>
      <c r="L432" s="701">
        <v>1</v>
      </c>
      <c r="M432" s="701">
        <v>6169</v>
      </c>
      <c r="N432" s="701">
        <v>2</v>
      </c>
      <c r="O432" s="701">
        <v>12428</v>
      </c>
      <c r="P432" s="726">
        <v>2.0145890744042796</v>
      </c>
      <c r="Q432" s="702">
        <v>6214</v>
      </c>
    </row>
    <row r="433" spans="1:17" ht="14.45" customHeight="1" x14ac:dyDescent="0.2">
      <c r="A433" s="696" t="s">
        <v>509</v>
      </c>
      <c r="B433" s="697" t="s">
        <v>2446</v>
      </c>
      <c r="C433" s="697" t="s">
        <v>2447</v>
      </c>
      <c r="D433" s="697" t="s">
        <v>3183</v>
      </c>
      <c r="E433" s="697" t="s">
        <v>3184</v>
      </c>
      <c r="F433" s="701">
        <v>89</v>
      </c>
      <c r="G433" s="701">
        <v>2488974</v>
      </c>
      <c r="H433" s="701">
        <v>6.355844169109611</v>
      </c>
      <c r="I433" s="701">
        <v>27966</v>
      </c>
      <c r="J433" s="701">
        <v>14</v>
      </c>
      <c r="K433" s="701">
        <v>391604</v>
      </c>
      <c r="L433" s="701">
        <v>1</v>
      </c>
      <c r="M433" s="701">
        <v>27971.714285714286</v>
      </c>
      <c r="N433" s="701">
        <v>112</v>
      </c>
      <c r="O433" s="701">
        <v>3133296</v>
      </c>
      <c r="P433" s="726">
        <v>8.0011848704303326</v>
      </c>
      <c r="Q433" s="702">
        <v>27975.857142857141</v>
      </c>
    </row>
    <row r="434" spans="1:17" ht="14.45" customHeight="1" x14ac:dyDescent="0.2">
      <c r="A434" s="696" t="s">
        <v>509</v>
      </c>
      <c r="B434" s="697" t="s">
        <v>2446</v>
      </c>
      <c r="C434" s="697" t="s">
        <v>2447</v>
      </c>
      <c r="D434" s="697" t="s">
        <v>3185</v>
      </c>
      <c r="E434" s="697" t="s">
        <v>3186</v>
      </c>
      <c r="F434" s="701">
        <v>396</v>
      </c>
      <c r="G434" s="701">
        <v>148102</v>
      </c>
      <c r="H434" s="701">
        <v>0.95143323354447462</v>
      </c>
      <c r="I434" s="701">
        <v>373.99494949494948</v>
      </c>
      <c r="J434" s="701">
        <v>414</v>
      </c>
      <c r="K434" s="701">
        <v>155662</v>
      </c>
      <c r="L434" s="701">
        <v>1</v>
      </c>
      <c r="M434" s="701">
        <v>375.99516908212559</v>
      </c>
      <c r="N434" s="701">
        <v>407</v>
      </c>
      <c r="O434" s="701">
        <v>154247</v>
      </c>
      <c r="P434" s="726">
        <v>0.99090979172823168</v>
      </c>
      <c r="Q434" s="702">
        <v>378.98525798525799</v>
      </c>
    </row>
    <row r="435" spans="1:17" ht="14.45" customHeight="1" x14ac:dyDescent="0.2">
      <c r="A435" s="696" t="s">
        <v>509</v>
      </c>
      <c r="B435" s="697" t="s">
        <v>2446</v>
      </c>
      <c r="C435" s="697" t="s">
        <v>2447</v>
      </c>
      <c r="D435" s="697" t="s">
        <v>2694</v>
      </c>
      <c r="E435" s="697" t="s">
        <v>2695</v>
      </c>
      <c r="F435" s="701"/>
      <c r="G435" s="701"/>
      <c r="H435" s="701"/>
      <c r="I435" s="701"/>
      <c r="J435" s="701">
        <v>3</v>
      </c>
      <c r="K435" s="701">
        <v>1089</v>
      </c>
      <c r="L435" s="701">
        <v>1</v>
      </c>
      <c r="M435" s="701">
        <v>363</v>
      </c>
      <c r="N435" s="701">
        <v>2</v>
      </c>
      <c r="O435" s="701">
        <v>732</v>
      </c>
      <c r="P435" s="726">
        <v>0.67217630853994492</v>
      </c>
      <c r="Q435" s="702">
        <v>366</v>
      </c>
    </row>
    <row r="436" spans="1:17" ht="14.45" customHeight="1" x14ac:dyDescent="0.2">
      <c r="A436" s="696" t="s">
        <v>509</v>
      </c>
      <c r="B436" s="697" t="s">
        <v>2446</v>
      </c>
      <c r="C436" s="697" t="s">
        <v>2447</v>
      </c>
      <c r="D436" s="697" t="s">
        <v>2544</v>
      </c>
      <c r="E436" s="697" t="s">
        <v>2545</v>
      </c>
      <c r="F436" s="701">
        <v>1</v>
      </c>
      <c r="G436" s="701">
        <v>375</v>
      </c>
      <c r="H436" s="701">
        <v>0.99734042553191493</v>
      </c>
      <c r="I436" s="701">
        <v>375</v>
      </c>
      <c r="J436" s="701">
        <v>1</v>
      </c>
      <c r="K436" s="701">
        <v>376</v>
      </c>
      <c r="L436" s="701">
        <v>1</v>
      </c>
      <c r="M436" s="701">
        <v>376</v>
      </c>
      <c r="N436" s="701"/>
      <c r="O436" s="701"/>
      <c r="P436" s="726"/>
      <c r="Q436" s="702"/>
    </row>
    <row r="437" spans="1:17" ht="14.45" customHeight="1" x14ac:dyDescent="0.2">
      <c r="A437" s="696" t="s">
        <v>509</v>
      </c>
      <c r="B437" s="697" t="s">
        <v>2446</v>
      </c>
      <c r="C437" s="697" t="s">
        <v>2447</v>
      </c>
      <c r="D437" s="697" t="s">
        <v>3187</v>
      </c>
      <c r="E437" s="697" t="s">
        <v>3188</v>
      </c>
      <c r="F437" s="701">
        <v>1</v>
      </c>
      <c r="G437" s="701">
        <v>1544</v>
      </c>
      <c r="H437" s="701"/>
      <c r="I437" s="701">
        <v>1544</v>
      </c>
      <c r="J437" s="701"/>
      <c r="K437" s="701"/>
      <c r="L437" s="701"/>
      <c r="M437" s="701"/>
      <c r="N437" s="701"/>
      <c r="O437" s="701"/>
      <c r="P437" s="726"/>
      <c r="Q437" s="702"/>
    </row>
    <row r="438" spans="1:17" ht="14.45" customHeight="1" x14ac:dyDescent="0.2">
      <c r="A438" s="696" t="s">
        <v>509</v>
      </c>
      <c r="B438" s="697" t="s">
        <v>2446</v>
      </c>
      <c r="C438" s="697" t="s">
        <v>2447</v>
      </c>
      <c r="D438" s="697" t="s">
        <v>3189</v>
      </c>
      <c r="E438" s="697" t="s">
        <v>3190</v>
      </c>
      <c r="F438" s="701"/>
      <c r="G438" s="701"/>
      <c r="H438" s="701"/>
      <c r="I438" s="701"/>
      <c r="J438" s="701">
        <v>5</v>
      </c>
      <c r="K438" s="701">
        <v>775</v>
      </c>
      <c r="L438" s="701">
        <v>1</v>
      </c>
      <c r="M438" s="701">
        <v>155</v>
      </c>
      <c r="N438" s="701"/>
      <c r="O438" s="701"/>
      <c r="P438" s="726"/>
      <c r="Q438" s="702"/>
    </row>
    <row r="439" spans="1:17" ht="14.45" customHeight="1" x14ac:dyDescent="0.2">
      <c r="A439" s="696" t="s">
        <v>509</v>
      </c>
      <c r="B439" s="697" t="s">
        <v>2446</v>
      </c>
      <c r="C439" s="697" t="s">
        <v>2447</v>
      </c>
      <c r="D439" s="697" t="s">
        <v>2548</v>
      </c>
      <c r="E439" s="697" t="s">
        <v>2549</v>
      </c>
      <c r="F439" s="701">
        <v>1</v>
      </c>
      <c r="G439" s="701">
        <v>391</v>
      </c>
      <c r="H439" s="701"/>
      <c r="I439" s="701">
        <v>391</v>
      </c>
      <c r="J439" s="701"/>
      <c r="K439" s="701"/>
      <c r="L439" s="701"/>
      <c r="M439" s="701"/>
      <c r="N439" s="701"/>
      <c r="O439" s="701"/>
      <c r="P439" s="726"/>
      <c r="Q439" s="702"/>
    </row>
    <row r="440" spans="1:17" ht="14.45" customHeight="1" x14ac:dyDescent="0.2">
      <c r="A440" s="696" t="s">
        <v>509</v>
      </c>
      <c r="B440" s="697" t="s">
        <v>2446</v>
      </c>
      <c r="C440" s="697" t="s">
        <v>2447</v>
      </c>
      <c r="D440" s="697" t="s">
        <v>3191</v>
      </c>
      <c r="E440" s="697" t="s">
        <v>3192</v>
      </c>
      <c r="F440" s="701">
        <v>1</v>
      </c>
      <c r="G440" s="701">
        <v>506</v>
      </c>
      <c r="H440" s="701"/>
      <c r="I440" s="701">
        <v>506</v>
      </c>
      <c r="J440" s="701"/>
      <c r="K440" s="701"/>
      <c r="L440" s="701"/>
      <c r="M440" s="701"/>
      <c r="N440" s="701"/>
      <c r="O440" s="701"/>
      <c r="P440" s="726"/>
      <c r="Q440" s="702"/>
    </row>
    <row r="441" spans="1:17" ht="14.45" customHeight="1" x14ac:dyDescent="0.2">
      <c r="A441" s="696" t="s">
        <v>509</v>
      </c>
      <c r="B441" s="697" t="s">
        <v>2446</v>
      </c>
      <c r="C441" s="697" t="s">
        <v>2447</v>
      </c>
      <c r="D441" s="697" t="s">
        <v>3193</v>
      </c>
      <c r="E441" s="697" t="s">
        <v>3194</v>
      </c>
      <c r="F441" s="701"/>
      <c r="G441" s="701"/>
      <c r="H441" s="701"/>
      <c r="I441" s="701"/>
      <c r="J441" s="701"/>
      <c r="K441" s="701"/>
      <c r="L441" s="701"/>
      <c r="M441" s="701"/>
      <c r="N441" s="701">
        <v>2</v>
      </c>
      <c r="O441" s="701">
        <v>90</v>
      </c>
      <c r="P441" s="726"/>
      <c r="Q441" s="702">
        <v>45</v>
      </c>
    </row>
    <row r="442" spans="1:17" ht="14.45" customHeight="1" x14ac:dyDescent="0.2">
      <c r="A442" s="696" t="s">
        <v>509</v>
      </c>
      <c r="B442" s="697" t="s">
        <v>2446</v>
      </c>
      <c r="C442" s="697" t="s">
        <v>2447</v>
      </c>
      <c r="D442" s="697" t="s">
        <v>2659</v>
      </c>
      <c r="E442" s="697" t="s">
        <v>2660</v>
      </c>
      <c r="F442" s="701"/>
      <c r="G442" s="701"/>
      <c r="H442" s="701"/>
      <c r="I442" s="701"/>
      <c r="J442" s="701"/>
      <c r="K442" s="701"/>
      <c r="L442" s="701"/>
      <c r="M442" s="701"/>
      <c r="N442" s="701">
        <v>1</v>
      </c>
      <c r="O442" s="701">
        <v>5817</v>
      </c>
      <c r="P442" s="726"/>
      <c r="Q442" s="702">
        <v>5817</v>
      </c>
    </row>
    <row r="443" spans="1:17" ht="14.45" customHeight="1" x14ac:dyDescent="0.2">
      <c r="A443" s="696" t="s">
        <v>509</v>
      </c>
      <c r="B443" s="697" t="s">
        <v>2446</v>
      </c>
      <c r="C443" s="697" t="s">
        <v>2447</v>
      </c>
      <c r="D443" s="697" t="s">
        <v>3195</v>
      </c>
      <c r="E443" s="697" t="s">
        <v>3196</v>
      </c>
      <c r="F443" s="701"/>
      <c r="G443" s="701"/>
      <c r="H443" s="701"/>
      <c r="I443" s="701"/>
      <c r="J443" s="701">
        <v>14</v>
      </c>
      <c r="K443" s="701">
        <v>16226</v>
      </c>
      <c r="L443" s="701">
        <v>1</v>
      </c>
      <c r="M443" s="701">
        <v>1159</v>
      </c>
      <c r="N443" s="701">
        <v>39</v>
      </c>
      <c r="O443" s="701">
        <v>45396</v>
      </c>
      <c r="P443" s="726">
        <v>2.7977320350055468</v>
      </c>
      <c r="Q443" s="702">
        <v>1164</v>
      </c>
    </row>
    <row r="444" spans="1:17" ht="14.45" customHeight="1" x14ac:dyDescent="0.2">
      <c r="A444" s="696" t="s">
        <v>509</v>
      </c>
      <c r="B444" s="697" t="s">
        <v>2446</v>
      </c>
      <c r="C444" s="697" t="s">
        <v>2447</v>
      </c>
      <c r="D444" s="697" t="s">
        <v>3197</v>
      </c>
      <c r="E444" s="697" t="s">
        <v>3198</v>
      </c>
      <c r="F444" s="701">
        <v>1</v>
      </c>
      <c r="G444" s="701">
        <v>2765</v>
      </c>
      <c r="H444" s="701"/>
      <c r="I444" s="701">
        <v>2765</v>
      </c>
      <c r="J444" s="701"/>
      <c r="K444" s="701"/>
      <c r="L444" s="701"/>
      <c r="M444" s="701"/>
      <c r="N444" s="701"/>
      <c r="O444" s="701"/>
      <c r="P444" s="726"/>
      <c r="Q444" s="702"/>
    </row>
    <row r="445" spans="1:17" ht="14.45" customHeight="1" x14ac:dyDescent="0.2">
      <c r="A445" s="696" t="s">
        <v>509</v>
      </c>
      <c r="B445" s="697" t="s">
        <v>2446</v>
      </c>
      <c r="C445" s="697" t="s">
        <v>2447</v>
      </c>
      <c r="D445" s="697" t="s">
        <v>2696</v>
      </c>
      <c r="E445" s="697" t="s">
        <v>2697</v>
      </c>
      <c r="F445" s="701"/>
      <c r="G445" s="701"/>
      <c r="H445" s="701"/>
      <c r="I445" s="701"/>
      <c r="J445" s="701"/>
      <c r="K445" s="701"/>
      <c r="L445" s="701"/>
      <c r="M445" s="701"/>
      <c r="N445" s="701">
        <v>1</v>
      </c>
      <c r="O445" s="701">
        <v>2548</v>
      </c>
      <c r="P445" s="726"/>
      <c r="Q445" s="702">
        <v>2548</v>
      </c>
    </row>
    <row r="446" spans="1:17" ht="14.45" customHeight="1" x14ac:dyDescent="0.2">
      <c r="A446" s="696" t="s">
        <v>509</v>
      </c>
      <c r="B446" s="697" t="s">
        <v>2446</v>
      </c>
      <c r="C446" s="697" t="s">
        <v>2447</v>
      </c>
      <c r="D446" s="697" t="s">
        <v>3199</v>
      </c>
      <c r="E446" s="697" t="s">
        <v>3200</v>
      </c>
      <c r="F446" s="701">
        <v>1</v>
      </c>
      <c r="G446" s="701">
        <v>311</v>
      </c>
      <c r="H446" s="701"/>
      <c r="I446" s="701">
        <v>311</v>
      </c>
      <c r="J446" s="701"/>
      <c r="K446" s="701"/>
      <c r="L446" s="701"/>
      <c r="M446" s="701"/>
      <c r="N446" s="701"/>
      <c r="O446" s="701"/>
      <c r="P446" s="726"/>
      <c r="Q446" s="702"/>
    </row>
    <row r="447" spans="1:17" ht="14.45" customHeight="1" x14ac:dyDescent="0.2">
      <c r="A447" s="696" t="s">
        <v>509</v>
      </c>
      <c r="B447" s="697" t="s">
        <v>2446</v>
      </c>
      <c r="C447" s="697" t="s">
        <v>2447</v>
      </c>
      <c r="D447" s="697" t="s">
        <v>3201</v>
      </c>
      <c r="E447" s="697" t="s">
        <v>3202</v>
      </c>
      <c r="F447" s="701">
        <v>2</v>
      </c>
      <c r="G447" s="701">
        <v>3476</v>
      </c>
      <c r="H447" s="701"/>
      <c r="I447" s="701">
        <v>1738</v>
      </c>
      <c r="J447" s="701"/>
      <c r="K447" s="701"/>
      <c r="L447" s="701"/>
      <c r="M447" s="701"/>
      <c r="N447" s="701"/>
      <c r="O447" s="701"/>
      <c r="P447" s="726"/>
      <c r="Q447" s="702"/>
    </row>
    <row r="448" spans="1:17" ht="14.45" customHeight="1" x14ac:dyDescent="0.2">
      <c r="A448" s="696" t="s">
        <v>509</v>
      </c>
      <c r="B448" s="697" t="s">
        <v>2446</v>
      </c>
      <c r="C448" s="697" t="s">
        <v>2447</v>
      </c>
      <c r="D448" s="697" t="s">
        <v>3203</v>
      </c>
      <c r="E448" s="697" t="s">
        <v>3204</v>
      </c>
      <c r="F448" s="701"/>
      <c r="G448" s="701"/>
      <c r="H448" s="701"/>
      <c r="I448" s="701"/>
      <c r="J448" s="701"/>
      <c r="K448" s="701"/>
      <c r="L448" s="701"/>
      <c r="M448" s="701"/>
      <c r="N448" s="701">
        <v>1</v>
      </c>
      <c r="O448" s="701">
        <v>5692</v>
      </c>
      <c r="P448" s="726"/>
      <c r="Q448" s="702">
        <v>5692</v>
      </c>
    </row>
    <row r="449" spans="1:17" ht="14.45" customHeight="1" x14ac:dyDescent="0.2">
      <c r="A449" s="696" t="s">
        <v>509</v>
      </c>
      <c r="B449" s="697" t="s">
        <v>2446</v>
      </c>
      <c r="C449" s="697" t="s">
        <v>2447</v>
      </c>
      <c r="D449" s="697" t="s">
        <v>3205</v>
      </c>
      <c r="E449" s="697" t="s">
        <v>3206</v>
      </c>
      <c r="F449" s="701"/>
      <c r="G449" s="701"/>
      <c r="H449" s="701"/>
      <c r="I449" s="701"/>
      <c r="J449" s="701">
        <v>1</v>
      </c>
      <c r="K449" s="701">
        <v>725</v>
      </c>
      <c r="L449" s="701">
        <v>1</v>
      </c>
      <c r="M449" s="701">
        <v>725</v>
      </c>
      <c r="N449" s="701">
        <v>1</v>
      </c>
      <c r="O449" s="701">
        <v>732</v>
      </c>
      <c r="P449" s="726">
        <v>1.0096551724137932</v>
      </c>
      <c r="Q449" s="702">
        <v>732</v>
      </c>
    </row>
    <row r="450" spans="1:17" ht="14.45" customHeight="1" x14ac:dyDescent="0.2">
      <c r="A450" s="696" t="s">
        <v>509</v>
      </c>
      <c r="B450" s="697" t="s">
        <v>2446</v>
      </c>
      <c r="C450" s="697" t="s">
        <v>2447</v>
      </c>
      <c r="D450" s="697" t="s">
        <v>3207</v>
      </c>
      <c r="E450" s="697" t="s">
        <v>3208</v>
      </c>
      <c r="F450" s="701">
        <v>5</v>
      </c>
      <c r="G450" s="701">
        <v>9215</v>
      </c>
      <c r="H450" s="701">
        <v>4.9757019438444923</v>
      </c>
      <c r="I450" s="701">
        <v>1843</v>
      </c>
      <c r="J450" s="701">
        <v>1</v>
      </c>
      <c r="K450" s="701">
        <v>1852</v>
      </c>
      <c r="L450" s="701">
        <v>1</v>
      </c>
      <c r="M450" s="701">
        <v>1852</v>
      </c>
      <c r="N450" s="701"/>
      <c r="O450" s="701"/>
      <c r="P450" s="726"/>
      <c r="Q450" s="702"/>
    </row>
    <row r="451" spans="1:17" ht="14.45" customHeight="1" x14ac:dyDescent="0.2">
      <c r="A451" s="696" t="s">
        <v>509</v>
      </c>
      <c r="B451" s="697" t="s">
        <v>2446</v>
      </c>
      <c r="C451" s="697" t="s">
        <v>2447</v>
      </c>
      <c r="D451" s="697" t="s">
        <v>3209</v>
      </c>
      <c r="E451" s="697" t="s">
        <v>3210</v>
      </c>
      <c r="F451" s="701">
        <v>12</v>
      </c>
      <c r="G451" s="701">
        <v>0</v>
      </c>
      <c r="H451" s="701"/>
      <c r="I451" s="701">
        <v>0</v>
      </c>
      <c r="J451" s="701">
        <v>13</v>
      </c>
      <c r="K451" s="701">
        <v>0</v>
      </c>
      <c r="L451" s="701"/>
      <c r="M451" s="701">
        <v>0</v>
      </c>
      <c r="N451" s="701">
        <v>6</v>
      </c>
      <c r="O451" s="701">
        <v>0</v>
      </c>
      <c r="P451" s="726"/>
      <c r="Q451" s="702">
        <v>0</v>
      </c>
    </row>
    <row r="452" spans="1:17" ht="14.45" customHeight="1" x14ac:dyDescent="0.2">
      <c r="A452" s="696" t="s">
        <v>509</v>
      </c>
      <c r="B452" s="697" t="s">
        <v>2446</v>
      </c>
      <c r="C452" s="697" t="s">
        <v>2447</v>
      </c>
      <c r="D452" s="697" t="s">
        <v>2698</v>
      </c>
      <c r="E452" s="697" t="s">
        <v>2699</v>
      </c>
      <c r="F452" s="701"/>
      <c r="G452" s="701"/>
      <c r="H452" s="701"/>
      <c r="I452" s="701"/>
      <c r="J452" s="701">
        <v>2</v>
      </c>
      <c r="K452" s="701">
        <v>2920</v>
      </c>
      <c r="L452" s="701">
        <v>1</v>
      </c>
      <c r="M452" s="701">
        <v>1460</v>
      </c>
      <c r="N452" s="701">
        <v>2</v>
      </c>
      <c r="O452" s="701">
        <v>2940</v>
      </c>
      <c r="P452" s="726">
        <v>1.0068493150684932</v>
      </c>
      <c r="Q452" s="702">
        <v>1470</v>
      </c>
    </row>
    <row r="453" spans="1:17" ht="14.45" customHeight="1" x14ac:dyDescent="0.2">
      <c r="A453" s="696" t="s">
        <v>509</v>
      </c>
      <c r="B453" s="697" t="s">
        <v>2446</v>
      </c>
      <c r="C453" s="697" t="s">
        <v>2447</v>
      </c>
      <c r="D453" s="697" t="s">
        <v>3211</v>
      </c>
      <c r="E453" s="697" t="s">
        <v>3212</v>
      </c>
      <c r="F453" s="701">
        <v>3</v>
      </c>
      <c r="G453" s="701">
        <v>7713</v>
      </c>
      <c r="H453" s="701">
        <v>2.9711093990755009</v>
      </c>
      <c r="I453" s="701">
        <v>2571</v>
      </c>
      <c r="J453" s="701">
        <v>1</v>
      </c>
      <c r="K453" s="701">
        <v>2596</v>
      </c>
      <c r="L453" s="701">
        <v>1</v>
      </c>
      <c r="M453" s="701">
        <v>2596</v>
      </c>
      <c r="N453" s="701"/>
      <c r="O453" s="701"/>
      <c r="P453" s="726"/>
      <c r="Q453" s="702"/>
    </row>
    <row r="454" spans="1:17" ht="14.45" customHeight="1" x14ac:dyDescent="0.2">
      <c r="A454" s="696" t="s">
        <v>509</v>
      </c>
      <c r="B454" s="697" t="s">
        <v>2446</v>
      </c>
      <c r="C454" s="697" t="s">
        <v>2447</v>
      </c>
      <c r="D454" s="697" t="s">
        <v>3213</v>
      </c>
      <c r="E454" s="697" t="s">
        <v>3214</v>
      </c>
      <c r="F454" s="701">
        <v>1</v>
      </c>
      <c r="G454" s="701">
        <v>396</v>
      </c>
      <c r="H454" s="701"/>
      <c r="I454" s="701">
        <v>396</v>
      </c>
      <c r="J454" s="701"/>
      <c r="K454" s="701"/>
      <c r="L454" s="701"/>
      <c r="M454" s="701"/>
      <c r="N454" s="701"/>
      <c r="O454" s="701"/>
      <c r="P454" s="726"/>
      <c r="Q454" s="702"/>
    </row>
    <row r="455" spans="1:17" ht="14.45" customHeight="1" x14ac:dyDescent="0.2">
      <c r="A455" s="696" t="s">
        <v>509</v>
      </c>
      <c r="B455" s="697" t="s">
        <v>2446</v>
      </c>
      <c r="C455" s="697" t="s">
        <v>2447</v>
      </c>
      <c r="D455" s="697" t="s">
        <v>3215</v>
      </c>
      <c r="E455" s="697" t="s">
        <v>3216</v>
      </c>
      <c r="F455" s="701"/>
      <c r="G455" s="701"/>
      <c r="H455" s="701"/>
      <c r="I455" s="701"/>
      <c r="J455" s="701"/>
      <c r="K455" s="701"/>
      <c r="L455" s="701"/>
      <c r="M455" s="701"/>
      <c r="N455" s="701">
        <v>2</v>
      </c>
      <c r="O455" s="701">
        <v>9382</v>
      </c>
      <c r="P455" s="726"/>
      <c r="Q455" s="702">
        <v>4691</v>
      </c>
    </row>
    <row r="456" spans="1:17" ht="14.45" customHeight="1" x14ac:dyDescent="0.2">
      <c r="A456" s="696" t="s">
        <v>509</v>
      </c>
      <c r="B456" s="697" t="s">
        <v>2446</v>
      </c>
      <c r="C456" s="697" t="s">
        <v>2447</v>
      </c>
      <c r="D456" s="697" t="s">
        <v>3217</v>
      </c>
      <c r="E456" s="697" t="s">
        <v>3218</v>
      </c>
      <c r="F456" s="701">
        <v>1</v>
      </c>
      <c r="G456" s="701">
        <v>4467</v>
      </c>
      <c r="H456" s="701">
        <v>0.49699599465954608</v>
      </c>
      <c r="I456" s="701">
        <v>4467</v>
      </c>
      <c r="J456" s="701">
        <v>2</v>
      </c>
      <c r="K456" s="701">
        <v>8988</v>
      </c>
      <c r="L456" s="701">
        <v>1</v>
      </c>
      <c r="M456" s="701">
        <v>4494</v>
      </c>
      <c r="N456" s="701"/>
      <c r="O456" s="701"/>
      <c r="P456" s="726"/>
      <c r="Q456" s="702"/>
    </row>
    <row r="457" spans="1:17" ht="14.45" customHeight="1" x14ac:dyDescent="0.2">
      <c r="A457" s="696" t="s">
        <v>509</v>
      </c>
      <c r="B457" s="697" t="s">
        <v>2446</v>
      </c>
      <c r="C457" s="697" t="s">
        <v>2447</v>
      </c>
      <c r="D457" s="697" t="s">
        <v>3219</v>
      </c>
      <c r="E457" s="697" t="s">
        <v>3220</v>
      </c>
      <c r="F457" s="701">
        <v>1</v>
      </c>
      <c r="G457" s="701">
        <v>1554</v>
      </c>
      <c r="H457" s="701"/>
      <c r="I457" s="701">
        <v>1554</v>
      </c>
      <c r="J457" s="701"/>
      <c r="K457" s="701"/>
      <c r="L457" s="701"/>
      <c r="M457" s="701"/>
      <c r="N457" s="701"/>
      <c r="O457" s="701"/>
      <c r="P457" s="726"/>
      <c r="Q457" s="702"/>
    </row>
    <row r="458" spans="1:17" ht="14.45" customHeight="1" x14ac:dyDescent="0.2">
      <c r="A458" s="696" t="s">
        <v>509</v>
      </c>
      <c r="B458" s="697" t="s">
        <v>2446</v>
      </c>
      <c r="C458" s="697" t="s">
        <v>2447</v>
      </c>
      <c r="D458" s="697" t="s">
        <v>2594</v>
      </c>
      <c r="E458" s="697" t="s">
        <v>2595</v>
      </c>
      <c r="F458" s="701"/>
      <c r="G458" s="701"/>
      <c r="H458" s="701"/>
      <c r="I458" s="701"/>
      <c r="J458" s="701"/>
      <c r="K458" s="701"/>
      <c r="L458" s="701"/>
      <c r="M458" s="701"/>
      <c r="N458" s="701">
        <v>1</v>
      </c>
      <c r="O458" s="701">
        <v>0</v>
      </c>
      <c r="P458" s="726"/>
      <c r="Q458" s="702">
        <v>0</v>
      </c>
    </row>
    <row r="459" spans="1:17" ht="14.45" customHeight="1" x14ac:dyDescent="0.2">
      <c r="A459" s="696" t="s">
        <v>509</v>
      </c>
      <c r="B459" s="697" t="s">
        <v>2446</v>
      </c>
      <c r="C459" s="697" t="s">
        <v>2447</v>
      </c>
      <c r="D459" s="697" t="s">
        <v>3221</v>
      </c>
      <c r="E459" s="697" t="s">
        <v>3222</v>
      </c>
      <c r="F459" s="701">
        <v>1</v>
      </c>
      <c r="G459" s="701">
        <v>1936</v>
      </c>
      <c r="H459" s="701"/>
      <c r="I459" s="701">
        <v>1936</v>
      </c>
      <c r="J459" s="701"/>
      <c r="K459" s="701"/>
      <c r="L459" s="701"/>
      <c r="M459" s="701"/>
      <c r="N459" s="701"/>
      <c r="O459" s="701"/>
      <c r="P459" s="726"/>
      <c r="Q459" s="702"/>
    </row>
    <row r="460" spans="1:17" ht="14.45" customHeight="1" x14ac:dyDescent="0.2">
      <c r="A460" s="696" t="s">
        <v>509</v>
      </c>
      <c r="B460" s="697" t="s">
        <v>2446</v>
      </c>
      <c r="C460" s="697" t="s">
        <v>2447</v>
      </c>
      <c r="D460" s="697" t="s">
        <v>3223</v>
      </c>
      <c r="E460" s="697" t="s">
        <v>3224</v>
      </c>
      <c r="F460" s="701">
        <v>1</v>
      </c>
      <c r="G460" s="701">
        <v>3316</v>
      </c>
      <c r="H460" s="701"/>
      <c r="I460" s="701">
        <v>3316</v>
      </c>
      <c r="J460" s="701"/>
      <c r="K460" s="701"/>
      <c r="L460" s="701"/>
      <c r="M460" s="701"/>
      <c r="N460" s="701"/>
      <c r="O460" s="701"/>
      <c r="P460" s="726"/>
      <c r="Q460" s="702"/>
    </row>
    <row r="461" spans="1:17" ht="14.45" customHeight="1" x14ac:dyDescent="0.2">
      <c r="A461" s="696" t="s">
        <v>509</v>
      </c>
      <c r="B461" s="697" t="s">
        <v>2446</v>
      </c>
      <c r="C461" s="697" t="s">
        <v>2447</v>
      </c>
      <c r="D461" s="697" t="s">
        <v>3225</v>
      </c>
      <c r="E461" s="697" t="s">
        <v>2449</v>
      </c>
      <c r="F461" s="701">
        <v>4</v>
      </c>
      <c r="G461" s="701">
        <v>0</v>
      </c>
      <c r="H461" s="701"/>
      <c r="I461" s="701">
        <v>0</v>
      </c>
      <c r="J461" s="701">
        <v>2</v>
      </c>
      <c r="K461" s="701">
        <v>0</v>
      </c>
      <c r="L461" s="701"/>
      <c r="M461" s="701">
        <v>0</v>
      </c>
      <c r="N461" s="701">
        <v>3</v>
      </c>
      <c r="O461" s="701">
        <v>0</v>
      </c>
      <c r="P461" s="726"/>
      <c r="Q461" s="702">
        <v>0</v>
      </c>
    </row>
    <row r="462" spans="1:17" ht="14.45" customHeight="1" x14ac:dyDescent="0.2">
      <c r="A462" s="696" t="s">
        <v>509</v>
      </c>
      <c r="B462" s="697" t="s">
        <v>2446</v>
      </c>
      <c r="C462" s="697" t="s">
        <v>2447</v>
      </c>
      <c r="D462" s="697" t="s">
        <v>3226</v>
      </c>
      <c r="E462" s="697" t="s">
        <v>3227</v>
      </c>
      <c r="F462" s="701">
        <v>1</v>
      </c>
      <c r="G462" s="701">
        <v>1861</v>
      </c>
      <c r="H462" s="701"/>
      <c r="I462" s="701">
        <v>1861</v>
      </c>
      <c r="J462" s="701"/>
      <c r="K462" s="701"/>
      <c r="L462" s="701"/>
      <c r="M462" s="701"/>
      <c r="N462" s="701"/>
      <c r="O462" s="701"/>
      <c r="P462" s="726"/>
      <c r="Q462" s="702"/>
    </row>
    <row r="463" spans="1:17" ht="14.45" customHeight="1" x14ac:dyDescent="0.2">
      <c r="A463" s="696" t="s">
        <v>509</v>
      </c>
      <c r="B463" s="697" t="s">
        <v>2446</v>
      </c>
      <c r="C463" s="697" t="s">
        <v>2447</v>
      </c>
      <c r="D463" s="697" t="s">
        <v>3228</v>
      </c>
      <c r="E463" s="697" t="s">
        <v>3229</v>
      </c>
      <c r="F463" s="701">
        <v>1</v>
      </c>
      <c r="G463" s="701">
        <v>3147</v>
      </c>
      <c r="H463" s="701"/>
      <c r="I463" s="701">
        <v>3147</v>
      </c>
      <c r="J463" s="701"/>
      <c r="K463" s="701"/>
      <c r="L463" s="701"/>
      <c r="M463" s="701"/>
      <c r="N463" s="701">
        <v>2</v>
      </c>
      <c r="O463" s="701">
        <v>6354</v>
      </c>
      <c r="P463" s="726"/>
      <c r="Q463" s="702">
        <v>3177</v>
      </c>
    </row>
    <row r="464" spans="1:17" ht="14.45" customHeight="1" x14ac:dyDescent="0.2">
      <c r="A464" s="696" t="s">
        <v>509</v>
      </c>
      <c r="B464" s="697" t="s">
        <v>2446</v>
      </c>
      <c r="C464" s="697" t="s">
        <v>2447</v>
      </c>
      <c r="D464" s="697" t="s">
        <v>3230</v>
      </c>
      <c r="E464" s="697" t="s">
        <v>3231</v>
      </c>
      <c r="F464" s="701"/>
      <c r="G464" s="701"/>
      <c r="H464" s="701"/>
      <c r="I464" s="701"/>
      <c r="J464" s="701">
        <v>1</v>
      </c>
      <c r="K464" s="701">
        <v>2525</v>
      </c>
      <c r="L464" s="701">
        <v>1</v>
      </c>
      <c r="M464" s="701">
        <v>2525</v>
      </c>
      <c r="N464" s="701"/>
      <c r="O464" s="701"/>
      <c r="P464" s="726"/>
      <c r="Q464" s="702"/>
    </row>
    <row r="465" spans="1:17" ht="14.45" customHeight="1" x14ac:dyDescent="0.2">
      <c r="A465" s="696" t="s">
        <v>509</v>
      </c>
      <c r="B465" s="697" t="s">
        <v>2446</v>
      </c>
      <c r="C465" s="697" t="s">
        <v>2447</v>
      </c>
      <c r="D465" s="697" t="s">
        <v>3232</v>
      </c>
      <c r="E465" s="697" t="s">
        <v>3233</v>
      </c>
      <c r="F465" s="701"/>
      <c r="G465" s="701"/>
      <c r="H465" s="701"/>
      <c r="I465" s="701"/>
      <c r="J465" s="701"/>
      <c r="K465" s="701"/>
      <c r="L465" s="701"/>
      <c r="M465" s="701"/>
      <c r="N465" s="701">
        <v>1</v>
      </c>
      <c r="O465" s="701">
        <v>2789</v>
      </c>
      <c r="P465" s="726"/>
      <c r="Q465" s="702">
        <v>2789</v>
      </c>
    </row>
    <row r="466" spans="1:17" ht="14.45" customHeight="1" x14ac:dyDescent="0.2">
      <c r="A466" s="696" t="s">
        <v>509</v>
      </c>
      <c r="B466" s="697" t="s">
        <v>2446</v>
      </c>
      <c r="C466" s="697" t="s">
        <v>2447</v>
      </c>
      <c r="D466" s="697" t="s">
        <v>3234</v>
      </c>
      <c r="E466" s="697" t="s">
        <v>3235</v>
      </c>
      <c r="F466" s="701"/>
      <c r="G466" s="701"/>
      <c r="H466" s="701"/>
      <c r="I466" s="701"/>
      <c r="J466" s="701">
        <v>6</v>
      </c>
      <c r="K466" s="701">
        <v>1938</v>
      </c>
      <c r="L466" s="701">
        <v>1</v>
      </c>
      <c r="M466" s="701">
        <v>323</v>
      </c>
      <c r="N466" s="701"/>
      <c r="O466" s="701"/>
      <c r="P466" s="726"/>
      <c r="Q466" s="702"/>
    </row>
    <row r="467" spans="1:17" ht="14.45" customHeight="1" x14ac:dyDescent="0.2">
      <c r="A467" s="696" t="s">
        <v>509</v>
      </c>
      <c r="B467" s="697" t="s">
        <v>2446</v>
      </c>
      <c r="C467" s="697" t="s">
        <v>2447</v>
      </c>
      <c r="D467" s="697" t="s">
        <v>3236</v>
      </c>
      <c r="E467" s="697" t="s">
        <v>3237</v>
      </c>
      <c r="F467" s="701">
        <v>1</v>
      </c>
      <c r="G467" s="701">
        <v>0</v>
      </c>
      <c r="H467" s="701"/>
      <c r="I467" s="701">
        <v>0</v>
      </c>
      <c r="J467" s="701"/>
      <c r="K467" s="701"/>
      <c r="L467" s="701"/>
      <c r="M467" s="701"/>
      <c r="N467" s="701"/>
      <c r="O467" s="701"/>
      <c r="P467" s="726"/>
      <c r="Q467" s="702"/>
    </row>
    <row r="468" spans="1:17" ht="14.45" customHeight="1" x14ac:dyDescent="0.2">
      <c r="A468" s="696" t="s">
        <v>509</v>
      </c>
      <c r="B468" s="697" t="s">
        <v>2446</v>
      </c>
      <c r="C468" s="697" t="s">
        <v>2447</v>
      </c>
      <c r="D468" s="697" t="s">
        <v>3238</v>
      </c>
      <c r="E468" s="697" t="s">
        <v>3239</v>
      </c>
      <c r="F468" s="701"/>
      <c r="G468" s="701"/>
      <c r="H468" s="701"/>
      <c r="I468" s="701"/>
      <c r="J468" s="701"/>
      <c r="K468" s="701"/>
      <c r="L468" s="701"/>
      <c r="M468" s="701"/>
      <c r="N468" s="701">
        <v>268</v>
      </c>
      <c r="O468" s="701">
        <v>0</v>
      </c>
      <c r="P468" s="726"/>
      <c r="Q468" s="702">
        <v>0</v>
      </c>
    </row>
    <row r="469" spans="1:17" ht="14.45" customHeight="1" x14ac:dyDescent="0.2">
      <c r="A469" s="696" t="s">
        <v>509</v>
      </c>
      <c r="B469" s="697" t="s">
        <v>2446</v>
      </c>
      <c r="C469" s="697" t="s">
        <v>2447</v>
      </c>
      <c r="D469" s="697" t="s">
        <v>3240</v>
      </c>
      <c r="E469" s="697" t="s">
        <v>3241</v>
      </c>
      <c r="F469" s="701"/>
      <c r="G469" s="701"/>
      <c r="H469" s="701"/>
      <c r="I469" s="701"/>
      <c r="J469" s="701">
        <v>1</v>
      </c>
      <c r="K469" s="701">
        <v>135</v>
      </c>
      <c r="L469" s="701">
        <v>1</v>
      </c>
      <c r="M469" s="701">
        <v>135</v>
      </c>
      <c r="N469" s="701"/>
      <c r="O469" s="701"/>
      <c r="P469" s="726"/>
      <c r="Q469" s="702"/>
    </row>
    <row r="470" spans="1:17" ht="14.45" customHeight="1" x14ac:dyDescent="0.2">
      <c r="A470" s="696" t="s">
        <v>509</v>
      </c>
      <c r="B470" s="697" t="s">
        <v>2446</v>
      </c>
      <c r="C470" s="697" t="s">
        <v>2447</v>
      </c>
      <c r="D470" s="697" t="s">
        <v>3242</v>
      </c>
      <c r="E470" s="697" t="s">
        <v>3243</v>
      </c>
      <c r="F470" s="701"/>
      <c r="G470" s="701"/>
      <c r="H470" s="701"/>
      <c r="I470" s="701"/>
      <c r="J470" s="701">
        <v>1</v>
      </c>
      <c r="K470" s="701">
        <v>0</v>
      </c>
      <c r="L470" s="701"/>
      <c r="M470" s="701">
        <v>0</v>
      </c>
      <c r="N470" s="701"/>
      <c r="O470" s="701"/>
      <c r="P470" s="726"/>
      <c r="Q470" s="702"/>
    </row>
    <row r="471" spans="1:17" ht="14.45" customHeight="1" x14ac:dyDescent="0.2">
      <c r="A471" s="696" t="s">
        <v>509</v>
      </c>
      <c r="B471" s="697" t="s">
        <v>3244</v>
      </c>
      <c r="C471" s="697" t="s">
        <v>2447</v>
      </c>
      <c r="D471" s="697" t="s">
        <v>2502</v>
      </c>
      <c r="E471" s="697" t="s">
        <v>2503</v>
      </c>
      <c r="F471" s="701"/>
      <c r="G471" s="701"/>
      <c r="H471" s="701"/>
      <c r="I471" s="701"/>
      <c r="J471" s="701"/>
      <c r="K471" s="701"/>
      <c r="L471" s="701"/>
      <c r="M471" s="701"/>
      <c r="N471" s="701">
        <v>1</v>
      </c>
      <c r="O471" s="701">
        <v>852</v>
      </c>
      <c r="P471" s="726"/>
      <c r="Q471" s="702">
        <v>852</v>
      </c>
    </row>
    <row r="472" spans="1:17" ht="14.45" customHeight="1" x14ac:dyDescent="0.2">
      <c r="A472" s="696" t="s">
        <v>509</v>
      </c>
      <c r="B472" s="697" t="s">
        <v>3244</v>
      </c>
      <c r="C472" s="697" t="s">
        <v>2447</v>
      </c>
      <c r="D472" s="697" t="s">
        <v>3127</v>
      </c>
      <c r="E472" s="697" t="s">
        <v>3128</v>
      </c>
      <c r="F472" s="701"/>
      <c r="G472" s="701"/>
      <c r="H472" s="701"/>
      <c r="I472" s="701"/>
      <c r="J472" s="701"/>
      <c r="K472" s="701"/>
      <c r="L472" s="701"/>
      <c r="M472" s="701"/>
      <c r="N472" s="701">
        <v>0</v>
      </c>
      <c r="O472" s="701">
        <v>0</v>
      </c>
      <c r="P472" s="726"/>
      <c r="Q472" s="702"/>
    </row>
    <row r="473" spans="1:17" ht="14.45" customHeight="1" x14ac:dyDescent="0.2">
      <c r="A473" s="696" t="s">
        <v>509</v>
      </c>
      <c r="B473" s="697" t="s">
        <v>3244</v>
      </c>
      <c r="C473" s="697" t="s">
        <v>2447</v>
      </c>
      <c r="D473" s="697" t="s">
        <v>3129</v>
      </c>
      <c r="E473" s="697" t="s">
        <v>3130</v>
      </c>
      <c r="F473" s="701"/>
      <c r="G473" s="701"/>
      <c r="H473" s="701"/>
      <c r="I473" s="701"/>
      <c r="J473" s="701"/>
      <c r="K473" s="701"/>
      <c r="L473" s="701"/>
      <c r="M473" s="701"/>
      <c r="N473" s="701">
        <v>0</v>
      </c>
      <c r="O473" s="701">
        <v>0</v>
      </c>
      <c r="P473" s="726"/>
      <c r="Q473" s="702"/>
    </row>
    <row r="474" spans="1:17" ht="14.45" customHeight="1" thickBot="1" x14ac:dyDescent="0.25">
      <c r="A474" s="703" t="s">
        <v>509</v>
      </c>
      <c r="B474" s="704" t="s">
        <v>3244</v>
      </c>
      <c r="C474" s="704" t="s">
        <v>2447</v>
      </c>
      <c r="D474" s="704" t="s">
        <v>3161</v>
      </c>
      <c r="E474" s="704" t="s">
        <v>3162</v>
      </c>
      <c r="F474" s="708"/>
      <c r="G474" s="708"/>
      <c r="H474" s="708"/>
      <c r="I474" s="708"/>
      <c r="J474" s="708"/>
      <c r="K474" s="708"/>
      <c r="L474" s="708"/>
      <c r="M474" s="708"/>
      <c r="N474" s="708">
        <v>0</v>
      </c>
      <c r="O474" s="708">
        <v>0</v>
      </c>
      <c r="P474" s="716"/>
      <c r="Q474" s="70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6343995-DFB0-48A4-807C-AEBACCF39E86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3" customWidth="1"/>
    <col min="2" max="2" width="7.85546875" style="333" hidden="1" customWidth="1" outlineLevel="1"/>
    <col min="3" max="3" width="7.85546875" style="333" customWidth="1" collapsed="1"/>
    <col min="4" max="4" width="7.85546875" style="333" customWidth="1"/>
    <col min="5" max="5" width="7.85546875" style="333" hidden="1" customWidth="1" outlineLevel="1"/>
    <col min="6" max="6" width="7.85546875" style="341" customWidth="1" collapsed="1"/>
    <col min="7" max="7" width="7.85546875" style="333" hidden="1" customWidth="1" outlineLevel="1"/>
    <col min="8" max="8" width="7.85546875" style="333" customWidth="1" collapsed="1"/>
    <col min="9" max="9" width="7.85546875" style="333" customWidth="1"/>
    <col min="10" max="10" width="7.85546875" style="333" hidden="1" customWidth="1" outlineLevel="1"/>
    <col min="11" max="11" width="7.85546875" style="342" customWidth="1" collapsed="1"/>
    <col min="12" max="13" width="7.85546875" style="333" hidden="1" customWidth="1"/>
    <col min="14" max="15" width="7.85546875" style="333" customWidth="1"/>
    <col min="16" max="16" width="9.28515625" style="333" hidden="1" customWidth="1" outlineLevel="1"/>
    <col min="17" max="17" width="9.5703125" style="333" hidden="1" customWidth="1" outlineLevel="1"/>
    <col min="18" max="18" width="9.28515625" style="333" collapsed="1"/>
    <col min="19" max="16384" width="9.28515625" style="333"/>
  </cols>
  <sheetData>
    <row r="1" spans="1:17" ht="18.600000000000001" customHeight="1" thickBot="1" x14ac:dyDescent="0.35">
      <c r="A1" s="626" t="s">
        <v>121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</row>
    <row r="2" spans="1:17" ht="14.45" customHeight="1" thickBot="1" x14ac:dyDescent="0.25">
      <c r="A2" s="351" t="s">
        <v>305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7" ht="14.45" customHeight="1" thickBot="1" x14ac:dyDescent="0.25">
      <c r="A3" s="616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17"/>
      <c r="B4" s="110">
        <v>2018</v>
      </c>
      <c r="C4" s="111">
        <v>2019</v>
      </c>
      <c r="D4" s="111">
        <v>2020</v>
      </c>
      <c r="E4" s="398" t="s">
        <v>301</v>
      </c>
      <c r="F4" s="399" t="s">
        <v>2</v>
      </c>
      <c r="G4" s="110">
        <v>2018</v>
      </c>
      <c r="H4" s="111">
        <v>2019</v>
      </c>
      <c r="I4" s="111">
        <v>2020</v>
      </c>
      <c r="J4" s="488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20" t="s">
        <v>152</v>
      </c>
      <c r="B5" s="105">
        <v>186.25700000000001</v>
      </c>
      <c r="C5" s="100">
        <v>177.04400000000001</v>
      </c>
      <c r="D5" s="100">
        <v>153.83000000000001</v>
      </c>
      <c r="E5" s="404">
        <f>IF(OR(D5=0,B5=0),"",D5/B5)</f>
        <v>0.82590184529977406</v>
      </c>
      <c r="F5" s="115">
        <f>IF(OR(D5=0,C5=0),"",D5/C5)</f>
        <v>0.86888005241634847</v>
      </c>
      <c r="G5" s="116">
        <v>21</v>
      </c>
      <c r="H5" s="100">
        <v>27</v>
      </c>
      <c r="I5" s="100">
        <v>25</v>
      </c>
      <c r="J5" s="404">
        <f>IF(OR(I5=0,G5=0),"",I5/G5)</f>
        <v>1.1904761904761905</v>
      </c>
      <c r="K5" s="117">
        <f>IF(OR(I5=0,H5=0),"",I5/H5)</f>
        <v>0.92592592592592593</v>
      </c>
      <c r="L5" s="107"/>
      <c r="M5" s="107"/>
      <c r="N5" s="7">
        <f>D5-C5</f>
        <v>-23.213999999999999</v>
      </c>
      <c r="O5" s="8">
        <f>I5-H5</f>
        <v>-2</v>
      </c>
      <c r="P5" s="7">
        <f>D5-B5</f>
        <v>-32.426999999999992</v>
      </c>
      <c r="Q5" s="8">
        <f>I5-G5</f>
        <v>4</v>
      </c>
    </row>
    <row r="6" spans="1:17" ht="14.45" hidden="1" customHeight="1" outlineLevel="1" x14ac:dyDescent="0.2">
      <c r="A6" s="421" t="s">
        <v>153</v>
      </c>
      <c r="B6" s="106">
        <v>30.135999999999999</v>
      </c>
      <c r="C6" s="99">
        <v>30.564</v>
      </c>
      <c r="D6" s="99">
        <v>82.376000000000005</v>
      </c>
      <c r="E6" s="404">
        <f t="shared" ref="E6:E12" si="0">IF(OR(D6=0,B6=0),"",D6/B6)</f>
        <v>2.7334749137244492</v>
      </c>
      <c r="F6" s="115">
        <f t="shared" ref="F6:F12" si="1">IF(OR(D6=0,C6=0),"",D6/C6)</f>
        <v>2.6951969637482005</v>
      </c>
      <c r="G6" s="119">
        <v>4</v>
      </c>
      <c r="H6" s="99">
        <v>5</v>
      </c>
      <c r="I6" s="99">
        <v>8</v>
      </c>
      <c r="J6" s="405">
        <f t="shared" ref="J6:J12" si="2">IF(OR(I6=0,G6=0),"",I6/G6)</f>
        <v>2</v>
      </c>
      <c r="K6" s="120">
        <f t="shared" ref="K6:K12" si="3">IF(OR(I6=0,H6=0),"",I6/H6)</f>
        <v>1.6</v>
      </c>
      <c r="L6" s="107"/>
      <c r="M6" s="107"/>
      <c r="N6" s="5">
        <f t="shared" ref="N6:N13" si="4">D6-C6</f>
        <v>51.812000000000005</v>
      </c>
      <c r="O6" s="6">
        <f t="shared" ref="O6:O13" si="5">I6-H6</f>
        <v>3</v>
      </c>
      <c r="P6" s="5">
        <f t="shared" ref="P6:P13" si="6">D6-B6</f>
        <v>52.240000000000009</v>
      </c>
      <c r="Q6" s="6">
        <f t="shared" ref="Q6:Q13" si="7">I6-G6</f>
        <v>4</v>
      </c>
    </row>
    <row r="7" spans="1:17" ht="14.45" hidden="1" customHeight="1" outlineLevel="1" x14ac:dyDescent="0.2">
      <c r="A7" s="421" t="s">
        <v>154</v>
      </c>
      <c r="B7" s="106">
        <v>110.55500000000001</v>
      </c>
      <c r="C7" s="99">
        <v>75.141000000000005</v>
      </c>
      <c r="D7" s="99">
        <v>93.49</v>
      </c>
      <c r="E7" s="404">
        <f t="shared" si="0"/>
        <v>0.84564244041427339</v>
      </c>
      <c r="F7" s="115">
        <f t="shared" si="1"/>
        <v>1.2441942481468171</v>
      </c>
      <c r="G7" s="119">
        <v>12</v>
      </c>
      <c r="H7" s="99">
        <v>12</v>
      </c>
      <c r="I7" s="99">
        <v>14</v>
      </c>
      <c r="J7" s="405">
        <f t="shared" si="2"/>
        <v>1.1666666666666667</v>
      </c>
      <c r="K7" s="120">
        <f t="shared" si="3"/>
        <v>1.1666666666666667</v>
      </c>
      <c r="L7" s="107"/>
      <c r="M7" s="107"/>
      <c r="N7" s="5">
        <f t="shared" si="4"/>
        <v>18.34899999999999</v>
      </c>
      <c r="O7" s="6">
        <f t="shared" si="5"/>
        <v>2</v>
      </c>
      <c r="P7" s="5">
        <f t="shared" si="6"/>
        <v>-17.065000000000012</v>
      </c>
      <c r="Q7" s="6">
        <f t="shared" si="7"/>
        <v>2</v>
      </c>
    </row>
    <row r="8" spans="1:17" ht="14.45" hidden="1" customHeight="1" outlineLevel="1" x14ac:dyDescent="0.2">
      <c r="A8" s="421" t="s">
        <v>155</v>
      </c>
      <c r="B8" s="106">
        <v>36.762999999999998</v>
      </c>
      <c r="C8" s="99">
        <v>0.46100000000000002</v>
      </c>
      <c r="D8" s="99">
        <v>21.048999999999999</v>
      </c>
      <c r="E8" s="404">
        <f t="shared" si="0"/>
        <v>0.57255936675461738</v>
      </c>
      <c r="F8" s="115">
        <f t="shared" si="1"/>
        <v>45.659436008676785</v>
      </c>
      <c r="G8" s="119">
        <v>2</v>
      </c>
      <c r="H8" s="99">
        <v>1</v>
      </c>
      <c r="I8" s="99">
        <v>3</v>
      </c>
      <c r="J8" s="405">
        <f t="shared" si="2"/>
        <v>1.5</v>
      </c>
      <c r="K8" s="120">
        <f t="shared" si="3"/>
        <v>3</v>
      </c>
      <c r="L8" s="107"/>
      <c r="M8" s="107"/>
      <c r="N8" s="5">
        <f t="shared" si="4"/>
        <v>20.588000000000001</v>
      </c>
      <c r="O8" s="6">
        <f t="shared" si="5"/>
        <v>2</v>
      </c>
      <c r="P8" s="5">
        <f t="shared" si="6"/>
        <v>-15.713999999999999</v>
      </c>
      <c r="Q8" s="6">
        <f t="shared" si="7"/>
        <v>1</v>
      </c>
    </row>
    <row r="9" spans="1:17" ht="14.45" hidden="1" customHeight="1" outlineLevel="1" x14ac:dyDescent="0.2">
      <c r="A9" s="421" t="s">
        <v>156</v>
      </c>
      <c r="B9" s="106">
        <v>0</v>
      </c>
      <c r="C9" s="99">
        <v>0</v>
      </c>
      <c r="D9" s="99">
        <v>0</v>
      </c>
      <c r="E9" s="404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5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1" t="s">
        <v>157</v>
      </c>
      <c r="B10" s="106">
        <v>134.63399999999999</v>
      </c>
      <c r="C10" s="99">
        <v>28.494</v>
      </c>
      <c r="D10" s="99">
        <v>56.441000000000003</v>
      </c>
      <c r="E10" s="404">
        <f t="shared" si="0"/>
        <v>0.41921802813553788</v>
      </c>
      <c r="F10" s="115">
        <f t="shared" si="1"/>
        <v>1.9808029760651367</v>
      </c>
      <c r="G10" s="119">
        <v>11</v>
      </c>
      <c r="H10" s="99">
        <v>4</v>
      </c>
      <c r="I10" s="99">
        <v>9</v>
      </c>
      <c r="J10" s="405">
        <f t="shared" si="2"/>
        <v>0.81818181818181823</v>
      </c>
      <c r="K10" s="120">
        <f t="shared" si="3"/>
        <v>2.25</v>
      </c>
      <c r="L10" s="107"/>
      <c r="M10" s="107"/>
      <c r="N10" s="5">
        <f t="shared" si="4"/>
        <v>27.947000000000003</v>
      </c>
      <c r="O10" s="6">
        <f t="shared" si="5"/>
        <v>5</v>
      </c>
      <c r="P10" s="5">
        <f t="shared" si="6"/>
        <v>-78.192999999999984</v>
      </c>
      <c r="Q10" s="6">
        <f t="shared" si="7"/>
        <v>-2</v>
      </c>
    </row>
    <row r="11" spans="1:17" ht="14.45" hidden="1" customHeight="1" outlineLevel="1" x14ac:dyDescent="0.2">
      <c r="A11" s="421" t="s">
        <v>158</v>
      </c>
      <c r="B11" s="106">
        <v>50.402000000000001</v>
      </c>
      <c r="C11" s="99">
        <v>4.0949999999999998</v>
      </c>
      <c r="D11" s="99">
        <v>1.4550000000000001</v>
      </c>
      <c r="E11" s="404">
        <f t="shared" si="0"/>
        <v>2.8867902067378281E-2</v>
      </c>
      <c r="F11" s="115">
        <f t="shared" si="1"/>
        <v>0.35531135531135533</v>
      </c>
      <c r="G11" s="119">
        <v>5</v>
      </c>
      <c r="H11" s="99">
        <v>2</v>
      </c>
      <c r="I11" s="99">
        <v>1</v>
      </c>
      <c r="J11" s="405">
        <f t="shared" si="2"/>
        <v>0.2</v>
      </c>
      <c r="K11" s="120">
        <f t="shared" si="3"/>
        <v>0.5</v>
      </c>
      <c r="L11" s="107"/>
      <c r="M11" s="107"/>
      <c r="N11" s="5">
        <f t="shared" si="4"/>
        <v>-2.6399999999999997</v>
      </c>
      <c r="O11" s="6">
        <f t="shared" si="5"/>
        <v>-1</v>
      </c>
      <c r="P11" s="5">
        <f t="shared" si="6"/>
        <v>-48.947000000000003</v>
      </c>
      <c r="Q11" s="6">
        <f t="shared" si="7"/>
        <v>-4</v>
      </c>
    </row>
    <row r="12" spans="1:17" ht="14.45" hidden="1" customHeight="1" outlineLevel="1" thickBot="1" x14ac:dyDescent="0.25">
      <c r="A12" s="422" t="s">
        <v>186</v>
      </c>
      <c r="B12" s="224">
        <v>0</v>
      </c>
      <c r="C12" s="225">
        <v>0</v>
      </c>
      <c r="D12" s="225">
        <v>0</v>
      </c>
      <c r="E12" s="404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6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548.74699999999996</v>
      </c>
      <c r="C13" s="102">
        <f>SUM(C5:C12)</f>
        <v>315.79900000000009</v>
      </c>
      <c r="D13" s="102">
        <f>SUM(D5:D12)</f>
        <v>408.64100000000002</v>
      </c>
      <c r="E13" s="400">
        <f>IF(OR(D13=0,B13=0),0,D13/B13)</f>
        <v>0.74468015314890112</v>
      </c>
      <c r="F13" s="121">
        <f>IF(OR(D13=0,C13=0),0,D13/C13)</f>
        <v>1.2939907979442618</v>
      </c>
      <c r="G13" s="122">
        <f>SUM(G5:G12)</f>
        <v>55</v>
      </c>
      <c r="H13" s="102">
        <f>SUM(H5:H12)</f>
        <v>51</v>
      </c>
      <c r="I13" s="102">
        <f>SUM(I5:I12)</f>
        <v>60</v>
      </c>
      <c r="J13" s="400">
        <f>IF(OR(I13=0,G13=0),0,I13/G13)</f>
        <v>1.0909090909090908</v>
      </c>
      <c r="K13" s="123">
        <f>IF(OR(I13=0,H13=0),0,I13/H13)</f>
        <v>1.1764705882352942</v>
      </c>
      <c r="L13" s="107"/>
      <c r="M13" s="107"/>
      <c r="N13" s="113">
        <f t="shared" si="4"/>
        <v>92.841999999999928</v>
      </c>
      <c r="O13" s="124">
        <f t="shared" si="5"/>
        <v>9</v>
      </c>
      <c r="P13" s="113">
        <f t="shared" si="6"/>
        <v>-140.10599999999994</v>
      </c>
      <c r="Q13" s="124">
        <f t="shared" si="7"/>
        <v>5</v>
      </c>
    </row>
    <row r="14" spans="1:17" ht="14.45" customHeight="1" x14ac:dyDescent="0.2">
      <c r="A14" s="125"/>
      <c r="B14" s="618"/>
      <c r="C14" s="618"/>
      <c r="D14" s="618"/>
      <c r="E14" s="619"/>
      <c r="F14" s="618"/>
      <c r="G14" s="618"/>
      <c r="H14" s="618"/>
      <c r="I14" s="618"/>
      <c r="J14" s="619"/>
      <c r="K14" s="618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4"/>
      <c r="C15" s="335"/>
      <c r="D15" s="335"/>
      <c r="E15" s="335"/>
      <c r="F15" s="335"/>
      <c r="G15" s="334"/>
      <c r="H15" s="335"/>
      <c r="I15" s="335"/>
      <c r="J15" s="335"/>
      <c r="K15" s="335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20" t="s">
        <v>234</v>
      </c>
      <c r="B16" s="622" t="s">
        <v>57</v>
      </c>
      <c r="C16" s="623"/>
      <c r="D16" s="623"/>
      <c r="E16" s="624"/>
      <c r="F16" s="625"/>
      <c r="G16" s="622" t="s">
        <v>217</v>
      </c>
      <c r="H16" s="623"/>
      <c r="I16" s="623"/>
      <c r="J16" s="624"/>
      <c r="K16" s="625"/>
      <c r="L16" s="641" t="s">
        <v>162</v>
      </c>
      <c r="M16" s="642"/>
      <c r="N16" s="141"/>
      <c r="O16" s="141"/>
      <c r="P16" s="141"/>
      <c r="Q16" s="141"/>
    </row>
    <row r="17" spans="1:17" ht="14.45" customHeight="1" thickBot="1" x14ac:dyDescent="0.25">
      <c r="A17" s="621"/>
      <c r="B17" s="126">
        <v>2018</v>
      </c>
      <c r="C17" s="127">
        <v>2019</v>
      </c>
      <c r="D17" s="127">
        <v>2020</v>
      </c>
      <c r="E17" s="489" t="s">
        <v>301</v>
      </c>
      <c r="F17" s="128" t="s">
        <v>2</v>
      </c>
      <c r="G17" s="126">
        <v>2018</v>
      </c>
      <c r="H17" s="127">
        <v>2019</v>
      </c>
      <c r="I17" s="127">
        <v>2020</v>
      </c>
      <c r="J17" s="489" t="s">
        <v>301</v>
      </c>
      <c r="K17" s="128" t="s">
        <v>2</v>
      </c>
      <c r="L17" s="612" t="s">
        <v>163</v>
      </c>
      <c r="M17" s="61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20" t="s">
        <v>152</v>
      </c>
      <c r="B18" s="105">
        <v>186.25700000000001</v>
      </c>
      <c r="C18" s="100">
        <v>177.04400000000001</v>
      </c>
      <c r="D18" s="100">
        <v>153.83000000000001</v>
      </c>
      <c r="E18" s="404">
        <f>IF(OR(D18=0,B18=0),"",D18/B18)</f>
        <v>0.82590184529977406</v>
      </c>
      <c r="F18" s="115">
        <f>IF(OR(D18=0,C18=0),"",D18/C18)</f>
        <v>0.86888005241634847</v>
      </c>
      <c r="G18" s="105">
        <v>21</v>
      </c>
      <c r="H18" s="100">
        <v>27</v>
      </c>
      <c r="I18" s="100">
        <v>25</v>
      </c>
      <c r="J18" s="404">
        <f>IF(OR(I18=0,G18=0),"",I18/G18)</f>
        <v>1.1904761904761905</v>
      </c>
      <c r="K18" s="117">
        <f>IF(OR(I18=0,H18=0),"",I18/H18)</f>
        <v>0.92592592592592593</v>
      </c>
      <c r="L18" s="614">
        <v>0.91871999999999998</v>
      </c>
      <c r="M18" s="615"/>
      <c r="N18" s="131">
        <f t="shared" ref="N18:N26" si="8">D18-C18</f>
        <v>-23.213999999999999</v>
      </c>
      <c r="O18" s="132">
        <f t="shared" ref="O18:O26" si="9">I18-H18</f>
        <v>-2</v>
      </c>
      <c r="P18" s="131">
        <f t="shared" ref="P18:P26" si="10">D18-B18</f>
        <v>-32.426999999999992</v>
      </c>
      <c r="Q18" s="132">
        <f t="shared" ref="Q18:Q26" si="11">I18-G18</f>
        <v>4</v>
      </c>
    </row>
    <row r="19" spans="1:17" ht="14.45" hidden="1" customHeight="1" outlineLevel="1" x14ac:dyDescent="0.2">
      <c r="A19" s="421" t="s">
        <v>153</v>
      </c>
      <c r="B19" s="106">
        <v>30.135999999999999</v>
      </c>
      <c r="C19" s="99">
        <v>30.564</v>
      </c>
      <c r="D19" s="99">
        <v>82.376000000000005</v>
      </c>
      <c r="E19" s="405">
        <f t="shared" ref="E19:E25" si="12">IF(OR(D19=0,B19=0),"",D19/B19)</f>
        <v>2.7334749137244492</v>
      </c>
      <c r="F19" s="118">
        <f t="shared" ref="F19:F25" si="13">IF(OR(D19=0,C19=0),"",D19/C19)</f>
        <v>2.6951969637482005</v>
      </c>
      <c r="G19" s="106">
        <v>4</v>
      </c>
      <c r="H19" s="99">
        <v>5</v>
      </c>
      <c r="I19" s="99">
        <v>8</v>
      </c>
      <c r="J19" s="405">
        <f t="shared" ref="J19:J25" si="14">IF(OR(I19=0,G19=0),"",I19/G19)</f>
        <v>2</v>
      </c>
      <c r="K19" s="120">
        <f t="shared" ref="K19:K25" si="15">IF(OR(I19=0,H19=0),"",I19/H19)</f>
        <v>1.6</v>
      </c>
      <c r="L19" s="614">
        <v>0.99456</v>
      </c>
      <c r="M19" s="615"/>
      <c r="N19" s="133">
        <f t="shared" si="8"/>
        <v>51.812000000000005</v>
      </c>
      <c r="O19" s="134">
        <f t="shared" si="9"/>
        <v>3</v>
      </c>
      <c r="P19" s="133">
        <f t="shared" si="10"/>
        <v>52.240000000000009</v>
      </c>
      <c r="Q19" s="134">
        <f t="shared" si="11"/>
        <v>4</v>
      </c>
    </row>
    <row r="20" spans="1:17" ht="14.45" hidden="1" customHeight="1" outlineLevel="1" x14ac:dyDescent="0.2">
      <c r="A20" s="421" t="s">
        <v>154</v>
      </c>
      <c r="B20" s="106">
        <v>110.55500000000001</v>
      </c>
      <c r="C20" s="99">
        <v>75.141000000000005</v>
      </c>
      <c r="D20" s="99">
        <v>93.49</v>
      </c>
      <c r="E20" s="405">
        <f t="shared" si="12"/>
        <v>0.84564244041427339</v>
      </c>
      <c r="F20" s="118">
        <f t="shared" si="13"/>
        <v>1.2441942481468171</v>
      </c>
      <c r="G20" s="106">
        <v>12</v>
      </c>
      <c r="H20" s="99">
        <v>12</v>
      </c>
      <c r="I20" s="99">
        <v>14</v>
      </c>
      <c r="J20" s="405">
        <f t="shared" si="14"/>
        <v>1.1666666666666667</v>
      </c>
      <c r="K20" s="120">
        <f t="shared" si="15"/>
        <v>1.1666666666666667</v>
      </c>
      <c r="L20" s="614">
        <v>0.96671999999999991</v>
      </c>
      <c r="M20" s="615"/>
      <c r="N20" s="133">
        <f t="shared" si="8"/>
        <v>18.34899999999999</v>
      </c>
      <c r="O20" s="134">
        <f t="shared" si="9"/>
        <v>2</v>
      </c>
      <c r="P20" s="133">
        <f t="shared" si="10"/>
        <v>-17.065000000000012</v>
      </c>
      <c r="Q20" s="134">
        <f t="shared" si="11"/>
        <v>2</v>
      </c>
    </row>
    <row r="21" spans="1:17" ht="14.45" hidden="1" customHeight="1" outlineLevel="1" x14ac:dyDescent="0.2">
      <c r="A21" s="421" t="s">
        <v>155</v>
      </c>
      <c r="B21" s="106">
        <v>36.762999999999998</v>
      </c>
      <c r="C21" s="99">
        <v>0.46100000000000002</v>
      </c>
      <c r="D21" s="99">
        <v>21.048999999999999</v>
      </c>
      <c r="E21" s="405">
        <f t="shared" si="12"/>
        <v>0.57255936675461738</v>
      </c>
      <c r="F21" s="118">
        <f t="shared" si="13"/>
        <v>45.659436008676785</v>
      </c>
      <c r="G21" s="106">
        <v>2</v>
      </c>
      <c r="H21" s="99">
        <v>1</v>
      </c>
      <c r="I21" s="99">
        <v>3</v>
      </c>
      <c r="J21" s="405">
        <f t="shared" si="14"/>
        <v>1.5</v>
      </c>
      <c r="K21" s="120">
        <f t="shared" si="15"/>
        <v>3</v>
      </c>
      <c r="L21" s="614">
        <v>1.11744</v>
      </c>
      <c r="M21" s="615"/>
      <c r="N21" s="133">
        <f t="shared" si="8"/>
        <v>20.588000000000001</v>
      </c>
      <c r="O21" s="134">
        <f t="shared" si="9"/>
        <v>2</v>
      </c>
      <c r="P21" s="133">
        <f t="shared" si="10"/>
        <v>-15.713999999999999</v>
      </c>
      <c r="Q21" s="134">
        <f t="shared" si="11"/>
        <v>1</v>
      </c>
    </row>
    <row r="22" spans="1:17" ht="14.45" hidden="1" customHeight="1" outlineLevel="1" x14ac:dyDescent="0.2">
      <c r="A22" s="421" t="s">
        <v>156</v>
      </c>
      <c r="B22" s="106">
        <v>0</v>
      </c>
      <c r="C22" s="99">
        <v>0</v>
      </c>
      <c r="D22" s="99">
        <v>0</v>
      </c>
      <c r="E22" s="405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5" t="str">
        <f t="shared" si="14"/>
        <v/>
      </c>
      <c r="K22" s="120" t="str">
        <f t="shared" si="15"/>
        <v/>
      </c>
      <c r="L22" s="614">
        <v>0.96</v>
      </c>
      <c r="M22" s="615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1" t="s">
        <v>157</v>
      </c>
      <c r="B23" s="106">
        <v>134.63399999999999</v>
      </c>
      <c r="C23" s="99">
        <v>28.494</v>
      </c>
      <c r="D23" s="99">
        <v>56.441000000000003</v>
      </c>
      <c r="E23" s="405">
        <f t="shared" si="12"/>
        <v>0.41921802813553788</v>
      </c>
      <c r="F23" s="118">
        <f t="shared" si="13"/>
        <v>1.9808029760651367</v>
      </c>
      <c r="G23" s="106">
        <v>11</v>
      </c>
      <c r="H23" s="99">
        <v>4</v>
      </c>
      <c r="I23" s="99">
        <v>9</v>
      </c>
      <c r="J23" s="405">
        <f t="shared" si="14"/>
        <v>0.81818181818181823</v>
      </c>
      <c r="K23" s="120">
        <f t="shared" si="15"/>
        <v>2.25</v>
      </c>
      <c r="L23" s="614">
        <v>0.98495999999999995</v>
      </c>
      <c r="M23" s="615"/>
      <c r="N23" s="133">
        <f t="shared" si="8"/>
        <v>27.947000000000003</v>
      </c>
      <c r="O23" s="134">
        <f t="shared" si="9"/>
        <v>5</v>
      </c>
      <c r="P23" s="133">
        <f t="shared" si="10"/>
        <v>-78.192999999999984</v>
      </c>
      <c r="Q23" s="134">
        <f t="shared" si="11"/>
        <v>-2</v>
      </c>
    </row>
    <row r="24" spans="1:17" ht="14.45" hidden="1" customHeight="1" outlineLevel="1" x14ac:dyDescent="0.2">
      <c r="A24" s="421" t="s">
        <v>158</v>
      </c>
      <c r="B24" s="106">
        <v>50.402000000000001</v>
      </c>
      <c r="C24" s="99">
        <v>4.0949999999999998</v>
      </c>
      <c r="D24" s="99">
        <v>1.4550000000000001</v>
      </c>
      <c r="E24" s="405">
        <f t="shared" si="12"/>
        <v>2.8867902067378281E-2</v>
      </c>
      <c r="F24" s="118">
        <f t="shared" si="13"/>
        <v>0.35531135531135533</v>
      </c>
      <c r="G24" s="106">
        <v>5</v>
      </c>
      <c r="H24" s="99">
        <v>2</v>
      </c>
      <c r="I24" s="99">
        <v>1</v>
      </c>
      <c r="J24" s="405">
        <f t="shared" si="14"/>
        <v>0.2</v>
      </c>
      <c r="K24" s="120">
        <f t="shared" si="15"/>
        <v>0.5</v>
      </c>
      <c r="L24" s="614">
        <v>1.0147199999999998</v>
      </c>
      <c r="M24" s="615"/>
      <c r="N24" s="133">
        <f t="shared" si="8"/>
        <v>-2.6399999999999997</v>
      </c>
      <c r="O24" s="134">
        <f t="shared" si="9"/>
        <v>-1</v>
      </c>
      <c r="P24" s="133">
        <f t="shared" si="10"/>
        <v>-48.947000000000003</v>
      </c>
      <c r="Q24" s="134">
        <f t="shared" si="11"/>
        <v>-4</v>
      </c>
    </row>
    <row r="25" spans="1:17" ht="14.45" hidden="1" customHeight="1" outlineLevel="1" thickBot="1" x14ac:dyDescent="0.25">
      <c r="A25" s="422" t="s">
        <v>186</v>
      </c>
      <c r="B25" s="224">
        <v>0</v>
      </c>
      <c r="C25" s="225">
        <v>0</v>
      </c>
      <c r="D25" s="225">
        <v>0</v>
      </c>
      <c r="E25" s="406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6" t="str">
        <f t="shared" si="14"/>
        <v/>
      </c>
      <c r="K25" s="228" t="str">
        <f t="shared" si="15"/>
        <v/>
      </c>
      <c r="L25" s="336"/>
      <c r="M25" s="337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5" t="s">
        <v>3</v>
      </c>
      <c r="B26" s="135">
        <f>SUM(B18:B25)</f>
        <v>548.74699999999996</v>
      </c>
      <c r="C26" s="136">
        <f>SUM(C18:C25)</f>
        <v>315.79900000000009</v>
      </c>
      <c r="D26" s="136">
        <f>SUM(D18:D25)</f>
        <v>408.64100000000002</v>
      </c>
      <c r="E26" s="401">
        <f>IF(OR(D26=0,B26=0),0,D26/B26)</f>
        <v>0.74468015314890112</v>
      </c>
      <c r="F26" s="137">
        <f>IF(OR(D26=0,C26=0),0,D26/C26)</f>
        <v>1.2939907979442618</v>
      </c>
      <c r="G26" s="135">
        <f>SUM(G18:G25)</f>
        <v>55</v>
      </c>
      <c r="H26" s="136">
        <f>SUM(H18:H25)</f>
        <v>51</v>
      </c>
      <c r="I26" s="136">
        <f>SUM(I18:I25)</f>
        <v>60</v>
      </c>
      <c r="J26" s="401">
        <f>IF(OR(I26=0,G26=0),0,I26/G26)</f>
        <v>1.0909090909090908</v>
      </c>
      <c r="K26" s="138">
        <f>IF(OR(I26=0,H26=0),0,I26/H26)</f>
        <v>1.1764705882352942</v>
      </c>
      <c r="L26" s="107"/>
      <c r="M26" s="107"/>
      <c r="N26" s="129">
        <f t="shared" si="8"/>
        <v>92.841999999999928</v>
      </c>
      <c r="O26" s="139">
        <f t="shared" si="9"/>
        <v>9</v>
      </c>
      <c r="P26" s="129">
        <f t="shared" si="10"/>
        <v>-140.10599999999994</v>
      </c>
      <c r="Q26" s="139">
        <f t="shared" si="11"/>
        <v>5</v>
      </c>
    </row>
    <row r="27" spans="1:17" ht="14.45" customHeight="1" x14ac:dyDescent="0.2">
      <c r="A27" s="140"/>
      <c r="B27" s="618" t="s">
        <v>184</v>
      </c>
      <c r="C27" s="627"/>
      <c r="D27" s="627"/>
      <c r="E27" s="628"/>
      <c r="F27" s="627"/>
      <c r="G27" s="618" t="s">
        <v>185</v>
      </c>
      <c r="H27" s="627"/>
      <c r="I27" s="627"/>
      <c r="J27" s="628"/>
      <c r="K27" s="627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4"/>
      <c r="C28" s="335"/>
      <c r="D28" s="335"/>
      <c r="E28" s="335"/>
      <c r="F28" s="335"/>
      <c r="G28" s="334"/>
      <c r="H28" s="335"/>
      <c r="I28" s="335"/>
      <c r="J28" s="335"/>
      <c r="K28" s="335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35" t="s">
        <v>235</v>
      </c>
      <c r="B29" s="637" t="s">
        <v>57</v>
      </c>
      <c r="C29" s="638"/>
      <c r="D29" s="638"/>
      <c r="E29" s="639"/>
      <c r="F29" s="640"/>
      <c r="G29" s="638" t="s">
        <v>217</v>
      </c>
      <c r="H29" s="638"/>
      <c r="I29" s="638"/>
      <c r="J29" s="639"/>
      <c r="K29" s="640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36"/>
      <c r="B30" s="143">
        <v>2018</v>
      </c>
      <c r="C30" s="144">
        <v>2019</v>
      </c>
      <c r="D30" s="144">
        <v>2020</v>
      </c>
      <c r="E30" s="490" t="s">
        <v>301</v>
      </c>
      <c r="F30" s="145" t="s">
        <v>2</v>
      </c>
      <c r="G30" s="144">
        <v>2018</v>
      </c>
      <c r="H30" s="144">
        <v>2019</v>
      </c>
      <c r="I30" s="144">
        <v>2020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20" t="s">
        <v>152</v>
      </c>
      <c r="B31" s="105">
        <v>0</v>
      </c>
      <c r="C31" s="100">
        <v>0</v>
      </c>
      <c r="D31" s="100">
        <v>0</v>
      </c>
      <c r="E31" s="404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4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1" t="s">
        <v>153</v>
      </c>
      <c r="B32" s="106">
        <v>0</v>
      </c>
      <c r="C32" s="99">
        <v>0</v>
      </c>
      <c r="D32" s="99">
        <v>0</v>
      </c>
      <c r="E32" s="405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5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1" t="s">
        <v>154</v>
      </c>
      <c r="B33" s="106">
        <v>0</v>
      </c>
      <c r="C33" s="99">
        <v>0</v>
      </c>
      <c r="D33" s="99">
        <v>0</v>
      </c>
      <c r="E33" s="405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5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1" t="s">
        <v>155</v>
      </c>
      <c r="B34" s="106">
        <v>0</v>
      </c>
      <c r="C34" s="99">
        <v>0</v>
      </c>
      <c r="D34" s="99">
        <v>0</v>
      </c>
      <c r="E34" s="405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5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1" t="s">
        <v>156</v>
      </c>
      <c r="B35" s="106">
        <v>0</v>
      </c>
      <c r="C35" s="99">
        <v>0</v>
      </c>
      <c r="D35" s="99">
        <v>0</v>
      </c>
      <c r="E35" s="405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5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1" t="s">
        <v>157</v>
      </c>
      <c r="B36" s="106">
        <v>0</v>
      </c>
      <c r="C36" s="99">
        <v>0</v>
      </c>
      <c r="D36" s="99">
        <v>0</v>
      </c>
      <c r="E36" s="405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5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1" t="s">
        <v>158</v>
      </c>
      <c r="B37" s="106">
        <v>0</v>
      </c>
      <c r="C37" s="99">
        <v>0</v>
      </c>
      <c r="D37" s="99">
        <v>0</v>
      </c>
      <c r="E37" s="405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5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2" t="s">
        <v>186</v>
      </c>
      <c r="B38" s="224">
        <v>0</v>
      </c>
      <c r="C38" s="225">
        <v>0</v>
      </c>
      <c r="D38" s="225">
        <v>0</v>
      </c>
      <c r="E38" s="406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6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4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2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2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8"/>
      <c r="B40" s="338"/>
      <c r="C40" s="338"/>
      <c r="D40" s="338"/>
      <c r="E40" s="338"/>
      <c r="F40" s="339"/>
      <c r="G40" s="338"/>
      <c r="H40" s="338"/>
      <c r="I40" s="338"/>
      <c r="J40" s="338"/>
      <c r="K40" s="340"/>
      <c r="L40" s="338"/>
      <c r="M40" s="338"/>
      <c r="N40" s="338"/>
      <c r="O40" s="338"/>
      <c r="P40" s="338"/>
      <c r="Q40" s="338"/>
    </row>
    <row r="41" spans="1:17" ht="14.45" customHeight="1" thickBot="1" x14ac:dyDescent="0.25">
      <c r="A41" s="338"/>
      <c r="B41" s="338"/>
      <c r="C41" s="338"/>
      <c r="D41" s="338"/>
      <c r="E41" s="338"/>
      <c r="F41" s="339"/>
      <c r="G41" s="338"/>
      <c r="H41" s="338"/>
      <c r="I41" s="338"/>
      <c r="J41" s="338"/>
      <c r="K41" s="340"/>
      <c r="L41" s="338"/>
      <c r="M41" s="338"/>
      <c r="N41" s="338"/>
      <c r="O41" s="338"/>
      <c r="P41" s="338"/>
      <c r="Q41" s="338"/>
    </row>
    <row r="42" spans="1:17" ht="14.45" customHeight="1" thickBot="1" x14ac:dyDescent="0.25">
      <c r="A42" s="629" t="s">
        <v>236</v>
      </c>
      <c r="B42" s="631" t="s">
        <v>57</v>
      </c>
      <c r="C42" s="632"/>
      <c r="D42" s="632"/>
      <c r="E42" s="633"/>
      <c r="F42" s="634"/>
      <c r="G42" s="632" t="s">
        <v>217</v>
      </c>
      <c r="H42" s="632"/>
      <c r="I42" s="632"/>
      <c r="J42" s="633"/>
      <c r="K42" s="634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30"/>
      <c r="B43" s="387">
        <v>2018</v>
      </c>
      <c r="C43" s="388">
        <v>2019</v>
      </c>
      <c r="D43" s="388">
        <v>2020</v>
      </c>
      <c r="E43" s="491" t="s">
        <v>301</v>
      </c>
      <c r="F43" s="389" t="s">
        <v>2</v>
      </c>
      <c r="G43" s="388">
        <v>2018</v>
      </c>
      <c r="H43" s="388">
        <v>2019</v>
      </c>
      <c r="I43" s="388">
        <v>2020</v>
      </c>
      <c r="J43" s="388" t="s">
        <v>301</v>
      </c>
      <c r="K43" s="389" t="s">
        <v>2</v>
      </c>
      <c r="L43" s="141"/>
      <c r="M43" s="141"/>
      <c r="N43" s="395" t="s">
        <v>58</v>
      </c>
      <c r="O43" s="397" t="s">
        <v>59</v>
      </c>
      <c r="P43" s="395" t="s">
        <v>302</v>
      </c>
      <c r="Q43" s="397" t="s">
        <v>303</v>
      </c>
    </row>
    <row r="44" spans="1:17" ht="14.45" hidden="1" customHeight="1" outlineLevel="1" x14ac:dyDescent="0.2">
      <c r="A44" s="420" t="s">
        <v>152</v>
      </c>
      <c r="B44" s="105">
        <v>0</v>
      </c>
      <c r="C44" s="100">
        <v>0</v>
      </c>
      <c r="D44" s="100">
        <v>0</v>
      </c>
      <c r="E44" s="404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4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1" t="s">
        <v>153</v>
      </c>
      <c r="B45" s="106">
        <v>0</v>
      </c>
      <c r="C45" s="99">
        <v>0</v>
      </c>
      <c r="D45" s="99">
        <v>0</v>
      </c>
      <c r="E45" s="405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5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1" t="s">
        <v>154</v>
      </c>
      <c r="B46" s="106">
        <v>0</v>
      </c>
      <c r="C46" s="99">
        <v>0</v>
      </c>
      <c r="D46" s="99">
        <v>0</v>
      </c>
      <c r="E46" s="405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5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1" t="s">
        <v>155</v>
      </c>
      <c r="B47" s="106">
        <v>0</v>
      </c>
      <c r="C47" s="99">
        <v>0</v>
      </c>
      <c r="D47" s="99">
        <v>0</v>
      </c>
      <c r="E47" s="405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5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1" t="s">
        <v>156</v>
      </c>
      <c r="B48" s="106">
        <v>0</v>
      </c>
      <c r="C48" s="99">
        <v>0</v>
      </c>
      <c r="D48" s="99">
        <v>0</v>
      </c>
      <c r="E48" s="405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5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1" t="s">
        <v>157</v>
      </c>
      <c r="B49" s="106">
        <v>0</v>
      </c>
      <c r="C49" s="99">
        <v>0</v>
      </c>
      <c r="D49" s="99">
        <v>0</v>
      </c>
      <c r="E49" s="405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5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1" t="s">
        <v>158</v>
      </c>
      <c r="B50" s="106">
        <v>0</v>
      </c>
      <c r="C50" s="99">
        <v>0</v>
      </c>
      <c r="D50" s="99">
        <v>0</v>
      </c>
      <c r="E50" s="405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5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2" t="s">
        <v>186</v>
      </c>
      <c r="B51" s="224">
        <v>0</v>
      </c>
      <c r="C51" s="225">
        <v>0</v>
      </c>
      <c r="D51" s="225">
        <v>0</v>
      </c>
      <c r="E51" s="406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6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3" t="s">
        <v>3</v>
      </c>
      <c r="B52" s="390">
        <f>SUM(B44:B51)</f>
        <v>0</v>
      </c>
      <c r="C52" s="391">
        <f>SUM(C44:C51)</f>
        <v>0</v>
      </c>
      <c r="D52" s="391">
        <f>SUM(D44:D51)</f>
        <v>0</v>
      </c>
      <c r="E52" s="403">
        <f>IF(OR(D52=0,B52=0),0,D52/B52)</f>
        <v>0</v>
      </c>
      <c r="F52" s="392">
        <f>IF(OR(D52=0,C52=0),0,D52/C52)</f>
        <v>0</v>
      </c>
      <c r="G52" s="393">
        <f>SUM(G44:G51)</f>
        <v>0</v>
      </c>
      <c r="H52" s="391">
        <f>SUM(H44:H51)</f>
        <v>0</v>
      </c>
      <c r="I52" s="391">
        <f>SUM(I44:I51)</f>
        <v>0</v>
      </c>
      <c r="J52" s="403">
        <f>IF(OR(I52=0,G52=0),0,I52/G52)</f>
        <v>0</v>
      </c>
      <c r="K52" s="394">
        <f>IF(OR(I52=0,H52=0),0,I52/H52)</f>
        <v>0</v>
      </c>
      <c r="L52" s="141"/>
      <c r="M52" s="141"/>
      <c r="N52" s="395">
        <f t="shared" si="24"/>
        <v>0</v>
      </c>
      <c r="O52" s="396">
        <f t="shared" si="25"/>
        <v>0</v>
      </c>
      <c r="P52" s="395">
        <f t="shared" si="26"/>
        <v>0</v>
      </c>
      <c r="Q52" s="396">
        <f t="shared" si="27"/>
        <v>0</v>
      </c>
    </row>
    <row r="53" spans="1:17" ht="14.45" customHeight="1" x14ac:dyDescent="0.2">
      <c r="A53" s="338"/>
      <c r="B53" s="338"/>
      <c r="C53" s="338"/>
      <c r="D53" s="338"/>
      <c r="E53" s="338"/>
      <c r="F53" s="339"/>
      <c r="G53" s="338"/>
      <c r="H53" s="338"/>
      <c r="I53" s="338"/>
      <c r="J53" s="338"/>
      <c r="K53" s="340"/>
      <c r="L53" s="338"/>
      <c r="M53" s="338"/>
      <c r="N53" s="338"/>
      <c r="O53" s="338"/>
    </row>
    <row r="54" spans="1:17" ht="14.45" customHeight="1" x14ac:dyDescent="0.2">
      <c r="A54" s="241" t="s">
        <v>233</v>
      </c>
      <c r="B54" s="338"/>
      <c r="C54" s="338"/>
      <c r="D54" s="338"/>
      <c r="E54" s="338"/>
      <c r="F54" s="339"/>
      <c r="G54" s="338"/>
      <c r="H54" s="338"/>
      <c r="I54" s="338"/>
      <c r="J54" s="338"/>
      <c r="K54" s="340"/>
      <c r="L54" s="338"/>
      <c r="M54" s="338"/>
      <c r="N54" s="338"/>
      <c r="O54" s="338"/>
    </row>
    <row r="55" spans="1:17" ht="14.45" customHeight="1" x14ac:dyDescent="0.2">
      <c r="A55" s="365" t="s">
        <v>273</v>
      </c>
    </row>
    <row r="56" spans="1:17" ht="14.45" customHeight="1" x14ac:dyDescent="0.2">
      <c r="A56" s="366" t="s">
        <v>274</v>
      </c>
    </row>
    <row r="57" spans="1:17" ht="14.45" customHeight="1" x14ac:dyDescent="0.2">
      <c r="A57" s="365" t="s">
        <v>275</v>
      </c>
    </row>
    <row r="58" spans="1:17" ht="14.45" customHeight="1" x14ac:dyDescent="0.2">
      <c r="A58" s="366" t="s">
        <v>276</v>
      </c>
    </row>
    <row r="59" spans="1:17" ht="14.45" customHeight="1" x14ac:dyDescent="0.2">
      <c r="A59" s="366" t="s">
        <v>239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CF14E464-1E91-4056-AE78-510310B237FA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1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3"/>
      <c r="C3" s="343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3"/>
      <c r="C4" s="343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3"/>
      <c r="C5" s="343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3"/>
      <c r="C6" s="343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3"/>
      <c r="C7" s="34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3"/>
      <c r="C8" s="343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3"/>
      <c r="C9" s="343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3"/>
      <c r="C10" s="343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3"/>
      <c r="C11" s="343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3"/>
      <c r="C12" s="343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3"/>
      <c r="C13" s="343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3"/>
      <c r="C14" s="343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3"/>
      <c r="C15" s="343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3"/>
      <c r="C16" s="343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3"/>
      <c r="C17" s="343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3"/>
      <c r="C18" s="343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3"/>
      <c r="C19" s="343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3"/>
      <c r="C20" s="343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3"/>
      <c r="C21" s="343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3"/>
      <c r="C22" s="343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3"/>
      <c r="C23" s="343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3"/>
      <c r="C24" s="343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3"/>
      <c r="C25" s="343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3"/>
      <c r="C26" s="343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3"/>
      <c r="C27" s="343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3"/>
      <c r="C28" s="343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3"/>
      <c r="C29" s="343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3"/>
      <c r="C30" s="343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4"/>
      <c r="H32" s="344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156</v>
      </c>
      <c r="C33" s="185">
        <v>121</v>
      </c>
      <c r="D33" s="76">
        <f>IF(C33="","",C33-B33)</f>
        <v>-35</v>
      </c>
      <c r="E33" s="77">
        <f>IF(C33="","",C33/B33)</f>
        <v>0.77564102564102566</v>
      </c>
      <c r="F33" s="78">
        <v>5</v>
      </c>
      <c r="G33" s="344">
        <v>0</v>
      </c>
      <c r="H33" s="345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215</v>
      </c>
      <c r="C34" s="186">
        <v>151</v>
      </c>
      <c r="D34" s="79">
        <f t="shared" ref="D34:D45" si="0">IF(C34="","",C34-B34)</f>
        <v>-64</v>
      </c>
      <c r="E34" s="80">
        <f t="shared" ref="E34:E45" si="1">IF(C34="","",C34/B34)</f>
        <v>0.70232558139534884</v>
      </c>
      <c r="F34" s="81">
        <v>5</v>
      </c>
      <c r="G34" s="344">
        <v>1</v>
      </c>
      <c r="H34" s="345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310</v>
      </c>
      <c r="C35" s="186">
        <v>232</v>
      </c>
      <c r="D35" s="79">
        <f t="shared" si="0"/>
        <v>-78</v>
      </c>
      <c r="E35" s="80">
        <f t="shared" si="1"/>
        <v>0.74838709677419357</v>
      </c>
      <c r="F35" s="81">
        <v>17</v>
      </c>
      <c r="G35" s="346"/>
      <c r="H35" s="346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514</v>
      </c>
      <c r="C36" s="186">
        <v>335</v>
      </c>
      <c r="D36" s="79">
        <f t="shared" si="0"/>
        <v>-179</v>
      </c>
      <c r="E36" s="80">
        <f t="shared" si="1"/>
        <v>0.65175097276264593</v>
      </c>
      <c r="F36" s="81">
        <v>17</v>
      </c>
      <c r="G36" s="346"/>
      <c r="H36" s="346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601</v>
      </c>
      <c r="C37" s="186">
        <v>430</v>
      </c>
      <c r="D37" s="79">
        <f t="shared" si="0"/>
        <v>-171</v>
      </c>
      <c r="E37" s="80">
        <f t="shared" si="1"/>
        <v>0.71547420965058239</v>
      </c>
      <c r="F37" s="81">
        <v>51</v>
      </c>
      <c r="G37" s="346"/>
      <c r="H37" s="346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629</v>
      </c>
      <c r="C38" s="186">
        <v>483</v>
      </c>
      <c r="D38" s="79">
        <f t="shared" si="0"/>
        <v>-146</v>
      </c>
      <c r="E38" s="80">
        <f t="shared" si="1"/>
        <v>0.7678855325914149</v>
      </c>
      <c r="F38" s="81">
        <v>76</v>
      </c>
      <c r="G38" s="346"/>
      <c r="H38" s="346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629</v>
      </c>
      <c r="C39" s="186">
        <v>483</v>
      </c>
      <c r="D39" s="79">
        <f t="shared" si="0"/>
        <v>-146</v>
      </c>
      <c r="E39" s="80">
        <f t="shared" si="1"/>
        <v>0.7678855325914149</v>
      </c>
      <c r="F39" s="81">
        <v>76</v>
      </c>
      <c r="G39" s="346"/>
      <c r="H39" s="346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842</v>
      </c>
      <c r="C40" s="186">
        <v>612</v>
      </c>
      <c r="D40" s="79">
        <f t="shared" si="0"/>
        <v>-230</v>
      </c>
      <c r="E40" s="80">
        <f t="shared" si="1"/>
        <v>0.72684085510688834</v>
      </c>
      <c r="F40" s="81">
        <v>86</v>
      </c>
      <c r="G40" s="346"/>
      <c r="H40" s="346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/>
      <c r="C41" s="186"/>
      <c r="D41" s="79" t="str">
        <f t="shared" si="0"/>
        <v/>
      </c>
      <c r="E41" s="80" t="str">
        <f t="shared" si="1"/>
        <v/>
      </c>
      <c r="F41" s="81"/>
      <c r="G41" s="346"/>
      <c r="H41" s="346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/>
      <c r="C42" s="186"/>
      <c r="D42" s="79" t="str">
        <f t="shared" si="0"/>
        <v/>
      </c>
      <c r="E42" s="80" t="str">
        <f t="shared" si="1"/>
        <v/>
      </c>
      <c r="F42" s="81"/>
      <c r="G42" s="346"/>
      <c r="H42" s="346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/>
      <c r="C43" s="186"/>
      <c r="D43" s="79" t="str">
        <f t="shared" si="0"/>
        <v/>
      </c>
      <c r="E43" s="80" t="str">
        <f t="shared" si="1"/>
        <v/>
      </c>
      <c r="F43" s="81"/>
      <c r="G43" s="346"/>
      <c r="H43" s="346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6"/>
      <c r="H44" s="346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6"/>
      <c r="H45" s="346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E069C1C-A511-4F65-AC41-4584C396708E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6" customFormat="1" ht="18.600000000000001" customHeight="1" thickBot="1" x14ac:dyDescent="0.35">
      <c r="A1" s="567" t="s">
        <v>3393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1" t="s">
        <v>305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7"/>
      <c r="Q2" s="347"/>
      <c r="R2" s="347"/>
      <c r="S2" s="347"/>
      <c r="T2" s="347"/>
      <c r="U2" s="348"/>
      <c r="V2" s="348"/>
      <c r="W2" s="348"/>
      <c r="X2" s="347"/>
      <c r="Y2" s="349"/>
    </row>
    <row r="3" spans="1:25" s="86" customFormat="1" ht="14.45" customHeight="1" x14ac:dyDescent="0.2">
      <c r="A3" s="654" t="s">
        <v>61</v>
      </c>
      <c r="B3" s="656">
        <v>2018</v>
      </c>
      <c r="C3" s="657"/>
      <c r="D3" s="658"/>
      <c r="E3" s="656">
        <v>2019</v>
      </c>
      <c r="F3" s="657"/>
      <c r="G3" s="658"/>
      <c r="H3" s="656">
        <v>2020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8" t="s">
        <v>70</v>
      </c>
      <c r="C4" s="426" t="s">
        <v>58</v>
      </c>
      <c r="D4" s="429" t="s">
        <v>71</v>
      </c>
      <c r="E4" s="428" t="s">
        <v>70</v>
      </c>
      <c r="F4" s="426" t="s">
        <v>58</v>
      </c>
      <c r="G4" s="429" t="s">
        <v>71</v>
      </c>
      <c r="H4" s="428" t="s">
        <v>70</v>
      </c>
      <c r="I4" s="426" t="s">
        <v>58</v>
      </c>
      <c r="J4" s="429" t="s">
        <v>71</v>
      </c>
      <c r="K4" s="660"/>
      <c r="L4" s="649"/>
      <c r="M4" s="649"/>
      <c r="N4" s="649"/>
      <c r="O4" s="430"/>
      <c r="P4" s="651"/>
      <c r="Q4" s="431" t="s">
        <v>59</v>
      </c>
      <c r="R4" s="432" t="s">
        <v>58</v>
      </c>
      <c r="S4" s="431" t="s">
        <v>59</v>
      </c>
      <c r="T4" s="432" t="s">
        <v>58</v>
      </c>
      <c r="U4" s="433" t="s">
        <v>72</v>
      </c>
      <c r="V4" s="427" t="s">
        <v>73</v>
      </c>
      <c r="W4" s="427" t="s">
        <v>74</v>
      </c>
      <c r="X4" s="434" t="s">
        <v>2</v>
      </c>
      <c r="Y4" s="435" t="s">
        <v>75</v>
      </c>
    </row>
    <row r="5" spans="1:25" s="436" customFormat="1" ht="14.45" customHeight="1" x14ac:dyDescent="0.2">
      <c r="A5" s="827" t="s">
        <v>3246</v>
      </c>
      <c r="B5" s="828">
        <v>2</v>
      </c>
      <c r="C5" s="829">
        <v>16.11</v>
      </c>
      <c r="D5" s="830">
        <v>11</v>
      </c>
      <c r="E5" s="831"/>
      <c r="F5" s="832"/>
      <c r="G5" s="833"/>
      <c r="H5" s="834">
        <v>1</v>
      </c>
      <c r="I5" s="832">
        <v>8.31</v>
      </c>
      <c r="J5" s="835">
        <v>22</v>
      </c>
      <c r="K5" s="836">
        <v>7.77</v>
      </c>
      <c r="L5" s="834">
        <v>5</v>
      </c>
      <c r="M5" s="834">
        <v>45</v>
      </c>
      <c r="N5" s="837">
        <v>15</v>
      </c>
      <c r="O5" s="834" t="s">
        <v>3247</v>
      </c>
      <c r="P5" s="838" t="s">
        <v>3248</v>
      </c>
      <c r="Q5" s="839">
        <f>H5-B5</f>
        <v>-1</v>
      </c>
      <c r="R5" s="852">
        <f>I5-C5</f>
        <v>-7.7999999999999989</v>
      </c>
      <c r="S5" s="839">
        <f>H5-E5</f>
        <v>1</v>
      </c>
      <c r="T5" s="852">
        <f>I5-F5</f>
        <v>8.31</v>
      </c>
      <c r="U5" s="862">
        <v>15</v>
      </c>
      <c r="V5" s="863">
        <v>22</v>
      </c>
      <c r="W5" s="863">
        <v>7</v>
      </c>
      <c r="X5" s="864">
        <v>1.4666666666666666</v>
      </c>
      <c r="Y5" s="865">
        <v>7</v>
      </c>
    </row>
    <row r="6" spans="1:25" ht="14.45" customHeight="1" x14ac:dyDescent="0.2">
      <c r="A6" s="825" t="s">
        <v>3249</v>
      </c>
      <c r="B6" s="789">
        <v>4</v>
      </c>
      <c r="C6" s="790">
        <v>135.38999999999999</v>
      </c>
      <c r="D6" s="791">
        <v>48</v>
      </c>
      <c r="E6" s="806">
        <v>2</v>
      </c>
      <c r="F6" s="792">
        <v>66.3</v>
      </c>
      <c r="G6" s="793">
        <v>48.5</v>
      </c>
      <c r="H6" s="794"/>
      <c r="I6" s="792"/>
      <c r="J6" s="793"/>
      <c r="K6" s="796">
        <v>33.15</v>
      </c>
      <c r="L6" s="794">
        <v>22</v>
      </c>
      <c r="M6" s="794">
        <v>135</v>
      </c>
      <c r="N6" s="797">
        <v>45</v>
      </c>
      <c r="O6" s="794" t="s">
        <v>3247</v>
      </c>
      <c r="P6" s="807" t="s">
        <v>3250</v>
      </c>
      <c r="Q6" s="798">
        <f t="shared" ref="Q6:R69" si="0">H6-B6</f>
        <v>-4</v>
      </c>
      <c r="R6" s="853">
        <f t="shared" si="0"/>
        <v>-135.38999999999999</v>
      </c>
      <c r="S6" s="798">
        <f t="shared" ref="S6:S69" si="1">H6-E6</f>
        <v>-2</v>
      </c>
      <c r="T6" s="853">
        <f t="shared" ref="T6:T69" si="2">I6-F6</f>
        <v>-66.3</v>
      </c>
      <c r="U6" s="860" t="s">
        <v>306</v>
      </c>
      <c r="V6" s="808" t="s">
        <v>306</v>
      </c>
      <c r="W6" s="808" t="s">
        <v>306</v>
      </c>
      <c r="X6" s="858" t="s">
        <v>306</v>
      </c>
      <c r="Y6" s="856"/>
    </row>
    <row r="7" spans="1:25" ht="14.45" customHeight="1" x14ac:dyDescent="0.2">
      <c r="A7" s="825" t="s">
        <v>3251</v>
      </c>
      <c r="B7" s="808">
        <v>1</v>
      </c>
      <c r="C7" s="809">
        <v>20.05</v>
      </c>
      <c r="D7" s="810">
        <v>15</v>
      </c>
      <c r="E7" s="806"/>
      <c r="F7" s="792"/>
      <c r="G7" s="793"/>
      <c r="H7" s="799"/>
      <c r="I7" s="800"/>
      <c r="J7" s="801"/>
      <c r="K7" s="796">
        <v>20.05</v>
      </c>
      <c r="L7" s="794">
        <v>11</v>
      </c>
      <c r="M7" s="794">
        <v>90</v>
      </c>
      <c r="N7" s="797">
        <v>30</v>
      </c>
      <c r="O7" s="794" t="s">
        <v>3247</v>
      </c>
      <c r="P7" s="807" t="s">
        <v>3252</v>
      </c>
      <c r="Q7" s="798">
        <f t="shared" si="0"/>
        <v>-1</v>
      </c>
      <c r="R7" s="853">
        <f t="shared" si="0"/>
        <v>-20.05</v>
      </c>
      <c r="S7" s="798">
        <f t="shared" si="1"/>
        <v>0</v>
      </c>
      <c r="T7" s="853">
        <f t="shared" si="2"/>
        <v>0</v>
      </c>
      <c r="U7" s="860" t="s">
        <v>306</v>
      </c>
      <c r="V7" s="808" t="s">
        <v>306</v>
      </c>
      <c r="W7" s="808" t="s">
        <v>306</v>
      </c>
      <c r="X7" s="858" t="s">
        <v>306</v>
      </c>
      <c r="Y7" s="856"/>
    </row>
    <row r="8" spans="1:25" ht="14.45" customHeight="1" x14ac:dyDescent="0.2">
      <c r="A8" s="826" t="s">
        <v>3253</v>
      </c>
      <c r="B8" s="812">
        <v>2</v>
      </c>
      <c r="C8" s="813">
        <v>40.11</v>
      </c>
      <c r="D8" s="811">
        <v>19.5</v>
      </c>
      <c r="E8" s="814"/>
      <c r="F8" s="815"/>
      <c r="G8" s="802"/>
      <c r="H8" s="816"/>
      <c r="I8" s="817"/>
      <c r="J8" s="803"/>
      <c r="K8" s="818">
        <v>20.05</v>
      </c>
      <c r="L8" s="819">
        <v>11</v>
      </c>
      <c r="M8" s="819">
        <v>90</v>
      </c>
      <c r="N8" s="820">
        <v>30</v>
      </c>
      <c r="O8" s="819" t="s">
        <v>3247</v>
      </c>
      <c r="P8" s="821" t="s">
        <v>3252</v>
      </c>
      <c r="Q8" s="822">
        <f t="shared" si="0"/>
        <v>-2</v>
      </c>
      <c r="R8" s="854">
        <f t="shared" si="0"/>
        <v>-40.11</v>
      </c>
      <c r="S8" s="822">
        <f t="shared" si="1"/>
        <v>0</v>
      </c>
      <c r="T8" s="854">
        <f t="shared" si="2"/>
        <v>0</v>
      </c>
      <c r="U8" s="861" t="s">
        <v>306</v>
      </c>
      <c r="V8" s="812" t="s">
        <v>306</v>
      </c>
      <c r="W8" s="812" t="s">
        <v>306</v>
      </c>
      <c r="X8" s="859" t="s">
        <v>306</v>
      </c>
      <c r="Y8" s="857"/>
    </row>
    <row r="9" spans="1:25" ht="14.45" customHeight="1" x14ac:dyDescent="0.2">
      <c r="A9" s="826" t="s">
        <v>3254</v>
      </c>
      <c r="B9" s="812">
        <v>5</v>
      </c>
      <c r="C9" s="813">
        <v>103.07</v>
      </c>
      <c r="D9" s="811">
        <v>33</v>
      </c>
      <c r="E9" s="814">
        <v>2</v>
      </c>
      <c r="F9" s="815">
        <v>39.549999999999997</v>
      </c>
      <c r="G9" s="802">
        <v>24.5</v>
      </c>
      <c r="H9" s="816">
        <v>10</v>
      </c>
      <c r="I9" s="817">
        <v>210.69</v>
      </c>
      <c r="J9" s="803">
        <v>25.9</v>
      </c>
      <c r="K9" s="818">
        <v>20.34</v>
      </c>
      <c r="L9" s="819">
        <v>11</v>
      </c>
      <c r="M9" s="819">
        <v>87</v>
      </c>
      <c r="N9" s="820">
        <v>29</v>
      </c>
      <c r="O9" s="819" t="s">
        <v>3247</v>
      </c>
      <c r="P9" s="821" t="s">
        <v>3252</v>
      </c>
      <c r="Q9" s="822">
        <f t="shared" si="0"/>
        <v>5</v>
      </c>
      <c r="R9" s="854">
        <f t="shared" si="0"/>
        <v>107.62</v>
      </c>
      <c r="S9" s="822">
        <f t="shared" si="1"/>
        <v>8</v>
      </c>
      <c r="T9" s="854">
        <f t="shared" si="2"/>
        <v>171.14</v>
      </c>
      <c r="U9" s="861">
        <v>290</v>
      </c>
      <c r="V9" s="812">
        <v>259</v>
      </c>
      <c r="W9" s="812">
        <v>-31</v>
      </c>
      <c r="X9" s="859">
        <v>0.89310344827586208</v>
      </c>
      <c r="Y9" s="857">
        <v>22</v>
      </c>
    </row>
    <row r="10" spans="1:25" ht="14.45" customHeight="1" x14ac:dyDescent="0.2">
      <c r="A10" s="825" t="s">
        <v>3255</v>
      </c>
      <c r="B10" s="789"/>
      <c r="C10" s="790"/>
      <c r="D10" s="791"/>
      <c r="E10" s="806">
        <v>1</v>
      </c>
      <c r="F10" s="792">
        <v>12.38</v>
      </c>
      <c r="G10" s="793">
        <v>15</v>
      </c>
      <c r="H10" s="794"/>
      <c r="I10" s="792"/>
      <c r="J10" s="793"/>
      <c r="K10" s="796">
        <v>12.38</v>
      </c>
      <c r="L10" s="794">
        <v>5</v>
      </c>
      <c r="M10" s="794">
        <v>60</v>
      </c>
      <c r="N10" s="797">
        <v>20</v>
      </c>
      <c r="O10" s="794" t="s">
        <v>3247</v>
      </c>
      <c r="P10" s="807" t="s">
        <v>3256</v>
      </c>
      <c r="Q10" s="798">
        <f t="shared" si="0"/>
        <v>0</v>
      </c>
      <c r="R10" s="853">
        <f t="shared" si="0"/>
        <v>0</v>
      </c>
      <c r="S10" s="798">
        <f t="shared" si="1"/>
        <v>-1</v>
      </c>
      <c r="T10" s="853">
        <f t="shared" si="2"/>
        <v>-12.38</v>
      </c>
      <c r="U10" s="860" t="s">
        <v>306</v>
      </c>
      <c r="V10" s="808" t="s">
        <v>306</v>
      </c>
      <c r="W10" s="808" t="s">
        <v>306</v>
      </c>
      <c r="X10" s="858" t="s">
        <v>306</v>
      </c>
      <c r="Y10" s="856"/>
    </row>
    <row r="11" spans="1:25" ht="14.45" customHeight="1" x14ac:dyDescent="0.2">
      <c r="A11" s="826" t="s">
        <v>3257</v>
      </c>
      <c r="B11" s="823"/>
      <c r="C11" s="824"/>
      <c r="D11" s="804"/>
      <c r="E11" s="814">
        <v>1</v>
      </c>
      <c r="F11" s="815">
        <v>12.38</v>
      </c>
      <c r="G11" s="802">
        <v>12</v>
      </c>
      <c r="H11" s="819">
        <v>2</v>
      </c>
      <c r="I11" s="815">
        <v>26.27</v>
      </c>
      <c r="J11" s="805">
        <v>24</v>
      </c>
      <c r="K11" s="818">
        <v>12.38</v>
      </c>
      <c r="L11" s="819">
        <v>5</v>
      </c>
      <c r="M11" s="819">
        <v>60</v>
      </c>
      <c r="N11" s="820">
        <v>20</v>
      </c>
      <c r="O11" s="819" t="s">
        <v>3247</v>
      </c>
      <c r="P11" s="821" t="s">
        <v>3256</v>
      </c>
      <c r="Q11" s="822">
        <f t="shared" si="0"/>
        <v>2</v>
      </c>
      <c r="R11" s="854">
        <f t="shared" si="0"/>
        <v>26.27</v>
      </c>
      <c r="S11" s="822">
        <f t="shared" si="1"/>
        <v>1</v>
      </c>
      <c r="T11" s="854">
        <f t="shared" si="2"/>
        <v>13.889999999999999</v>
      </c>
      <c r="U11" s="861">
        <v>40</v>
      </c>
      <c r="V11" s="812">
        <v>48</v>
      </c>
      <c r="W11" s="812">
        <v>8</v>
      </c>
      <c r="X11" s="859">
        <v>1.2</v>
      </c>
      <c r="Y11" s="857">
        <v>18</v>
      </c>
    </row>
    <row r="12" spans="1:25" ht="14.45" customHeight="1" x14ac:dyDescent="0.2">
      <c r="A12" s="826" t="s">
        <v>3258</v>
      </c>
      <c r="B12" s="823">
        <v>8</v>
      </c>
      <c r="C12" s="824">
        <v>110.92</v>
      </c>
      <c r="D12" s="804">
        <v>23.4</v>
      </c>
      <c r="E12" s="814">
        <v>4</v>
      </c>
      <c r="F12" s="815">
        <v>50.59</v>
      </c>
      <c r="G12" s="802">
        <v>16.5</v>
      </c>
      <c r="H12" s="819">
        <v>5</v>
      </c>
      <c r="I12" s="815">
        <v>64.16</v>
      </c>
      <c r="J12" s="802">
        <v>10.4</v>
      </c>
      <c r="K12" s="818">
        <v>12.65</v>
      </c>
      <c r="L12" s="819">
        <v>5</v>
      </c>
      <c r="M12" s="819">
        <v>60</v>
      </c>
      <c r="N12" s="820">
        <v>20</v>
      </c>
      <c r="O12" s="819" t="s">
        <v>3247</v>
      </c>
      <c r="P12" s="821" t="s">
        <v>3256</v>
      </c>
      <c r="Q12" s="822">
        <f t="shared" si="0"/>
        <v>-3</v>
      </c>
      <c r="R12" s="854">
        <f t="shared" si="0"/>
        <v>-46.760000000000005</v>
      </c>
      <c r="S12" s="822">
        <f t="shared" si="1"/>
        <v>1</v>
      </c>
      <c r="T12" s="854">
        <f t="shared" si="2"/>
        <v>13.569999999999993</v>
      </c>
      <c r="U12" s="861">
        <v>100</v>
      </c>
      <c r="V12" s="812">
        <v>52</v>
      </c>
      <c r="W12" s="812">
        <v>-48</v>
      </c>
      <c r="X12" s="859">
        <v>0.52</v>
      </c>
      <c r="Y12" s="857"/>
    </row>
    <row r="13" spans="1:25" ht="14.45" customHeight="1" x14ac:dyDescent="0.2">
      <c r="A13" s="825" t="s">
        <v>3259</v>
      </c>
      <c r="B13" s="808"/>
      <c r="C13" s="809"/>
      <c r="D13" s="810"/>
      <c r="E13" s="806"/>
      <c r="F13" s="792"/>
      <c r="G13" s="793"/>
      <c r="H13" s="799">
        <v>1</v>
      </c>
      <c r="I13" s="800">
        <v>6.5</v>
      </c>
      <c r="J13" s="801">
        <v>5</v>
      </c>
      <c r="K13" s="796">
        <v>6.5</v>
      </c>
      <c r="L13" s="794">
        <v>4</v>
      </c>
      <c r="M13" s="794">
        <v>39</v>
      </c>
      <c r="N13" s="797">
        <v>13</v>
      </c>
      <c r="O13" s="794" t="s">
        <v>3247</v>
      </c>
      <c r="P13" s="807" t="s">
        <v>3260</v>
      </c>
      <c r="Q13" s="798">
        <f t="shared" si="0"/>
        <v>1</v>
      </c>
      <c r="R13" s="853">
        <f t="shared" si="0"/>
        <v>6.5</v>
      </c>
      <c r="S13" s="798">
        <f t="shared" si="1"/>
        <v>1</v>
      </c>
      <c r="T13" s="853">
        <f t="shared" si="2"/>
        <v>6.5</v>
      </c>
      <c r="U13" s="860">
        <v>13</v>
      </c>
      <c r="V13" s="808">
        <v>5</v>
      </c>
      <c r="W13" s="808">
        <v>-8</v>
      </c>
      <c r="X13" s="858">
        <v>0.38461538461538464</v>
      </c>
      <c r="Y13" s="856"/>
    </row>
    <row r="14" spans="1:25" ht="14.45" customHeight="1" x14ac:dyDescent="0.2">
      <c r="A14" s="825" t="s">
        <v>3261</v>
      </c>
      <c r="B14" s="808"/>
      <c r="C14" s="809"/>
      <c r="D14" s="810"/>
      <c r="E14" s="799">
        <v>1</v>
      </c>
      <c r="F14" s="800">
        <v>7.19</v>
      </c>
      <c r="G14" s="801">
        <v>6</v>
      </c>
      <c r="H14" s="794"/>
      <c r="I14" s="792"/>
      <c r="J14" s="793"/>
      <c r="K14" s="796">
        <v>7.19</v>
      </c>
      <c r="L14" s="794">
        <v>3</v>
      </c>
      <c r="M14" s="794">
        <v>30</v>
      </c>
      <c r="N14" s="797">
        <v>10</v>
      </c>
      <c r="O14" s="794" t="s">
        <v>3247</v>
      </c>
      <c r="P14" s="807" t="s">
        <v>3262</v>
      </c>
      <c r="Q14" s="798">
        <f t="shared" si="0"/>
        <v>0</v>
      </c>
      <c r="R14" s="853">
        <f t="shared" si="0"/>
        <v>0</v>
      </c>
      <c r="S14" s="798">
        <f t="shared" si="1"/>
        <v>-1</v>
      </c>
      <c r="T14" s="853">
        <f t="shared" si="2"/>
        <v>-7.19</v>
      </c>
      <c r="U14" s="860" t="s">
        <v>306</v>
      </c>
      <c r="V14" s="808" t="s">
        <v>306</v>
      </c>
      <c r="W14" s="808" t="s">
        <v>306</v>
      </c>
      <c r="X14" s="858" t="s">
        <v>306</v>
      </c>
      <c r="Y14" s="856"/>
    </row>
    <row r="15" spans="1:25" ht="14.45" customHeight="1" x14ac:dyDescent="0.2">
      <c r="A15" s="825" t="s">
        <v>3263</v>
      </c>
      <c r="B15" s="808"/>
      <c r="C15" s="809"/>
      <c r="D15" s="810"/>
      <c r="E15" s="799">
        <v>1</v>
      </c>
      <c r="F15" s="800">
        <v>0.77</v>
      </c>
      <c r="G15" s="801">
        <v>1</v>
      </c>
      <c r="H15" s="794"/>
      <c r="I15" s="792"/>
      <c r="J15" s="793"/>
      <c r="K15" s="796">
        <v>2.2200000000000002</v>
      </c>
      <c r="L15" s="794">
        <v>3</v>
      </c>
      <c r="M15" s="794">
        <v>30</v>
      </c>
      <c r="N15" s="797">
        <v>10</v>
      </c>
      <c r="O15" s="794" t="s">
        <v>3247</v>
      </c>
      <c r="P15" s="807" t="s">
        <v>3264</v>
      </c>
      <c r="Q15" s="798">
        <f t="shared" si="0"/>
        <v>0</v>
      </c>
      <c r="R15" s="853">
        <f t="shared" si="0"/>
        <v>0</v>
      </c>
      <c r="S15" s="798">
        <f t="shared" si="1"/>
        <v>-1</v>
      </c>
      <c r="T15" s="853">
        <f t="shared" si="2"/>
        <v>-0.77</v>
      </c>
      <c r="U15" s="860" t="s">
        <v>306</v>
      </c>
      <c r="V15" s="808" t="s">
        <v>306</v>
      </c>
      <c r="W15" s="808" t="s">
        <v>306</v>
      </c>
      <c r="X15" s="858" t="s">
        <v>306</v>
      </c>
      <c r="Y15" s="856"/>
    </row>
    <row r="16" spans="1:25" ht="14.45" customHeight="1" x14ac:dyDescent="0.2">
      <c r="A16" s="825" t="s">
        <v>3265</v>
      </c>
      <c r="B16" s="808"/>
      <c r="C16" s="809"/>
      <c r="D16" s="810"/>
      <c r="E16" s="806"/>
      <c r="F16" s="792"/>
      <c r="G16" s="793"/>
      <c r="H16" s="799">
        <v>1</v>
      </c>
      <c r="I16" s="800">
        <v>0.47</v>
      </c>
      <c r="J16" s="801">
        <v>2</v>
      </c>
      <c r="K16" s="796">
        <v>0.47</v>
      </c>
      <c r="L16" s="794">
        <v>2</v>
      </c>
      <c r="M16" s="794">
        <v>15</v>
      </c>
      <c r="N16" s="797">
        <v>5</v>
      </c>
      <c r="O16" s="794" t="s">
        <v>3247</v>
      </c>
      <c r="P16" s="807" t="s">
        <v>3266</v>
      </c>
      <c r="Q16" s="798">
        <f t="shared" si="0"/>
        <v>1</v>
      </c>
      <c r="R16" s="853">
        <f t="shared" si="0"/>
        <v>0.47</v>
      </c>
      <c r="S16" s="798">
        <f t="shared" si="1"/>
        <v>1</v>
      </c>
      <c r="T16" s="853">
        <f t="shared" si="2"/>
        <v>0.47</v>
      </c>
      <c r="U16" s="860">
        <v>5</v>
      </c>
      <c r="V16" s="808">
        <v>2</v>
      </c>
      <c r="W16" s="808">
        <v>-3</v>
      </c>
      <c r="X16" s="858">
        <v>0.4</v>
      </c>
      <c r="Y16" s="856"/>
    </row>
    <row r="17" spans="1:25" ht="14.45" customHeight="1" x14ac:dyDescent="0.2">
      <c r="A17" s="825" t="s">
        <v>3267</v>
      </c>
      <c r="B17" s="808"/>
      <c r="C17" s="809"/>
      <c r="D17" s="810"/>
      <c r="E17" s="799">
        <v>1</v>
      </c>
      <c r="F17" s="800">
        <v>1.24</v>
      </c>
      <c r="G17" s="801">
        <v>5</v>
      </c>
      <c r="H17" s="794"/>
      <c r="I17" s="792"/>
      <c r="J17" s="793"/>
      <c r="K17" s="796">
        <v>1.24</v>
      </c>
      <c r="L17" s="794">
        <v>3</v>
      </c>
      <c r="M17" s="794">
        <v>24</v>
      </c>
      <c r="N17" s="797">
        <v>8</v>
      </c>
      <c r="O17" s="794" t="s">
        <v>3247</v>
      </c>
      <c r="P17" s="807" t="s">
        <v>3268</v>
      </c>
      <c r="Q17" s="798">
        <f t="shared" si="0"/>
        <v>0</v>
      </c>
      <c r="R17" s="853">
        <f t="shared" si="0"/>
        <v>0</v>
      </c>
      <c r="S17" s="798">
        <f t="shared" si="1"/>
        <v>-1</v>
      </c>
      <c r="T17" s="853">
        <f t="shared" si="2"/>
        <v>-1.24</v>
      </c>
      <c r="U17" s="860" t="s">
        <v>306</v>
      </c>
      <c r="V17" s="808" t="s">
        <v>306</v>
      </c>
      <c r="W17" s="808" t="s">
        <v>306</v>
      </c>
      <c r="X17" s="858" t="s">
        <v>306</v>
      </c>
      <c r="Y17" s="856"/>
    </row>
    <row r="18" spans="1:25" ht="14.45" customHeight="1" x14ac:dyDescent="0.2">
      <c r="A18" s="825" t="s">
        <v>3269</v>
      </c>
      <c r="B18" s="808"/>
      <c r="C18" s="809"/>
      <c r="D18" s="810"/>
      <c r="E18" s="799">
        <v>1</v>
      </c>
      <c r="F18" s="800">
        <v>1.1200000000000001</v>
      </c>
      <c r="G18" s="801">
        <v>25</v>
      </c>
      <c r="H18" s="794">
        <v>1</v>
      </c>
      <c r="I18" s="792">
        <v>1.45</v>
      </c>
      <c r="J18" s="793">
        <v>2</v>
      </c>
      <c r="K18" s="796">
        <v>1.1200000000000001</v>
      </c>
      <c r="L18" s="794">
        <v>3</v>
      </c>
      <c r="M18" s="794">
        <v>27</v>
      </c>
      <c r="N18" s="797">
        <v>9</v>
      </c>
      <c r="O18" s="794" t="s">
        <v>3247</v>
      </c>
      <c r="P18" s="807" t="s">
        <v>3270</v>
      </c>
      <c r="Q18" s="798">
        <f t="shared" si="0"/>
        <v>1</v>
      </c>
      <c r="R18" s="853">
        <f t="shared" si="0"/>
        <v>1.45</v>
      </c>
      <c r="S18" s="798">
        <f t="shared" si="1"/>
        <v>0</v>
      </c>
      <c r="T18" s="853">
        <f t="shared" si="2"/>
        <v>0.32999999999999985</v>
      </c>
      <c r="U18" s="860">
        <v>9</v>
      </c>
      <c r="V18" s="808">
        <v>2</v>
      </c>
      <c r="W18" s="808">
        <v>-7</v>
      </c>
      <c r="X18" s="858">
        <v>0.22222222222222221</v>
      </c>
      <c r="Y18" s="856"/>
    </row>
    <row r="19" spans="1:25" ht="14.45" customHeight="1" x14ac:dyDescent="0.2">
      <c r="A19" s="826" t="s">
        <v>3271</v>
      </c>
      <c r="B19" s="812"/>
      <c r="C19" s="813"/>
      <c r="D19" s="811"/>
      <c r="E19" s="816">
        <v>1</v>
      </c>
      <c r="F19" s="817">
        <v>0.83</v>
      </c>
      <c r="G19" s="803">
        <v>1</v>
      </c>
      <c r="H19" s="819"/>
      <c r="I19" s="815"/>
      <c r="J19" s="802"/>
      <c r="K19" s="818">
        <v>2.38</v>
      </c>
      <c r="L19" s="819">
        <v>3</v>
      </c>
      <c r="M19" s="819">
        <v>30</v>
      </c>
      <c r="N19" s="820">
        <v>10</v>
      </c>
      <c r="O19" s="819" t="s">
        <v>3247</v>
      </c>
      <c r="P19" s="821" t="s">
        <v>3272</v>
      </c>
      <c r="Q19" s="822">
        <f t="shared" si="0"/>
        <v>0</v>
      </c>
      <c r="R19" s="854">
        <f t="shared" si="0"/>
        <v>0</v>
      </c>
      <c r="S19" s="822">
        <f t="shared" si="1"/>
        <v>-1</v>
      </c>
      <c r="T19" s="854">
        <f t="shared" si="2"/>
        <v>-0.83</v>
      </c>
      <c r="U19" s="861" t="s">
        <v>306</v>
      </c>
      <c r="V19" s="812" t="s">
        <v>306</v>
      </c>
      <c r="W19" s="812" t="s">
        <v>306</v>
      </c>
      <c r="X19" s="859" t="s">
        <v>306</v>
      </c>
      <c r="Y19" s="857"/>
    </row>
    <row r="20" spans="1:25" ht="14.45" customHeight="1" x14ac:dyDescent="0.2">
      <c r="A20" s="825" t="s">
        <v>3273</v>
      </c>
      <c r="B20" s="808"/>
      <c r="C20" s="809"/>
      <c r="D20" s="810"/>
      <c r="E20" s="806"/>
      <c r="F20" s="792"/>
      <c r="G20" s="793"/>
      <c r="H20" s="799">
        <v>1</v>
      </c>
      <c r="I20" s="800">
        <v>4.29</v>
      </c>
      <c r="J20" s="795">
        <v>16</v>
      </c>
      <c r="K20" s="796">
        <v>4.29</v>
      </c>
      <c r="L20" s="794">
        <v>5</v>
      </c>
      <c r="M20" s="794">
        <v>45</v>
      </c>
      <c r="N20" s="797">
        <v>15</v>
      </c>
      <c r="O20" s="794" t="s">
        <v>3247</v>
      </c>
      <c r="P20" s="807" t="s">
        <v>3274</v>
      </c>
      <c r="Q20" s="798">
        <f t="shared" si="0"/>
        <v>1</v>
      </c>
      <c r="R20" s="853">
        <f t="shared" si="0"/>
        <v>4.29</v>
      </c>
      <c r="S20" s="798">
        <f t="shared" si="1"/>
        <v>1</v>
      </c>
      <c r="T20" s="853">
        <f t="shared" si="2"/>
        <v>4.29</v>
      </c>
      <c r="U20" s="860">
        <v>15</v>
      </c>
      <c r="V20" s="808">
        <v>16</v>
      </c>
      <c r="W20" s="808">
        <v>1</v>
      </c>
      <c r="X20" s="858">
        <v>1.0666666666666667</v>
      </c>
      <c r="Y20" s="856">
        <v>1</v>
      </c>
    </row>
    <row r="21" spans="1:25" ht="14.45" customHeight="1" x14ac:dyDescent="0.2">
      <c r="A21" s="825" t="s">
        <v>3275</v>
      </c>
      <c r="B21" s="808"/>
      <c r="C21" s="809"/>
      <c r="D21" s="810"/>
      <c r="E21" s="799">
        <v>1</v>
      </c>
      <c r="F21" s="800">
        <v>1.41</v>
      </c>
      <c r="G21" s="801">
        <v>4</v>
      </c>
      <c r="H21" s="794"/>
      <c r="I21" s="792"/>
      <c r="J21" s="793"/>
      <c r="K21" s="796">
        <v>1.41</v>
      </c>
      <c r="L21" s="794">
        <v>3</v>
      </c>
      <c r="M21" s="794">
        <v>24</v>
      </c>
      <c r="N21" s="797">
        <v>8</v>
      </c>
      <c r="O21" s="794" t="s">
        <v>3247</v>
      </c>
      <c r="P21" s="807" t="s">
        <v>3276</v>
      </c>
      <c r="Q21" s="798">
        <f t="shared" si="0"/>
        <v>0</v>
      </c>
      <c r="R21" s="853">
        <f t="shared" si="0"/>
        <v>0</v>
      </c>
      <c r="S21" s="798">
        <f t="shared" si="1"/>
        <v>-1</v>
      </c>
      <c r="T21" s="853">
        <f t="shared" si="2"/>
        <v>-1.41</v>
      </c>
      <c r="U21" s="860" t="s">
        <v>306</v>
      </c>
      <c r="V21" s="808" t="s">
        <v>306</v>
      </c>
      <c r="W21" s="808" t="s">
        <v>306</v>
      </c>
      <c r="X21" s="858" t="s">
        <v>306</v>
      </c>
      <c r="Y21" s="856"/>
    </row>
    <row r="22" spans="1:25" ht="14.45" customHeight="1" x14ac:dyDescent="0.2">
      <c r="A22" s="825" t="s">
        <v>3277</v>
      </c>
      <c r="B22" s="808"/>
      <c r="C22" s="809"/>
      <c r="D22" s="810"/>
      <c r="E22" s="806">
        <v>1</v>
      </c>
      <c r="F22" s="792">
        <v>0.51</v>
      </c>
      <c r="G22" s="793">
        <v>2</v>
      </c>
      <c r="H22" s="799"/>
      <c r="I22" s="800"/>
      <c r="J22" s="801"/>
      <c r="K22" s="796">
        <v>0.51</v>
      </c>
      <c r="L22" s="794">
        <v>2</v>
      </c>
      <c r="M22" s="794">
        <v>18</v>
      </c>
      <c r="N22" s="797">
        <v>6</v>
      </c>
      <c r="O22" s="794" t="s">
        <v>3247</v>
      </c>
      <c r="P22" s="807" t="s">
        <v>3278</v>
      </c>
      <c r="Q22" s="798">
        <f t="shared" si="0"/>
        <v>0</v>
      </c>
      <c r="R22" s="853">
        <f t="shared" si="0"/>
        <v>0</v>
      </c>
      <c r="S22" s="798">
        <f t="shared" si="1"/>
        <v>-1</v>
      </c>
      <c r="T22" s="853">
        <f t="shared" si="2"/>
        <v>-0.51</v>
      </c>
      <c r="U22" s="860" t="s">
        <v>306</v>
      </c>
      <c r="V22" s="808" t="s">
        <v>306</v>
      </c>
      <c r="W22" s="808" t="s">
        <v>306</v>
      </c>
      <c r="X22" s="858" t="s">
        <v>306</v>
      </c>
      <c r="Y22" s="856"/>
    </row>
    <row r="23" spans="1:25" ht="14.45" customHeight="1" x14ac:dyDescent="0.2">
      <c r="A23" s="826" t="s">
        <v>3279</v>
      </c>
      <c r="B23" s="812"/>
      <c r="C23" s="813"/>
      <c r="D23" s="811"/>
      <c r="E23" s="814"/>
      <c r="F23" s="815"/>
      <c r="G23" s="802"/>
      <c r="H23" s="816">
        <v>1</v>
      </c>
      <c r="I23" s="817">
        <v>0.6</v>
      </c>
      <c r="J23" s="803">
        <v>2</v>
      </c>
      <c r="K23" s="818">
        <v>0.86</v>
      </c>
      <c r="L23" s="819">
        <v>3</v>
      </c>
      <c r="M23" s="819">
        <v>27</v>
      </c>
      <c r="N23" s="820">
        <v>9</v>
      </c>
      <c r="O23" s="819" t="s">
        <v>3247</v>
      </c>
      <c r="P23" s="821" t="s">
        <v>3280</v>
      </c>
      <c r="Q23" s="822">
        <f t="shared" si="0"/>
        <v>1</v>
      </c>
      <c r="R23" s="854">
        <f t="shared" si="0"/>
        <v>0.6</v>
      </c>
      <c r="S23" s="822">
        <f t="shared" si="1"/>
        <v>1</v>
      </c>
      <c r="T23" s="854">
        <f t="shared" si="2"/>
        <v>0.6</v>
      </c>
      <c r="U23" s="861">
        <v>9</v>
      </c>
      <c r="V23" s="812">
        <v>2</v>
      </c>
      <c r="W23" s="812">
        <v>-7</v>
      </c>
      <c r="X23" s="859">
        <v>0.22222222222222221</v>
      </c>
      <c r="Y23" s="857"/>
    </row>
    <row r="24" spans="1:25" ht="14.45" customHeight="1" x14ac:dyDescent="0.2">
      <c r="A24" s="825" t="s">
        <v>3281</v>
      </c>
      <c r="B24" s="808">
        <v>1</v>
      </c>
      <c r="C24" s="809">
        <v>1.84</v>
      </c>
      <c r="D24" s="810">
        <v>5</v>
      </c>
      <c r="E24" s="806"/>
      <c r="F24" s="792"/>
      <c r="G24" s="793"/>
      <c r="H24" s="799">
        <v>2</v>
      </c>
      <c r="I24" s="800">
        <v>2.25</v>
      </c>
      <c r="J24" s="801">
        <v>2</v>
      </c>
      <c r="K24" s="796">
        <v>1.67</v>
      </c>
      <c r="L24" s="794">
        <v>3</v>
      </c>
      <c r="M24" s="794">
        <v>27</v>
      </c>
      <c r="N24" s="797">
        <v>9</v>
      </c>
      <c r="O24" s="794" t="s">
        <v>3247</v>
      </c>
      <c r="P24" s="807" t="s">
        <v>3282</v>
      </c>
      <c r="Q24" s="798">
        <f t="shared" si="0"/>
        <v>1</v>
      </c>
      <c r="R24" s="853">
        <f t="shared" si="0"/>
        <v>0.40999999999999992</v>
      </c>
      <c r="S24" s="798">
        <f t="shared" si="1"/>
        <v>2</v>
      </c>
      <c r="T24" s="853">
        <f t="shared" si="2"/>
        <v>2.25</v>
      </c>
      <c r="U24" s="860">
        <v>18</v>
      </c>
      <c r="V24" s="808">
        <v>4</v>
      </c>
      <c r="W24" s="808">
        <v>-14</v>
      </c>
      <c r="X24" s="858">
        <v>0.22222222222222221</v>
      </c>
      <c r="Y24" s="856"/>
    </row>
    <row r="25" spans="1:25" ht="14.45" customHeight="1" x14ac:dyDescent="0.2">
      <c r="A25" s="825" t="s">
        <v>3283</v>
      </c>
      <c r="B25" s="808"/>
      <c r="C25" s="809"/>
      <c r="D25" s="810"/>
      <c r="E25" s="799">
        <v>1</v>
      </c>
      <c r="F25" s="800">
        <v>0.82</v>
      </c>
      <c r="G25" s="801">
        <v>2</v>
      </c>
      <c r="H25" s="794"/>
      <c r="I25" s="792"/>
      <c r="J25" s="793"/>
      <c r="K25" s="796">
        <v>0.73</v>
      </c>
      <c r="L25" s="794">
        <v>2</v>
      </c>
      <c r="M25" s="794">
        <v>21</v>
      </c>
      <c r="N25" s="797">
        <v>7</v>
      </c>
      <c r="O25" s="794" t="s">
        <v>3247</v>
      </c>
      <c r="P25" s="807" t="s">
        <v>3284</v>
      </c>
      <c r="Q25" s="798">
        <f t="shared" si="0"/>
        <v>0</v>
      </c>
      <c r="R25" s="853">
        <f t="shared" si="0"/>
        <v>0</v>
      </c>
      <c r="S25" s="798">
        <f t="shared" si="1"/>
        <v>-1</v>
      </c>
      <c r="T25" s="853">
        <f t="shared" si="2"/>
        <v>-0.82</v>
      </c>
      <c r="U25" s="860" t="s">
        <v>306</v>
      </c>
      <c r="V25" s="808" t="s">
        <v>306</v>
      </c>
      <c r="W25" s="808" t="s">
        <v>306</v>
      </c>
      <c r="X25" s="858" t="s">
        <v>306</v>
      </c>
      <c r="Y25" s="856"/>
    </row>
    <row r="26" spans="1:25" ht="14.45" customHeight="1" x14ac:dyDescent="0.2">
      <c r="A26" s="825" t="s">
        <v>3285</v>
      </c>
      <c r="B26" s="808">
        <v>2</v>
      </c>
      <c r="C26" s="809">
        <v>11.83</v>
      </c>
      <c r="D26" s="810">
        <v>4.5</v>
      </c>
      <c r="E26" s="799">
        <v>4</v>
      </c>
      <c r="F26" s="800">
        <v>32.64</v>
      </c>
      <c r="G26" s="801">
        <v>4.5</v>
      </c>
      <c r="H26" s="794">
        <v>2</v>
      </c>
      <c r="I26" s="792">
        <v>14.76</v>
      </c>
      <c r="J26" s="793">
        <v>7.5</v>
      </c>
      <c r="K26" s="796">
        <v>7.26</v>
      </c>
      <c r="L26" s="794">
        <v>4</v>
      </c>
      <c r="M26" s="794">
        <v>39</v>
      </c>
      <c r="N26" s="797">
        <v>13</v>
      </c>
      <c r="O26" s="794" t="s">
        <v>3247</v>
      </c>
      <c r="P26" s="807" t="s">
        <v>3286</v>
      </c>
      <c r="Q26" s="798">
        <f t="shared" si="0"/>
        <v>0</v>
      </c>
      <c r="R26" s="853">
        <f t="shared" si="0"/>
        <v>2.9299999999999997</v>
      </c>
      <c r="S26" s="798">
        <f t="shared" si="1"/>
        <v>-2</v>
      </c>
      <c r="T26" s="853">
        <f t="shared" si="2"/>
        <v>-17.880000000000003</v>
      </c>
      <c r="U26" s="860">
        <v>26</v>
      </c>
      <c r="V26" s="808">
        <v>15</v>
      </c>
      <c r="W26" s="808">
        <v>-11</v>
      </c>
      <c r="X26" s="858">
        <v>0.57692307692307687</v>
      </c>
      <c r="Y26" s="856"/>
    </row>
    <row r="27" spans="1:25" ht="14.45" customHeight="1" x14ac:dyDescent="0.2">
      <c r="A27" s="826" t="s">
        <v>3287</v>
      </c>
      <c r="B27" s="812">
        <v>1</v>
      </c>
      <c r="C27" s="813">
        <v>6.38</v>
      </c>
      <c r="D27" s="811">
        <v>4</v>
      </c>
      <c r="E27" s="816"/>
      <c r="F27" s="817"/>
      <c r="G27" s="803"/>
      <c r="H27" s="819"/>
      <c r="I27" s="815"/>
      <c r="J27" s="802"/>
      <c r="K27" s="818">
        <v>9.31</v>
      </c>
      <c r="L27" s="819">
        <v>5</v>
      </c>
      <c r="M27" s="819">
        <v>48</v>
      </c>
      <c r="N27" s="820">
        <v>16</v>
      </c>
      <c r="O27" s="819" t="s">
        <v>3247</v>
      </c>
      <c r="P27" s="821" t="s">
        <v>3288</v>
      </c>
      <c r="Q27" s="822">
        <f t="shared" si="0"/>
        <v>-1</v>
      </c>
      <c r="R27" s="854">
        <f t="shared" si="0"/>
        <v>-6.38</v>
      </c>
      <c r="S27" s="822">
        <f t="shared" si="1"/>
        <v>0</v>
      </c>
      <c r="T27" s="854">
        <f t="shared" si="2"/>
        <v>0</v>
      </c>
      <c r="U27" s="861" t="s">
        <v>306</v>
      </c>
      <c r="V27" s="812" t="s">
        <v>306</v>
      </c>
      <c r="W27" s="812" t="s">
        <v>306</v>
      </c>
      <c r="X27" s="859" t="s">
        <v>306</v>
      </c>
      <c r="Y27" s="857"/>
    </row>
    <row r="28" spans="1:25" ht="14.45" customHeight="1" x14ac:dyDescent="0.2">
      <c r="A28" s="825" t="s">
        <v>3289</v>
      </c>
      <c r="B28" s="808"/>
      <c r="C28" s="809"/>
      <c r="D28" s="810"/>
      <c r="E28" s="799">
        <v>1</v>
      </c>
      <c r="F28" s="800">
        <v>2.12</v>
      </c>
      <c r="G28" s="801">
        <v>7</v>
      </c>
      <c r="H28" s="794"/>
      <c r="I28" s="792"/>
      <c r="J28" s="793"/>
      <c r="K28" s="796">
        <v>2.12</v>
      </c>
      <c r="L28" s="794">
        <v>3</v>
      </c>
      <c r="M28" s="794">
        <v>24</v>
      </c>
      <c r="N28" s="797">
        <v>8</v>
      </c>
      <c r="O28" s="794" t="s">
        <v>3247</v>
      </c>
      <c r="P28" s="807" t="s">
        <v>3290</v>
      </c>
      <c r="Q28" s="798">
        <f t="shared" si="0"/>
        <v>0</v>
      </c>
      <c r="R28" s="853">
        <f t="shared" si="0"/>
        <v>0</v>
      </c>
      <c r="S28" s="798">
        <f t="shared" si="1"/>
        <v>-1</v>
      </c>
      <c r="T28" s="853">
        <f t="shared" si="2"/>
        <v>-2.12</v>
      </c>
      <c r="U28" s="860" t="s">
        <v>306</v>
      </c>
      <c r="V28" s="808" t="s">
        <v>306</v>
      </c>
      <c r="W28" s="808" t="s">
        <v>306</v>
      </c>
      <c r="X28" s="858" t="s">
        <v>306</v>
      </c>
      <c r="Y28" s="856"/>
    </row>
    <row r="29" spans="1:25" ht="14.45" customHeight="1" x14ac:dyDescent="0.2">
      <c r="A29" s="826" t="s">
        <v>3291</v>
      </c>
      <c r="B29" s="812">
        <v>1</v>
      </c>
      <c r="C29" s="813">
        <v>4.04</v>
      </c>
      <c r="D29" s="811">
        <v>6</v>
      </c>
      <c r="E29" s="816">
        <v>2</v>
      </c>
      <c r="F29" s="817">
        <v>4.4400000000000004</v>
      </c>
      <c r="G29" s="803">
        <v>3</v>
      </c>
      <c r="H29" s="819"/>
      <c r="I29" s="815"/>
      <c r="J29" s="802"/>
      <c r="K29" s="818">
        <v>2.86</v>
      </c>
      <c r="L29" s="819">
        <v>4</v>
      </c>
      <c r="M29" s="819">
        <v>36</v>
      </c>
      <c r="N29" s="820">
        <v>12</v>
      </c>
      <c r="O29" s="819" t="s">
        <v>3247</v>
      </c>
      <c r="P29" s="821" t="s">
        <v>3292</v>
      </c>
      <c r="Q29" s="822">
        <f t="shared" si="0"/>
        <v>-1</v>
      </c>
      <c r="R29" s="854">
        <f t="shared" si="0"/>
        <v>-4.04</v>
      </c>
      <c r="S29" s="822">
        <f t="shared" si="1"/>
        <v>-2</v>
      </c>
      <c r="T29" s="854">
        <f t="shared" si="2"/>
        <v>-4.4400000000000004</v>
      </c>
      <c r="U29" s="861" t="s">
        <v>306</v>
      </c>
      <c r="V29" s="812" t="s">
        <v>306</v>
      </c>
      <c r="W29" s="812" t="s">
        <v>306</v>
      </c>
      <c r="X29" s="859" t="s">
        <v>306</v>
      </c>
      <c r="Y29" s="857"/>
    </row>
    <row r="30" spans="1:25" ht="14.45" customHeight="1" x14ac:dyDescent="0.2">
      <c r="A30" s="826" t="s">
        <v>3293</v>
      </c>
      <c r="B30" s="812"/>
      <c r="C30" s="813"/>
      <c r="D30" s="811"/>
      <c r="E30" s="816">
        <v>1</v>
      </c>
      <c r="F30" s="817">
        <v>3.81</v>
      </c>
      <c r="G30" s="803">
        <v>20</v>
      </c>
      <c r="H30" s="819">
        <v>1</v>
      </c>
      <c r="I30" s="815">
        <v>2.14</v>
      </c>
      <c r="J30" s="802">
        <v>2</v>
      </c>
      <c r="K30" s="818">
        <v>3.81</v>
      </c>
      <c r="L30" s="819">
        <v>4</v>
      </c>
      <c r="M30" s="819">
        <v>39</v>
      </c>
      <c r="N30" s="820">
        <v>13</v>
      </c>
      <c r="O30" s="819" t="s">
        <v>3247</v>
      </c>
      <c r="P30" s="821" t="s">
        <v>3294</v>
      </c>
      <c r="Q30" s="822">
        <f t="shared" si="0"/>
        <v>1</v>
      </c>
      <c r="R30" s="854">
        <f t="shared" si="0"/>
        <v>2.14</v>
      </c>
      <c r="S30" s="822">
        <f t="shared" si="1"/>
        <v>0</v>
      </c>
      <c r="T30" s="854">
        <f t="shared" si="2"/>
        <v>-1.67</v>
      </c>
      <c r="U30" s="861">
        <v>13</v>
      </c>
      <c r="V30" s="812">
        <v>2</v>
      </c>
      <c r="W30" s="812">
        <v>-11</v>
      </c>
      <c r="X30" s="859">
        <v>0.15384615384615385</v>
      </c>
      <c r="Y30" s="857"/>
    </row>
    <row r="31" spans="1:25" ht="14.45" customHeight="1" x14ac:dyDescent="0.2">
      <c r="A31" s="825" t="s">
        <v>3295</v>
      </c>
      <c r="B31" s="808"/>
      <c r="C31" s="809"/>
      <c r="D31" s="810"/>
      <c r="E31" s="806"/>
      <c r="F31" s="792"/>
      <c r="G31" s="793"/>
      <c r="H31" s="799">
        <v>1</v>
      </c>
      <c r="I31" s="800">
        <v>0.37</v>
      </c>
      <c r="J31" s="801">
        <v>1</v>
      </c>
      <c r="K31" s="796">
        <v>0.37</v>
      </c>
      <c r="L31" s="794">
        <v>1</v>
      </c>
      <c r="M31" s="794">
        <v>12</v>
      </c>
      <c r="N31" s="797">
        <v>4</v>
      </c>
      <c r="O31" s="794" t="s">
        <v>3247</v>
      </c>
      <c r="P31" s="807" t="s">
        <v>3296</v>
      </c>
      <c r="Q31" s="798">
        <f t="shared" si="0"/>
        <v>1</v>
      </c>
      <c r="R31" s="853">
        <f t="shared" si="0"/>
        <v>0.37</v>
      </c>
      <c r="S31" s="798">
        <f t="shared" si="1"/>
        <v>1</v>
      </c>
      <c r="T31" s="853">
        <f t="shared" si="2"/>
        <v>0.37</v>
      </c>
      <c r="U31" s="860">
        <v>4</v>
      </c>
      <c r="V31" s="808">
        <v>1</v>
      </c>
      <c r="W31" s="808">
        <v>-3</v>
      </c>
      <c r="X31" s="858">
        <v>0.25</v>
      </c>
      <c r="Y31" s="856"/>
    </row>
    <row r="32" spans="1:25" ht="14.45" customHeight="1" x14ac:dyDescent="0.2">
      <c r="A32" s="825" t="s">
        <v>3297</v>
      </c>
      <c r="B32" s="808"/>
      <c r="C32" s="809"/>
      <c r="D32" s="810"/>
      <c r="E32" s="799">
        <v>1</v>
      </c>
      <c r="F32" s="800">
        <v>2.0499999999999998</v>
      </c>
      <c r="G32" s="801">
        <v>2</v>
      </c>
      <c r="H32" s="794"/>
      <c r="I32" s="792"/>
      <c r="J32" s="793"/>
      <c r="K32" s="796">
        <v>2.0499999999999998</v>
      </c>
      <c r="L32" s="794">
        <v>2</v>
      </c>
      <c r="M32" s="794">
        <v>15</v>
      </c>
      <c r="N32" s="797">
        <v>5</v>
      </c>
      <c r="O32" s="794" t="s">
        <v>3247</v>
      </c>
      <c r="P32" s="807" t="s">
        <v>3298</v>
      </c>
      <c r="Q32" s="798">
        <f t="shared" si="0"/>
        <v>0</v>
      </c>
      <c r="R32" s="853">
        <f t="shared" si="0"/>
        <v>0</v>
      </c>
      <c r="S32" s="798">
        <f t="shared" si="1"/>
        <v>-1</v>
      </c>
      <c r="T32" s="853">
        <f t="shared" si="2"/>
        <v>-2.0499999999999998</v>
      </c>
      <c r="U32" s="860" t="s">
        <v>306</v>
      </c>
      <c r="V32" s="808" t="s">
        <v>306</v>
      </c>
      <c r="W32" s="808" t="s">
        <v>306</v>
      </c>
      <c r="X32" s="858" t="s">
        <v>306</v>
      </c>
      <c r="Y32" s="856"/>
    </row>
    <row r="33" spans="1:25" ht="14.45" customHeight="1" x14ac:dyDescent="0.2">
      <c r="A33" s="826" t="s">
        <v>3299</v>
      </c>
      <c r="B33" s="812"/>
      <c r="C33" s="813"/>
      <c r="D33" s="811"/>
      <c r="E33" s="816">
        <v>1</v>
      </c>
      <c r="F33" s="817">
        <v>2.14</v>
      </c>
      <c r="G33" s="803">
        <v>2</v>
      </c>
      <c r="H33" s="819"/>
      <c r="I33" s="815"/>
      <c r="J33" s="802"/>
      <c r="K33" s="818">
        <v>2.65</v>
      </c>
      <c r="L33" s="819">
        <v>3</v>
      </c>
      <c r="M33" s="819">
        <v>27</v>
      </c>
      <c r="N33" s="820">
        <v>9</v>
      </c>
      <c r="O33" s="819" t="s">
        <v>3247</v>
      </c>
      <c r="P33" s="821" t="s">
        <v>3300</v>
      </c>
      <c r="Q33" s="822">
        <f t="shared" si="0"/>
        <v>0</v>
      </c>
      <c r="R33" s="854">
        <f t="shared" si="0"/>
        <v>0</v>
      </c>
      <c r="S33" s="822">
        <f t="shared" si="1"/>
        <v>-1</v>
      </c>
      <c r="T33" s="854">
        <f t="shared" si="2"/>
        <v>-2.14</v>
      </c>
      <c r="U33" s="861" t="s">
        <v>306</v>
      </c>
      <c r="V33" s="812" t="s">
        <v>306</v>
      </c>
      <c r="W33" s="812" t="s">
        <v>306</v>
      </c>
      <c r="X33" s="859" t="s">
        <v>306</v>
      </c>
      <c r="Y33" s="857"/>
    </row>
    <row r="34" spans="1:25" ht="14.45" customHeight="1" x14ac:dyDescent="0.2">
      <c r="A34" s="826" t="s">
        <v>3301</v>
      </c>
      <c r="B34" s="812"/>
      <c r="C34" s="813"/>
      <c r="D34" s="811"/>
      <c r="E34" s="816"/>
      <c r="F34" s="817"/>
      <c r="G34" s="803"/>
      <c r="H34" s="819">
        <v>1</v>
      </c>
      <c r="I34" s="815">
        <v>2.74</v>
      </c>
      <c r="J34" s="802">
        <v>4</v>
      </c>
      <c r="K34" s="818">
        <v>2.74</v>
      </c>
      <c r="L34" s="819">
        <v>2</v>
      </c>
      <c r="M34" s="819">
        <v>21</v>
      </c>
      <c r="N34" s="820">
        <v>7</v>
      </c>
      <c r="O34" s="819" t="s">
        <v>3247</v>
      </c>
      <c r="P34" s="821" t="s">
        <v>3302</v>
      </c>
      <c r="Q34" s="822">
        <f t="shared" si="0"/>
        <v>1</v>
      </c>
      <c r="R34" s="854">
        <f t="shared" si="0"/>
        <v>2.74</v>
      </c>
      <c r="S34" s="822">
        <f t="shared" si="1"/>
        <v>1</v>
      </c>
      <c r="T34" s="854">
        <f t="shared" si="2"/>
        <v>2.74</v>
      </c>
      <c r="U34" s="861">
        <v>7</v>
      </c>
      <c r="V34" s="812">
        <v>4</v>
      </c>
      <c r="W34" s="812">
        <v>-3</v>
      </c>
      <c r="X34" s="859">
        <v>0.5714285714285714</v>
      </c>
      <c r="Y34" s="857"/>
    </row>
    <row r="35" spans="1:25" ht="14.45" customHeight="1" x14ac:dyDescent="0.2">
      <c r="A35" s="825" t="s">
        <v>3303</v>
      </c>
      <c r="B35" s="808">
        <v>1</v>
      </c>
      <c r="C35" s="809">
        <v>4.09</v>
      </c>
      <c r="D35" s="810">
        <v>15</v>
      </c>
      <c r="E35" s="799"/>
      <c r="F35" s="800"/>
      <c r="G35" s="801"/>
      <c r="H35" s="794">
        <v>1</v>
      </c>
      <c r="I35" s="792">
        <v>4.09</v>
      </c>
      <c r="J35" s="793">
        <v>10</v>
      </c>
      <c r="K35" s="796">
        <v>4.09</v>
      </c>
      <c r="L35" s="794">
        <v>5</v>
      </c>
      <c r="M35" s="794">
        <v>45</v>
      </c>
      <c r="N35" s="797">
        <v>15</v>
      </c>
      <c r="O35" s="794" t="s">
        <v>3247</v>
      </c>
      <c r="P35" s="807" t="s">
        <v>3304</v>
      </c>
      <c r="Q35" s="798">
        <f t="shared" si="0"/>
        <v>0</v>
      </c>
      <c r="R35" s="853">
        <f t="shared" si="0"/>
        <v>0</v>
      </c>
      <c r="S35" s="798">
        <f t="shared" si="1"/>
        <v>1</v>
      </c>
      <c r="T35" s="853">
        <f t="shared" si="2"/>
        <v>4.09</v>
      </c>
      <c r="U35" s="860">
        <v>15</v>
      </c>
      <c r="V35" s="808">
        <v>10</v>
      </c>
      <c r="W35" s="808">
        <v>-5</v>
      </c>
      <c r="X35" s="858">
        <v>0.66666666666666663</v>
      </c>
      <c r="Y35" s="856"/>
    </row>
    <row r="36" spans="1:25" ht="14.45" customHeight="1" x14ac:dyDescent="0.2">
      <c r="A36" s="826" t="s">
        <v>3305</v>
      </c>
      <c r="B36" s="812">
        <v>2</v>
      </c>
      <c r="C36" s="813">
        <v>6.03</v>
      </c>
      <c r="D36" s="811">
        <v>3</v>
      </c>
      <c r="E36" s="816">
        <v>6</v>
      </c>
      <c r="F36" s="817">
        <v>34.729999999999997</v>
      </c>
      <c r="G36" s="803">
        <v>12.5</v>
      </c>
      <c r="H36" s="819">
        <v>1</v>
      </c>
      <c r="I36" s="815">
        <v>2.1800000000000002</v>
      </c>
      <c r="J36" s="802">
        <v>2</v>
      </c>
      <c r="K36" s="818">
        <v>6.37</v>
      </c>
      <c r="L36" s="819">
        <v>7</v>
      </c>
      <c r="M36" s="819">
        <v>60</v>
      </c>
      <c r="N36" s="820">
        <v>20</v>
      </c>
      <c r="O36" s="819" t="s">
        <v>3247</v>
      </c>
      <c r="P36" s="821" t="s">
        <v>3306</v>
      </c>
      <c r="Q36" s="822">
        <f t="shared" si="0"/>
        <v>-1</v>
      </c>
      <c r="R36" s="854">
        <f t="shared" si="0"/>
        <v>-3.85</v>
      </c>
      <c r="S36" s="822">
        <f t="shared" si="1"/>
        <v>-5</v>
      </c>
      <c r="T36" s="854">
        <f t="shared" si="2"/>
        <v>-32.549999999999997</v>
      </c>
      <c r="U36" s="861">
        <v>20</v>
      </c>
      <c r="V36" s="812">
        <v>2</v>
      </c>
      <c r="W36" s="812">
        <v>-18</v>
      </c>
      <c r="X36" s="859">
        <v>0.1</v>
      </c>
      <c r="Y36" s="857"/>
    </row>
    <row r="37" spans="1:25" ht="14.45" customHeight="1" x14ac:dyDescent="0.2">
      <c r="A37" s="825" t="s">
        <v>3307</v>
      </c>
      <c r="B37" s="808"/>
      <c r="C37" s="809"/>
      <c r="D37" s="810"/>
      <c r="E37" s="806"/>
      <c r="F37" s="792"/>
      <c r="G37" s="793"/>
      <c r="H37" s="799">
        <v>1</v>
      </c>
      <c r="I37" s="800">
        <v>2.94</v>
      </c>
      <c r="J37" s="801">
        <v>3</v>
      </c>
      <c r="K37" s="796">
        <v>4.6500000000000004</v>
      </c>
      <c r="L37" s="794">
        <v>5</v>
      </c>
      <c r="M37" s="794">
        <v>45</v>
      </c>
      <c r="N37" s="797">
        <v>15</v>
      </c>
      <c r="O37" s="794" t="s">
        <v>3247</v>
      </c>
      <c r="P37" s="807" t="s">
        <v>3308</v>
      </c>
      <c r="Q37" s="798">
        <f t="shared" si="0"/>
        <v>1</v>
      </c>
      <c r="R37" s="853">
        <f t="shared" si="0"/>
        <v>2.94</v>
      </c>
      <c r="S37" s="798">
        <f t="shared" si="1"/>
        <v>1</v>
      </c>
      <c r="T37" s="853">
        <f t="shared" si="2"/>
        <v>2.94</v>
      </c>
      <c r="U37" s="860">
        <v>15</v>
      </c>
      <c r="V37" s="808">
        <v>3</v>
      </c>
      <c r="W37" s="808">
        <v>-12</v>
      </c>
      <c r="X37" s="858">
        <v>0.2</v>
      </c>
      <c r="Y37" s="856"/>
    </row>
    <row r="38" spans="1:25" ht="14.45" customHeight="1" x14ac:dyDescent="0.2">
      <c r="A38" s="825" t="s">
        <v>3309</v>
      </c>
      <c r="B38" s="808"/>
      <c r="C38" s="809"/>
      <c r="D38" s="810"/>
      <c r="E38" s="806"/>
      <c r="F38" s="792"/>
      <c r="G38" s="793"/>
      <c r="H38" s="799">
        <v>1</v>
      </c>
      <c r="I38" s="800">
        <v>1.33</v>
      </c>
      <c r="J38" s="801">
        <v>2</v>
      </c>
      <c r="K38" s="796">
        <v>2.5499999999999998</v>
      </c>
      <c r="L38" s="794">
        <v>4</v>
      </c>
      <c r="M38" s="794">
        <v>36</v>
      </c>
      <c r="N38" s="797">
        <v>12</v>
      </c>
      <c r="O38" s="794" t="s">
        <v>3247</v>
      </c>
      <c r="P38" s="807" t="s">
        <v>3310</v>
      </c>
      <c r="Q38" s="798">
        <f t="shared" si="0"/>
        <v>1</v>
      </c>
      <c r="R38" s="853">
        <f t="shared" si="0"/>
        <v>1.33</v>
      </c>
      <c r="S38" s="798">
        <f t="shared" si="1"/>
        <v>1</v>
      </c>
      <c r="T38" s="853">
        <f t="shared" si="2"/>
        <v>1.33</v>
      </c>
      <c r="U38" s="860">
        <v>12</v>
      </c>
      <c r="V38" s="808">
        <v>2</v>
      </c>
      <c r="W38" s="808">
        <v>-10</v>
      </c>
      <c r="X38" s="858">
        <v>0.16666666666666666</v>
      </c>
      <c r="Y38" s="856"/>
    </row>
    <row r="39" spans="1:25" ht="14.45" customHeight="1" x14ac:dyDescent="0.2">
      <c r="A39" s="826" t="s">
        <v>3311</v>
      </c>
      <c r="B39" s="812">
        <v>1</v>
      </c>
      <c r="C39" s="813">
        <v>3.43</v>
      </c>
      <c r="D39" s="811">
        <v>3</v>
      </c>
      <c r="E39" s="814"/>
      <c r="F39" s="815"/>
      <c r="G39" s="802"/>
      <c r="H39" s="816"/>
      <c r="I39" s="817"/>
      <c r="J39" s="803"/>
      <c r="K39" s="818">
        <v>4.2</v>
      </c>
      <c r="L39" s="819">
        <v>5</v>
      </c>
      <c r="M39" s="819">
        <v>45</v>
      </c>
      <c r="N39" s="820">
        <v>15</v>
      </c>
      <c r="O39" s="819" t="s">
        <v>3247</v>
      </c>
      <c r="P39" s="821" t="s">
        <v>3312</v>
      </c>
      <c r="Q39" s="822">
        <f t="shared" si="0"/>
        <v>-1</v>
      </c>
      <c r="R39" s="854">
        <f t="shared" si="0"/>
        <v>-3.43</v>
      </c>
      <c r="S39" s="822">
        <f t="shared" si="1"/>
        <v>0</v>
      </c>
      <c r="T39" s="854">
        <f t="shared" si="2"/>
        <v>0</v>
      </c>
      <c r="U39" s="861" t="s">
        <v>306</v>
      </c>
      <c r="V39" s="812" t="s">
        <v>306</v>
      </c>
      <c r="W39" s="812" t="s">
        <v>306</v>
      </c>
      <c r="X39" s="859" t="s">
        <v>306</v>
      </c>
      <c r="Y39" s="857"/>
    </row>
    <row r="40" spans="1:25" ht="14.45" customHeight="1" x14ac:dyDescent="0.2">
      <c r="A40" s="825" t="s">
        <v>3313</v>
      </c>
      <c r="B40" s="808"/>
      <c r="C40" s="809"/>
      <c r="D40" s="810"/>
      <c r="E40" s="806"/>
      <c r="F40" s="792"/>
      <c r="G40" s="793"/>
      <c r="H40" s="799">
        <v>1</v>
      </c>
      <c r="I40" s="800">
        <v>2.3199999999999998</v>
      </c>
      <c r="J40" s="801">
        <v>5</v>
      </c>
      <c r="K40" s="796">
        <v>1.5</v>
      </c>
      <c r="L40" s="794">
        <v>3</v>
      </c>
      <c r="M40" s="794">
        <v>27</v>
      </c>
      <c r="N40" s="797">
        <v>9</v>
      </c>
      <c r="O40" s="794" t="s">
        <v>3247</v>
      </c>
      <c r="P40" s="807" t="s">
        <v>3314</v>
      </c>
      <c r="Q40" s="798">
        <f t="shared" si="0"/>
        <v>1</v>
      </c>
      <c r="R40" s="853">
        <f t="shared" si="0"/>
        <v>2.3199999999999998</v>
      </c>
      <c r="S40" s="798">
        <f t="shared" si="1"/>
        <v>1</v>
      </c>
      <c r="T40" s="853">
        <f t="shared" si="2"/>
        <v>2.3199999999999998</v>
      </c>
      <c r="U40" s="860">
        <v>9</v>
      </c>
      <c r="V40" s="808">
        <v>5</v>
      </c>
      <c r="W40" s="808">
        <v>-4</v>
      </c>
      <c r="X40" s="858">
        <v>0.55555555555555558</v>
      </c>
      <c r="Y40" s="856"/>
    </row>
    <row r="41" spans="1:25" ht="14.45" customHeight="1" x14ac:dyDescent="0.2">
      <c r="A41" s="825" t="s">
        <v>3315</v>
      </c>
      <c r="B41" s="789">
        <v>2</v>
      </c>
      <c r="C41" s="790">
        <v>13.07</v>
      </c>
      <c r="D41" s="791">
        <v>4.5</v>
      </c>
      <c r="E41" s="806">
        <v>1</v>
      </c>
      <c r="F41" s="792">
        <v>3.18</v>
      </c>
      <c r="G41" s="793">
        <v>4</v>
      </c>
      <c r="H41" s="794"/>
      <c r="I41" s="792"/>
      <c r="J41" s="793"/>
      <c r="K41" s="796">
        <v>3.18</v>
      </c>
      <c r="L41" s="794">
        <v>4</v>
      </c>
      <c r="M41" s="794">
        <v>39</v>
      </c>
      <c r="N41" s="797">
        <v>13</v>
      </c>
      <c r="O41" s="794" t="s">
        <v>3247</v>
      </c>
      <c r="P41" s="807" t="s">
        <v>3316</v>
      </c>
      <c r="Q41" s="798">
        <f t="shared" si="0"/>
        <v>-2</v>
      </c>
      <c r="R41" s="853">
        <f t="shared" si="0"/>
        <v>-13.07</v>
      </c>
      <c r="S41" s="798">
        <f t="shared" si="1"/>
        <v>-1</v>
      </c>
      <c r="T41" s="853">
        <f t="shared" si="2"/>
        <v>-3.18</v>
      </c>
      <c r="U41" s="860" t="s">
        <v>306</v>
      </c>
      <c r="V41" s="808" t="s">
        <v>306</v>
      </c>
      <c r="W41" s="808" t="s">
        <v>306</v>
      </c>
      <c r="X41" s="858" t="s">
        <v>306</v>
      </c>
      <c r="Y41" s="856"/>
    </row>
    <row r="42" spans="1:25" ht="14.45" customHeight="1" x14ac:dyDescent="0.2">
      <c r="A42" s="825" t="s">
        <v>3317</v>
      </c>
      <c r="B42" s="808"/>
      <c r="C42" s="809"/>
      <c r="D42" s="810"/>
      <c r="E42" s="799">
        <v>1</v>
      </c>
      <c r="F42" s="800">
        <v>0.84</v>
      </c>
      <c r="G42" s="801">
        <v>29</v>
      </c>
      <c r="H42" s="794"/>
      <c r="I42" s="792"/>
      <c r="J42" s="793"/>
      <c r="K42" s="796">
        <v>0.76</v>
      </c>
      <c r="L42" s="794">
        <v>3</v>
      </c>
      <c r="M42" s="794">
        <v>27</v>
      </c>
      <c r="N42" s="797">
        <v>9</v>
      </c>
      <c r="O42" s="794" t="s">
        <v>3247</v>
      </c>
      <c r="P42" s="807" t="s">
        <v>3318</v>
      </c>
      <c r="Q42" s="798">
        <f t="shared" si="0"/>
        <v>0</v>
      </c>
      <c r="R42" s="853">
        <f t="shared" si="0"/>
        <v>0</v>
      </c>
      <c r="S42" s="798">
        <f t="shared" si="1"/>
        <v>-1</v>
      </c>
      <c r="T42" s="853">
        <f t="shared" si="2"/>
        <v>-0.84</v>
      </c>
      <c r="U42" s="860" t="s">
        <v>306</v>
      </c>
      <c r="V42" s="808" t="s">
        <v>306</v>
      </c>
      <c r="W42" s="808" t="s">
        <v>306</v>
      </c>
      <c r="X42" s="858" t="s">
        <v>306</v>
      </c>
      <c r="Y42" s="856"/>
    </row>
    <row r="43" spans="1:25" ht="14.45" customHeight="1" x14ac:dyDescent="0.2">
      <c r="A43" s="825" t="s">
        <v>3319</v>
      </c>
      <c r="B43" s="789">
        <v>1</v>
      </c>
      <c r="C43" s="790">
        <v>2.17</v>
      </c>
      <c r="D43" s="791">
        <v>3</v>
      </c>
      <c r="E43" s="806"/>
      <c r="F43" s="792"/>
      <c r="G43" s="793"/>
      <c r="H43" s="794"/>
      <c r="I43" s="792"/>
      <c r="J43" s="793"/>
      <c r="K43" s="796">
        <v>0.6</v>
      </c>
      <c r="L43" s="794">
        <v>2</v>
      </c>
      <c r="M43" s="794">
        <v>18</v>
      </c>
      <c r="N43" s="797">
        <v>6</v>
      </c>
      <c r="O43" s="794" t="s">
        <v>3247</v>
      </c>
      <c r="P43" s="807" t="s">
        <v>3320</v>
      </c>
      <c r="Q43" s="798">
        <f t="shared" si="0"/>
        <v>-1</v>
      </c>
      <c r="R43" s="853">
        <f t="shared" si="0"/>
        <v>-2.17</v>
      </c>
      <c r="S43" s="798">
        <f t="shared" si="1"/>
        <v>0</v>
      </c>
      <c r="T43" s="853">
        <f t="shared" si="2"/>
        <v>0</v>
      </c>
      <c r="U43" s="860" t="s">
        <v>306</v>
      </c>
      <c r="V43" s="808" t="s">
        <v>306</v>
      </c>
      <c r="W43" s="808" t="s">
        <v>306</v>
      </c>
      <c r="X43" s="858" t="s">
        <v>306</v>
      </c>
      <c r="Y43" s="856"/>
    </row>
    <row r="44" spans="1:25" ht="14.45" customHeight="1" x14ac:dyDescent="0.2">
      <c r="A44" s="825" t="s">
        <v>3321</v>
      </c>
      <c r="B44" s="808"/>
      <c r="C44" s="809"/>
      <c r="D44" s="810"/>
      <c r="E44" s="799">
        <v>1</v>
      </c>
      <c r="F44" s="800">
        <v>1.24</v>
      </c>
      <c r="G44" s="801">
        <v>5</v>
      </c>
      <c r="H44" s="794"/>
      <c r="I44" s="792"/>
      <c r="J44" s="793"/>
      <c r="K44" s="796">
        <v>0.85</v>
      </c>
      <c r="L44" s="794">
        <v>3</v>
      </c>
      <c r="M44" s="794">
        <v>30</v>
      </c>
      <c r="N44" s="797">
        <v>10</v>
      </c>
      <c r="O44" s="794" t="s">
        <v>3247</v>
      </c>
      <c r="P44" s="807" t="s">
        <v>3322</v>
      </c>
      <c r="Q44" s="798">
        <f t="shared" si="0"/>
        <v>0</v>
      </c>
      <c r="R44" s="853">
        <f t="shared" si="0"/>
        <v>0</v>
      </c>
      <c r="S44" s="798">
        <f t="shared" si="1"/>
        <v>-1</v>
      </c>
      <c r="T44" s="853">
        <f t="shared" si="2"/>
        <v>-1.24</v>
      </c>
      <c r="U44" s="860" t="s">
        <v>306</v>
      </c>
      <c r="V44" s="808" t="s">
        <v>306</v>
      </c>
      <c r="W44" s="808" t="s">
        <v>306</v>
      </c>
      <c r="X44" s="858" t="s">
        <v>306</v>
      </c>
      <c r="Y44" s="856"/>
    </row>
    <row r="45" spans="1:25" ht="14.45" customHeight="1" x14ac:dyDescent="0.2">
      <c r="A45" s="825" t="s">
        <v>3323</v>
      </c>
      <c r="B45" s="808"/>
      <c r="C45" s="809"/>
      <c r="D45" s="810"/>
      <c r="E45" s="799">
        <v>1</v>
      </c>
      <c r="F45" s="800">
        <v>0.83</v>
      </c>
      <c r="G45" s="801">
        <v>7</v>
      </c>
      <c r="H45" s="794"/>
      <c r="I45" s="792"/>
      <c r="J45" s="793"/>
      <c r="K45" s="796">
        <v>0.47</v>
      </c>
      <c r="L45" s="794">
        <v>2</v>
      </c>
      <c r="M45" s="794">
        <v>15</v>
      </c>
      <c r="N45" s="797">
        <v>5</v>
      </c>
      <c r="O45" s="794" t="s">
        <v>3247</v>
      </c>
      <c r="P45" s="807" t="s">
        <v>3324</v>
      </c>
      <c r="Q45" s="798">
        <f t="shared" si="0"/>
        <v>0</v>
      </c>
      <c r="R45" s="853">
        <f t="shared" si="0"/>
        <v>0</v>
      </c>
      <c r="S45" s="798">
        <f t="shared" si="1"/>
        <v>-1</v>
      </c>
      <c r="T45" s="853">
        <f t="shared" si="2"/>
        <v>-0.83</v>
      </c>
      <c r="U45" s="860" t="s">
        <v>306</v>
      </c>
      <c r="V45" s="808" t="s">
        <v>306</v>
      </c>
      <c r="W45" s="808" t="s">
        <v>306</v>
      </c>
      <c r="X45" s="858" t="s">
        <v>306</v>
      </c>
      <c r="Y45" s="856"/>
    </row>
    <row r="46" spans="1:25" ht="14.45" customHeight="1" x14ac:dyDescent="0.2">
      <c r="A46" s="825" t="s">
        <v>3325</v>
      </c>
      <c r="B46" s="789">
        <v>1</v>
      </c>
      <c r="C46" s="790">
        <v>7.41</v>
      </c>
      <c r="D46" s="791">
        <v>6</v>
      </c>
      <c r="E46" s="806"/>
      <c r="F46" s="792"/>
      <c r="G46" s="793"/>
      <c r="H46" s="794"/>
      <c r="I46" s="792"/>
      <c r="J46" s="793"/>
      <c r="K46" s="796">
        <v>7.41</v>
      </c>
      <c r="L46" s="794">
        <v>5</v>
      </c>
      <c r="M46" s="794">
        <v>45</v>
      </c>
      <c r="N46" s="797">
        <v>15</v>
      </c>
      <c r="O46" s="794" t="s">
        <v>3247</v>
      </c>
      <c r="P46" s="807" t="s">
        <v>3326</v>
      </c>
      <c r="Q46" s="798">
        <f t="shared" si="0"/>
        <v>-1</v>
      </c>
      <c r="R46" s="853">
        <f t="shared" si="0"/>
        <v>-7.41</v>
      </c>
      <c r="S46" s="798">
        <f t="shared" si="1"/>
        <v>0</v>
      </c>
      <c r="T46" s="853">
        <f t="shared" si="2"/>
        <v>0</v>
      </c>
      <c r="U46" s="860" t="s">
        <v>306</v>
      </c>
      <c r="V46" s="808" t="s">
        <v>306</v>
      </c>
      <c r="W46" s="808" t="s">
        <v>306</v>
      </c>
      <c r="X46" s="858" t="s">
        <v>306</v>
      </c>
      <c r="Y46" s="856"/>
    </row>
    <row r="47" spans="1:25" ht="14.45" customHeight="1" x14ac:dyDescent="0.2">
      <c r="A47" s="825" t="s">
        <v>3327</v>
      </c>
      <c r="B47" s="789">
        <v>1</v>
      </c>
      <c r="C47" s="790">
        <v>2.61</v>
      </c>
      <c r="D47" s="791">
        <v>3</v>
      </c>
      <c r="E47" s="806"/>
      <c r="F47" s="792"/>
      <c r="G47" s="793"/>
      <c r="H47" s="794"/>
      <c r="I47" s="792"/>
      <c r="J47" s="793"/>
      <c r="K47" s="796">
        <v>3.11</v>
      </c>
      <c r="L47" s="794">
        <v>4</v>
      </c>
      <c r="M47" s="794">
        <v>39</v>
      </c>
      <c r="N47" s="797">
        <v>13</v>
      </c>
      <c r="O47" s="794" t="s">
        <v>3247</v>
      </c>
      <c r="P47" s="807" t="s">
        <v>3328</v>
      </c>
      <c r="Q47" s="798">
        <f t="shared" si="0"/>
        <v>-1</v>
      </c>
      <c r="R47" s="853">
        <f t="shared" si="0"/>
        <v>-2.61</v>
      </c>
      <c r="S47" s="798">
        <f t="shared" si="1"/>
        <v>0</v>
      </c>
      <c r="T47" s="853">
        <f t="shared" si="2"/>
        <v>0</v>
      </c>
      <c r="U47" s="860" t="s">
        <v>306</v>
      </c>
      <c r="V47" s="808" t="s">
        <v>306</v>
      </c>
      <c r="W47" s="808" t="s">
        <v>306</v>
      </c>
      <c r="X47" s="858" t="s">
        <v>306</v>
      </c>
      <c r="Y47" s="856"/>
    </row>
    <row r="48" spans="1:25" ht="14.45" customHeight="1" x14ac:dyDescent="0.2">
      <c r="A48" s="825" t="s">
        <v>3329</v>
      </c>
      <c r="B48" s="808"/>
      <c r="C48" s="809"/>
      <c r="D48" s="810"/>
      <c r="E48" s="806">
        <v>1</v>
      </c>
      <c r="F48" s="792">
        <v>2.38</v>
      </c>
      <c r="G48" s="793">
        <v>26</v>
      </c>
      <c r="H48" s="799"/>
      <c r="I48" s="800"/>
      <c r="J48" s="801"/>
      <c r="K48" s="796">
        <v>2.38</v>
      </c>
      <c r="L48" s="794">
        <v>4</v>
      </c>
      <c r="M48" s="794">
        <v>33</v>
      </c>
      <c r="N48" s="797">
        <v>11</v>
      </c>
      <c r="O48" s="794" t="s">
        <v>3247</v>
      </c>
      <c r="P48" s="807" t="s">
        <v>3330</v>
      </c>
      <c r="Q48" s="798">
        <f t="shared" si="0"/>
        <v>0</v>
      </c>
      <c r="R48" s="853">
        <f t="shared" si="0"/>
        <v>0</v>
      </c>
      <c r="S48" s="798">
        <f t="shared" si="1"/>
        <v>-1</v>
      </c>
      <c r="T48" s="853">
        <f t="shared" si="2"/>
        <v>-2.38</v>
      </c>
      <c r="U48" s="860" t="s">
        <v>306</v>
      </c>
      <c r="V48" s="808" t="s">
        <v>306</v>
      </c>
      <c r="W48" s="808" t="s">
        <v>306</v>
      </c>
      <c r="X48" s="858" t="s">
        <v>306</v>
      </c>
      <c r="Y48" s="856"/>
    </row>
    <row r="49" spans="1:25" ht="14.45" customHeight="1" x14ac:dyDescent="0.2">
      <c r="A49" s="826" t="s">
        <v>3331</v>
      </c>
      <c r="B49" s="812">
        <v>1</v>
      </c>
      <c r="C49" s="813">
        <v>2.76</v>
      </c>
      <c r="D49" s="811">
        <v>7</v>
      </c>
      <c r="E49" s="814"/>
      <c r="F49" s="815"/>
      <c r="G49" s="802"/>
      <c r="H49" s="816">
        <v>2</v>
      </c>
      <c r="I49" s="817">
        <v>4.3899999999999997</v>
      </c>
      <c r="J49" s="803">
        <v>3.5</v>
      </c>
      <c r="K49" s="818">
        <v>2.76</v>
      </c>
      <c r="L49" s="819">
        <v>4</v>
      </c>
      <c r="M49" s="819">
        <v>39</v>
      </c>
      <c r="N49" s="820">
        <v>13</v>
      </c>
      <c r="O49" s="819" t="s">
        <v>3247</v>
      </c>
      <c r="P49" s="821" t="s">
        <v>3330</v>
      </c>
      <c r="Q49" s="822">
        <f t="shared" si="0"/>
        <v>1</v>
      </c>
      <c r="R49" s="854">
        <f t="shared" si="0"/>
        <v>1.63</v>
      </c>
      <c r="S49" s="822">
        <f t="shared" si="1"/>
        <v>2</v>
      </c>
      <c r="T49" s="854">
        <f t="shared" si="2"/>
        <v>4.3899999999999997</v>
      </c>
      <c r="U49" s="861">
        <v>26</v>
      </c>
      <c r="V49" s="812">
        <v>7</v>
      </c>
      <c r="W49" s="812">
        <v>-19</v>
      </c>
      <c r="X49" s="859">
        <v>0.26923076923076922</v>
      </c>
      <c r="Y49" s="857"/>
    </row>
    <row r="50" spans="1:25" ht="14.45" customHeight="1" x14ac:dyDescent="0.2">
      <c r="A50" s="826" t="s">
        <v>3332</v>
      </c>
      <c r="B50" s="812">
        <v>1</v>
      </c>
      <c r="C50" s="813">
        <v>3.18</v>
      </c>
      <c r="D50" s="811">
        <v>5</v>
      </c>
      <c r="E50" s="814"/>
      <c r="F50" s="815"/>
      <c r="G50" s="802"/>
      <c r="H50" s="816"/>
      <c r="I50" s="817"/>
      <c r="J50" s="803"/>
      <c r="K50" s="818">
        <v>3.7</v>
      </c>
      <c r="L50" s="819">
        <v>6</v>
      </c>
      <c r="M50" s="819">
        <v>51</v>
      </c>
      <c r="N50" s="820">
        <v>17</v>
      </c>
      <c r="O50" s="819" t="s">
        <v>3247</v>
      </c>
      <c r="P50" s="821" t="s">
        <v>3330</v>
      </c>
      <c r="Q50" s="822">
        <f t="shared" si="0"/>
        <v>-1</v>
      </c>
      <c r="R50" s="854">
        <f t="shared" si="0"/>
        <v>-3.18</v>
      </c>
      <c r="S50" s="822">
        <f t="shared" si="1"/>
        <v>0</v>
      </c>
      <c r="T50" s="854">
        <f t="shared" si="2"/>
        <v>0</v>
      </c>
      <c r="U50" s="861" t="s">
        <v>306</v>
      </c>
      <c r="V50" s="812" t="s">
        <v>306</v>
      </c>
      <c r="W50" s="812" t="s">
        <v>306</v>
      </c>
      <c r="X50" s="859" t="s">
        <v>306</v>
      </c>
      <c r="Y50" s="857"/>
    </row>
    <row r="51" spans="1:25" ht="14.45" customHeight="1" x14ac:dyDescent="0.2">
      <c r="A51" s="825" t="s">
        <v>3333</v>
      </c>
      <c r="B51" s="789">
        <v>1</v>
      </c>
      <c r="C51" s="790">
        <v>0.91</v>
      </c>
      <c r="D51" s="791">
        <v>3</v>
      </c>
      <c r="E51" s="806"/>
      <c r="F51" s="792"/>
      <c r="G51" s="793"/>
      <c r="H51" s="794"/>
      <c r="I51" s="792"/>
      <c r="J51" s="793"/>
      <c r="K51" s="796">
        <v>1.19</v>
      </c>
      <c r="L51" s="794">
        <v>4</v>
      </c>
      <c r="M51" s="794">
        <v>33</v>
      </c>
      <c r="N51" s="797">
        <v>11</v>
      </c>
      <c r="O51" s="794" t="s">
        <v>3247</v>
      </c>
      <c r="P51" s="807" t="s">
        <v>3334</v>
      </c>
      <c r="Q51" s="798">
        <f t="shared" si="0"/>
        <v>-1</v>
      </c>
      <c r="R51" s="853">
        <f t="shared" si="0"/>
        <v>-0.91</v>
      </c>
      <c r="S51" s="798">
        <f t="shared" si="1"/>
        <v>0</v>
      </c>
      <c r="T51" s="853">
        <f t="shared" si="2"/>
        <v>0</v>
      </c>
      <c r="U51" s="860" t="s">
        <v>306</v>
      </c>
      <c r="V51" s="808" t="s">
        <v>306</v>
      </c>
      <c r="W51" s="808" t="s">
        <v>306</v>
      </c>
      <c r="X51" s="858" t="s">
        <v>306</v>
      </c>
      <c r="Y51" s="856"/>
    </row>
    <row r="52" spans="1:25" ht="14.45" customHeight="1" x14ac:dyDescent="0.2">
      <c r="A52" s="825" t="s">
        <v>3335</v>
      </c>
      <c r="B52" s="789">
        <v>1</v>
      </c>
      <c r="C52" s="790">
        <v>0.59</v>
      </c>
      <c r="D52" s="791">
        <v>4</v>
      </c>
      <c r="E52" s="806"/>
      <c r="F52" s="792"/>
      <c r="G52" s="793"/>
      <c r="H52" s="794"/>
      <c r="I52" s="792"/>
      <c r="J52" s="793"/>
      <c r="K52" s="796">
        <v>0.56999999999999995</v>
      </c>
      <c r="L52" s="794">
        <v>2</v>
      </c>
      <c r="M52" s="794">
        <v>21</v>
      </c>
      <c r="N52" s="797">
        <v>7</v>
      </c>
      <c r="O52" s="794" t="s">
        <v>3247</v>
      </c>
      <c r="P52" s="807" t="s">
        <v>3336</v>
      </c>
      <c r="Q52" s="798">
        <f t="shared" si="0"/>
        <v>-1</v>
      </c>
      <c r="R52" s="853">
        <f t="shared" si="0"/>
        <v>-0.59</v>
      </c>
      <c r="S52" s="798">
        <f t="shared" si="1"/>
        <v>0</v>
      </c>
      <c r="T52" s="853">
        <f t="shared" si="2"/>
        <v>0</v>
      </c>
      <c r="U52" s="860" t="s">
        <v>306</v>
      </c>
      <c r="V52" s="808" t="s">
        <v>306</v>
      </c>
      <c r="W52" s="808" t="s">
        <v>306</v>
      </c>
      <c r="X52" s="858" t="s">
        <v>306</v>
      </c>
      <c r="Y52" s="856"/>
    </row>
    <row r="53" spans="1:25" ht="14.45" customHeight="1" x14ac:dyDescent="0.2">
      <c r="A53" s="825" t="s">
        <v>3337</v>
      </c>
      <c r="B53" s="789">
        <v>1</v>
      </c>
      <c r="C53" s="790">
        <v>0.79</v>
      </c>
      <c r="D53" s="791">
        <v>2</v>
      </c>
      <c r="E53" s="806"/>
      <c r="F53" s="792"/>
      <c r="G53" s="793"/>
      <c r="H53" s="794"/>
      <c r="I53" s="792"/>
      <c r="J53" s="793"/>
      <c r="K53" s="796">
        <v>1.86</v>
      </c>
      <c r="L53" s="794">
        <v>6</v>
      </c>
      <c r="M53" s="794">
        <v>51</v>
      </c>
      <c r="N53" s="797">
        <v>17</v>
      </c>
      <c r="O53" s="794" t="s">
        <v>3247</v>
      </c>
      <c r="P53" s="807" t="s">
        <v>3338</v>
      </c>
      <c r="Q53" s="798">
        <f t="shared" si="0"/>
        <v>-1</v>
      </c>
      <c r="R53" s="853">
        <f t="shared" si="0"/>
        <v>-0.79</v>
      </c>
      <c r="S53" s="798">
        <f t="shared" si="1"/>
        <v>0</v>
      </c>
      <c r="T53" s="853">
        <f t="shared" si="2"/>
        <v>0</v>
      </c>
      <c r="U53" s="860" t="s">
        <v>306</v>
      </c>
      <c r="V53" s="808" t="s">
        <v>306</v>
      </c>
      <c r="W53" s="808" t="s">
        <v>306</v>
      </c>
      <c r="X53" s="858" t="s">
        <v>306</v>
      </c>
      <c r="Y53" s="856"/>
    </row>
    <row r="54" spans="1:25" ht="14.45" customHeight="1" x14ac:dyDescent="0.2">
      <c r="A54" s="825" t="s">
        <v>3339</v>
      </c>
      <c r="B54" s="808"/>
      <c r="C54" s="809"/>
      <c r="D54" s="810"/>
      <c r="E54" s="799">
        <v>1</v>
      </c>
      <c r="F54" s="800">
        <v>0.53</v>
      </c>
      <c r="G54" s="801">
        <v>2</v>
      </c>
      <c r="H54" s="794"/>
      <c r="I54" s="792"/>
      <c r="J54" s="793"/>
      <c r="K54" s="796">
        <v>0.87</v>
      </c>
      <c r="L54" s="794">
        <v>4</v>
      </c>
      <c r="M54" s="794">
        <v>33</v>
      </c>
      <c r="N54" s="797">
        <v>11</v>
      </c>
      <c r="O54" s="794" t="s">
        <v>3247</v>
      </c>
      <c r="P54" s="807" t="s">
        <v>3340</v>
      </c>
      <c r="Q54" s="798">
        <f t="shared" si="0"/>
        <v>0</v>
      </c>
      <c r="R54" s="853">
        <f t="shared" si="0"/>
        <v>0</v>
      </c>
      <c r="S54" s="798">
        <f t="shared" si="1"/>
        <v>-1</v>
      </c>
      <c r="T54" s="853">
        <f t="shared" si="2"/>
        <v>-0.53</v>
      </c>
      <c r="U54" s="860" t="s">
        <v>306</v>
      </c>
      <c r="V54" s="808" t="s">
        <v>306</v>
      </c>
      <c r="W54" s="808" t="s">
        <v>306</v>
      </c>
      <c r="X54" s="858" t="s">
        <v>306</v>
      </c>
      <c r="Y54" s="856"/>
    </row>
    <row r="55" spans="1:25" ht="14.45" customHeight="1" x14ac:dyDescent="0.2">
      <c r="A55" s="825" t="s">
        <v>3341</v>
      </c>
      <c r="B55" s="789">
        <v>1</v>
      </c>
      <c r="C55" s="790">
        <v>0.3</v>
      </c>
      <c r="D55" s="791">
        <v>2</v>
      </c>
      <c r="E55" s="806"/>
      <c r="F55" s="792"/>
      <c r="G55" s="793"/>
      <c r="H55" s="794"/>
      <c r="I55" s="792"/>
      <c r="J55" s="793"/>
      <c r="K55" s="796">
        <v>0.3</v>
      </c>
      <c r="L55" s="794">
        <v>1</v>
      </c>
      <c r="M55" s="794">
        <v>12</v>
      </c>
      <c r="N55" s="797">
        <v>4</v>
      </c>
      <c r="O55" s="794" t="s">
        <v>3247</v>
      </c>
      <c r="P55" s="807" t="s">
        <v>3342</v>
      </c>
      <c r="Q55" s="798">
        <f t="shared" si="0"/>
        <v>-1</v>
      </c>
      <c r="R55" s="853">
        <f t="shared" si="0"/>
        <v>-0.3</v>
      </c>
      <c r="S55" s="798">
        <f t="shared" si="1"/>
        <v>0</v>
      </c>
      <c r="T55" s="853">
        <f t="shared" si="2"/>
        <v>0</v>
      </c>
      <c r="U55" s="860" t="s">
        <v>306</v>
      </c>
      <c r="V55" s="808" t="s">
        <v>306</v>
      </c>
      <c r="W55" s="808" t="s">
        <v>306</v>
      </c>
      <c r="X55" s="858" t="s">
        <v>306</v>
      </c>
      <c r="Y55" s="856"/>
    </row>
    <row r="56" spans="1:25" ht="14.45" customHeight="1" x14ac:dyDescent="0.2">
      <c r="A56" s="825" t="s">
        <v>3343</v>
      </c>
      <c r="B56" s="808"/>
      <c r="C56" s="809"/>
      <c r="D56" s="810"/>
      <c r="E56" s="806"/>
      <c r="F56" s="792"/>
      <c r="G56" s="793"/>
      <c r="H56" s="799">
        <v>1</v>
      </c>
      <c r="I56" s="800">
        <v>0.57999999999999996</v>
      </c>
      <c r="J56" s="795">
        <v>6</v>
      </c>
      <c r="K56" s="796">
        <v>0.31</v>
      </c>
      <c r="L56" s="794">
        <v>1</v>
      </c>
      <c r="M56" s="794">
        <v>12</v>
      </c>
      <c r="N56" s="797">
        <v>4</v>
      </c>
      <c r="O56" s="794" t="s">
        <v>3247</v>
      </c>
      <c r="P56" s="807" t="s">
        <v>3344</v>
      </c>
      <c r="Q56" s="798">
        <f t="shared" si="0"/>
        <v>1</v>
      </c>
      <c r="R56" s="853">
        <f t="shared" si="0"/>
        <v>0.57999999999999996</v>
      </c>
      <c r="S56" s="798">
        <f t="shared" si="1"/>
        <v>1</v>
      </c>
      <c r="T56" s="853">
        <f t="shared" si="2"/>
        <v>0.57999999999999996</v>
      </c>
      <c r="U56" s="860">
        <v>4</v>
      </c>
      <c r="V56" s="808">
        <v>6</v>
      </c>
      <c r="W56" s="808">
        <v>2</v>
      </c>
      <c r="X56" s="858">
        <v>1.5</v>
      </c>
      <c r="Y56" s="856">
        <v>2</v>
      </c>
    </row>
    <row r="57" spans="1:25" ht="14.45" customHeight="1" x14ac:dyDescent="0.2">
      <c r="A57" s="825" t="s">
        <v>3345</v>
      </c>
      <c r="B57" s="789">
        <v>1</v>
      </c>
      <c r="C57" s="790">
        <v>1.48</v>
      </c>
      <c r="D57" s="791">
        <v>7</v>
      </c>
      <c r="E57" s="806"/>
      <c r="F57" s="792"/>
      <c r="G57" s="793"/>
      <c r="H57" s="794"/>
      <c r="I57" s="792"/>
      <c r="J57" s="793"/>
      <c r="K57" s="796">
        <v>1.3</v>
      </c>
      <c r="L57" s="794">
        <v>2</v>
      </c>
      <c r="M57" s="794">
        <v>18</v>
      </c>
      <c r="N57" s="797">
        <v>6</v>
      </c>
      <c r="O57" s="794" t="s">
        <v>3247</v>
      </c>
      <c r="P57" s="807" t="s">
        <v>3346</v>
      </c>
      <c r="Q57" s="798">
        <f t="shared" si="0"/>
        <v>-1</v>
      </c>
      <c r="R57" s="853">
        <f t="shared" si="0"/>
        <v>-1.48</v>
      </c>
      <c r="S57" s="798">
        <f t="shared" si="1"/>
        <v>0</v>
      </c>
      <c r="T57" s="853">
        <f t="shared" si="2"/>
        <v>0</v>
      </c>
      <c r="U57" s="860" t="s">
        <v>306</v>
      </c>
      <c r="V57" s="808" t="s">
        <v>306</v>
      </c>
      <c r="W57" s="808" t="s">
        <v>306</v>
      </c>
      <c r="X57" s="858" t="s">
        <v>306</v>
      </c>
      <c r="Y57" s="856"/>
    </row>
    <row r="58" spans="1:25" ht="14.45" customHeight="1" x14ac:dyDescent="0.2">
      <c r="A58" s="825" t="s">
        <v>3347</v>
      </c>
      <c r="B58" s="808"/>
      <c r="C58" s="809"/>
      <c r="D58" s="810"/>
      <c r="E58" s="806"/>
      <c r="F58" s="792"/>
      <c r="G58" s="793"/>
      <c r="H58" s="799">
        <v>1</v>
      </c>
      <c r="I58" s="800">
        <v>5.1100000000000003</v>
      </c>
      <c r="J58" s="795">
        <v>36</v>
      </c>
      <c r="K58" s="796">
        <v>3.72</v>
      </c>
      <c r="L58" s="794">
        <v>6</v>
      </c>
      <c r="M58" s="794">
        <v>54</v>
      </c>
      <c r="N58" s="797">
        <v>18</v>
      </c>
      <c r="O58" s="794" t="s">
        <v>3247</v>
      </c>
      <c r="P58" s="807" t="s">
        <v>3348</v>
      </c>
      <c r="Q58" s="798">
        <f t="shared" si="0"/>
        <v>1</v>
      </c>
      <c r="R58" s="853">
        <f t="shared" si="0"/>
        <v>5.1100000000000003</v>
      </c>
      <c r="S58" s="798">
        <f t="shared" si="1"/>
        <v>1</v>
      </c>
      <c r="T58" s="853">
        <f t="shared" si="2"/>
        <v>5.1100000000000003</v>
      </c>
      <c r="U58" s="860">
        <v>18</v>
      </c>
      <c r="V58" s="808">
        <v>36</v>
      </c>
      <c r="W58" s="808">
        <v>18</v>
      </c>
      <c r="X58" s="858">
        <v>2</v>
      </c>
      <c r="Y58" s="856">
        <v>18</v>
      </c>
    </row>
    <row r="59" spans="1:25" ht="14.45" customHeight="1" x14ac:dyDescent="0.2">
      <c r="A59" s="825" t="s">
        <v>3349</v>
      </c>
      <c r="B59" s="808"/>
      <c r="C59" s="809"/>
      <c r="D59" s="810"/>
      <c r="E59" s="806"/>
      <c r="F59" s="792"/>
      <c r="G59" s="793"/>
      <c r="H59" s="799">
        <v>1</v>
      </c>
      <c r="I59" s="800">
        <v>2.85</v>
      </c>
      <c r="J59" s="801">
        <v>3</v>
      </c>
      <c r="K59" s="796">
        <v>2.96</v>
      </c>
      <c r="L59" s="794">
        <v>4</v>
      </c>
      <c r="M59" s="794">
        <v>33</v>
      </c>
      <c r="N59" s="797">
        <v>11</v>
      </c>
      <c r="O59" s="794" t="s">
        <v>3247</v>
      </c>
      <c r="P59" s="807" t="s">
        <v>3350</v>
      </c>
      <c r="Q59" s="798">
        <f t="shared" si="0"/>
        <v>1</v>
      </c>
      <c r="R59" s="853">
        <f t="shared" si="0"/>
        <v>2.85</v>
      </c>
      <c r="S59" s="798">
        <f t="shared" si="1"/>
        <v>1</v>
      </c>
      <c r="T59" s="853">
        <f t="shared" si="2"/>
        <v>2.85</v>
      </c>
      <c r="U59" s="860">
        <v>11</v>
      </c>
      <c r="V59" s="808">
        <v>3</v>
      </c>
      <c r="W59" s="808">
        <v>-8</v>
      </c>
      <c r="X59" s="858">
        <v>0.27272727272727271</v>
      </c>
      <c r="Y59" s="856"/>
    </row>
    <row r="60" spans="1:25" ht="14.45" customHeight="1" x14ac:dyDescent="0.2">
      <c r="A60" s="825" t="s">
        <v>3351</v>
      </c>
      <c r="B60" s="808"/>
      <c r="C60" s="809"/>
      <c r="D60" s="810"/>
      <c r="E60" s="799">
        <v>1</v>
      </c>
      <c r="F60" s="800">
        <v>2.71</v>
      </c>
      <c r="G60" s="801">
        <v>4</v>
      </c>
      <c r="H60" s="794"/>
      <c r="I60" s="792"/>
      <c r="J60" s="793"/>
      <c r="K60" s="796">
        <v>3.32</v>
      </c>
      <c r="L60" s="794">
        <v>5</v>
      </c>
      <c r="M60" s="794">
        <v>45</v>
      </c>
      <c r="N60" s="797">
        <v>15</v>
      </c>
      <c r="O60" s="794" t="s">
        <v>3247</v>
      </c>
      <c r="P60" s="807" t="s">
        <v>3352</v>
      </c>
      <c r="Q60" s="798">
        <f t="shared" si="0"/>
        <v>0</v>
      </c>
      <c r="R60" s="853">
        <f t="shared" si="0"/>
        <v>0</v>
      </c>
      <c r="S60" s="798">
        <f t="shared" si="1"/>
        <v>-1</v>
      </c>
      <c r="T60" s="853">
        <f t="shared" si="2"/>
        <v>-2.71</v>
      </c>
      <c r="U60" s="860" t="s">
        <v>306</v>
      </c>
      <c r="V60" s="808" t="s">
        <v>306</v>
      </c>
      <c r="W60" s="808" t="s">
        <v>306</v>
      </c>
      <c r="X60" s="858" t="s">
        <v>306</v>
      </c>
      <c r="Y60" s="856"/>
    </row>
    <row r="61" spans="1:25" ht="14.45" customHeight="1" x14ac:dyDescent="0.2">
      <c r="A61" s="825" t="s">
        <v>3353</v>
      </c>
      <c r="B61" s="808">
        <v>1</v>
      </c>
      <c r="C61" s="809">
        <v>1.2</v>
      </c>
      <c r="D61" s="810">
        <v>11</v>
      </c>
      <c r="E61" s="806">
        <v>1</v>
      </c>
      <c r="F61" s="792">
        <v>1.2</v>
      </c>
      <c r="G61" s="793">
        <v>7</v>
      </c>
      <c r="H61" s="799">
        <v>1</v>
      </c>
      <c r="I61" s="800">
        <v>1.62</v>
      </c>
      <c r="J61" s="795">
        <v>12</v>
      </c>
      <c r="K61" s="796">
        <v>1.2</v>
      </c>
      <c r="L61" s="794">
        <v>2</v>
      </c>
      <c r="M61" s="794">
        <v>18</v>
      </c>
      <c r="N61" s="797">
        <v>6</v>
      </c>
      <c r="O61" s="794" t="s">
        <v>3247</v>
      </c>
      <c r="P61" s="807" t="s">
        <v>3354</v>
      </c>
      <c r="Q61" s="798">
        <f t="shared" si="0"/>
        <v>0</v>
      </c>
      <c r="R61" s="853">
        <f t="shared" si="0"/>
        <v>0.42000000000000015</v>
      </c>
      <c r="S61" s="798">
        <f t="shared" si="1"/>
        <v>0</v>
      </c>
      <c r="T61" s="853">
        <f t="shared" si="2"/>
        <v>0.42000000000000015</v>
      </c>
      <c r="U61" s="860">
        <v>6</v>
      </c>
      <c r="V61" s="808">
        <v>12</v>
      </c>
      <c r="W61" s="808">
        <v>6</v>
      </c>
      <c r="X61" s="858">
        <v>2</v>
      </c>
      <c r="Y61" s="856">
        <v>6</v>
      </c>
    </row>
    <row r="62" spans="1:25" ht="14.45" customHeight="1" x14ac:dyDescent="0.2">
      <c r="A62" s="825" t="s">
        <v>3355</v>
      </c>
      <c r="B62" s="808">
        <v>1</v>
      </c>
      <c r="C62" s="809">
        <v>0.46</v>
      </c>
      <c r="D62" s="810">
        <v>4</v>
      </c>
      <c r="E62" s="806">
        <v>1</v>
      </c>
      <c r="F62" s="792">
        <v>0.46</v>
      </c>
      <c r="G62" s="793">
        <v>2</v>
      </c>
      <c r="H62" s="799">
        <v>1</v>
      </c>
      <c r="I62" s="800">
        <v>0.46</v>
      </c>
      <c r="J62" s="801">
        <v>2</v>
      </c>
      <c r="K62" s="796">
        <v>0.46</v>
      </c>
      <c r="L62" s="794">
        <v>2</v>
      </c>
      <c r="M62" s="794">
        <v>18</v>
      </c>
      <c r="N62" s="797">
        <v>6</v>
      </c>
      <c r="O62" s="794" t="s">
        <v>3247</v>
      </c>
      <c r="P62" s="807" t="s">
        <v>3356</v>
      </c>
      <c r="Q62" s="798">
        <f t="shared" si="0"/>
        <v>0</v>
      </c>
      <c r="R62" s="853">
        <f t="shared" si="0"/>
        <v>0</v>
      </c>
      <c r="S62" s="798">
        <f t="shared" si="1"/>
        <v>0</v>
      </c>
      <c r="T62" s="853">
        <f t="shared" si="2"/>
        <v>0</v>
      </c>
      <c r="U62" s="860">
        <v>6</v>
      </c>
      <c r="V62" s="808">
        <v>2</v>
      </c>
      <c r="W62" s="808">
        <v>-4</v>
      </c>
      <c r="X62" s="858">
        <v>0.33333333333333331</v>
      </c>
      <c r="Y62" s="856"/>
    </row>
    <row r="63" spans="1:25" ht="14.45" customHeight="1" x14ac:dyDescent="0.2">
      <c r="A63" s="825" t="s">
        <v>3357</v>
      </c>
      <c r="B63" s="808"/>
      <c r="C63" s="809"/>
      <c r="D63" s="810"/>
      <c r="E63" s="799">
        <v>1</v>
      </c>
      <c r="F63" s="800">
        <v>0.81</v>
      </c>
      <c r="G63" s="801">
        <v>3</v>
      </c>
      <c r="H63" s="794"/>
      <c r="I63" s="792"/>
      <c r="J63" s="793"/>
      <c r="K63" s="796">
        <v>0.77</v>
      </c>
      <c r="L63" s="794">
        <v>3</v>
      </c>
      <c r="M63" s="794">
        <v>30</v>
      </c>
      <c r="N63" s="797">
        <v>10</v>
      </c>
      <c r="O63" s="794" t="s">
        <v>3247</v>
      </c>
      <c r="P63" s="807" t="s">
        <v>3358</v>
      </c>
      <c r="Q63" s="798">
        <f t="shared" si="0"/>
        <v>0</v>
      </c>
      <c r="R63" s="853">
        <f t="shared" si="0"/>
        <v>0</v>
      </c>
      <c r="S63" s="798">
        <f t="shared" si="1"/>
        <v>-1</v>
      </c>
      <c r="T63" s="853">
        <f t="shared" si="2"/>
        <v>-0.81</v>
      </c>
      <c r="U63" s="860" t="s">
        <v>306</v>
      </c>
      <c r="V63" s="808" t="s">
        <v>306</v>
      </c>
      <c r="W63" s="808" t="s">
        <v>306</v>
      </c>
      <c r="X63" s="858" t="s">
        <v>306</v>
      </c>
      <c r="Y63" s="856"/>
    </row>
    <row r="64" spans="1:25" ht="14.45" customHeight="1" x14ac:dyDescent="0.2">
      <c r="A64" s="825" t="s">
        <v>3359</v>
      </c>
      <c r="B64" s="808"/>
      <c r="C64" s="809"/>
      <c r="D64" s="810"/>
      <c r="E64" s="806">
        <v>3</v>
      </c>
      <c r="F64" s="792">
        <v>1.03</v>
      </c>
      <c r="G64" s="793">
        <v>2</v>
      </c>
      <c r="H64" s="799">
        <v>7</v>
      </c>
      <c r="I64" s="800">
        <v>2.41</v>
      </c>
      <c r="J64" s="801">
        <v>2</v>
      </c>
      <c r="K64" s="796">
        <v>0.34</v>
      </c>
      <c r="L64" s="794">
        <v>1</v>
      </c>
      <c r="M64" s="794">
        <v>12</v>
      </c>
      <c r="N64" s="797">
        <v>4</v>
      </c>
      <c r="O64" s="794" t="s">
        <v>3247</v>
      </c>
      <c r="P64" s="807" t="s">
        <v>3360</v>
      </c>
      <c r="Q64" s="798">
        <f t="shared" si="0"/>
        <v>7</v>
      </c>
      <c r="R64" s="853">
        <f t="shared" si="0"/>
        <v>2.41</v>
      </c>
      <c r="S64" s="798">
        <f t="shared" si="1"/>
        <v>4</v>
      </c>
      <c r="T64" s="853">
        <f t="shared" si="2"/>
        <v>1.3800000000000001</v>
      </c>
      <c r="U64" s="860">
        <v>28</v>
      </c>
      <c r="V64" s="808">
        <v>14</v>
      </c>
      <c r="W64" s="808">
        <v>-14</v>
      </c>
      <c r="X64" s="858">
        <v>0.5</v>
      </c>
      <c r="Y64" s="856"/>
    </row>
    <row r="65" spans="1:25" ht="14.45" customHeight="1" x14ac:dyDescent="0.2">
      <c r="A65" s="826" t="s">
        <v>3361</v>
      </c>
      <c r="B65" s="812"/>
      <c r="C65" s="813"/>
      <c r="D65" s="811"/>
      <c r="E65" s="814">
        <v>1</v>
      </c>
      <c r="F65" s="815">
        <v>0.46</v>
      </c>
      <c r="G65" s="802">
        <v>2</v>
      </c>
      <c r="H65" s="816">
        <v>3</v>
      </c>
      <c r="I65" s="817">
        <v>1.56</v>
      </c>
      <c r="J65" s="803">
        <v>2.2999999999999998</v>
      </c>
      <c r="K65" s="818">
        <v>0.46</v>
      </c>
      <c r="L65" s="819">
        <v>2</v>
      </c>
      <c r="M65" s="819">
        <v>15</v>
      </c>
      <c r="N65" s="820">
        <v>5</v>
      </c>
      <c r="O65" s="819" t="s">
        <v>3247</v>
      </c>
      <c r="P65" s="821" t="s">
        <v>3362</v>
      </c>
      <c r="Q65" s="822">
        <f t="shared" si="0"/>
        <v>3</v>
      </c>
      <c r="R65" s="854">
        <f t="shared" si="0"/>
        <v>1.56</v>
      </c>
      <c r="S65" s="822">
        <f t="shared" si="1"/>
        <v>2</v>
      </c>
      <c r="T65" s="854">
        <f t="shared" si="2"/>
        <v>1.1000000000000001</v>
      </c>
      <c r="U65" s="861">
        <v>15</v>
      </c>
      <c r="V65" s="812">
        <v>6.8999999999999995</v>
      </c>
      <c r="W65" s="812">
        <v>-8.1000000000000014</v>
      </c>
      <c r="X65" s="859">
        <v>0.45999999999999996</v>
      </c>
      <c r="Y65" s="857"/>
    </row>
    <row r="66" spans="1:25" ht="14.45" customHeight="1" x14ac:dyDescent="0.2">
      <c r="A66" s="826" t="s">
        <v>3363</v>
      </c>
      <c r="B66" s="812"/>
      <c r="C66" s="813"/>
      <c r="D66" s="811"/>
      <c r="E66" s="814"/>
      <c r="F66" s="815"/>
      <c r="G66" s="802"/>
      <c r="H66" s="816">
        <v>3</v>
      </c>
      <c r="I66" s="817">
        <v>1.76</v>
      </c>
      <c r="J66" s="803">
        <v>2</v>
      </c>
      <c r="K66" s="818">
        <v>0.59</v>
      </c>
      <c r="L66" s="819">
        <v>2</v>
      </c>
      <c r="M66" s="819">
        <v>18</v>
      </c>
      <c r="N66" s="820">
        <v>6</v>
      </c>
      <c r="O66" s="819" t="s">
        <v>3247</v>
      </c>
      <c r="P66" s="821" t="s">
        <v>3364</v>
      </c>
      <c r="Q66" s="822">
        <f t="shared" si="0"/>
        <v>3</v>
      </c>
      <c r="R66" s="854">
        <f t="shared" si="0"/>
        <v>1.76</v>
      </c>
      <c r="S66" s="822">
        <f t="shared" si="1"/>
        <v>3</v>
      </c>
      <c r="T66" s="854">
        <f t="shared" si="2"/>
        <v>1.76</v>
      </c>
      <c r="U66" s="861">
        <v>18</v>
      </c>
      <c r="V66" s="812">
        <v>6</v>
      </c>
      <c r="W66" s="812">
        <v>-12</v>
      </c>
      <c r="X66" s="859">
        <v>0.33333333333333331</v>
      </c>
      <c r="Y66" s="857"/>
    </row>
    <row r="67" spans="1:25" ht="14.45" customHeight="1" x14ac:dyDescent="0.2">
      <c r="A67" s="825" t="s">
        <v>3365</v>
      </c>
      <c r="B67" s="808"/>
      <c r="C67" s="809"/>
      <c r="D67" s="810"/>
      <c r="E67" s="806"/>
      <c r="F67" s="792"/>
      <c r="G67" s="793"/>
      <c r="H67" s="799">
        <v>1</v>
      </c>
      <c r="I67" s="800">
        <v>0.3</v>
      </c>
      <c r="J67" s="801">
        <v>2</v>
      </c>
      <c r="K67" s="796">
        <v>0.3</v>
      </c>
      <c r="L67" s="794">
        <v>1</v>
      </c>
      <c r="M67" s="794">
        <v>12</v>
      </c>
      <c r="N67" s="797">
        <v>4</v>
      </c>
      <c r="O67" s="794" t="s">
        <v>3247</v>
      </c>
      <c r="P67" s="807" t="s">
        <v>3366</v>
      </c>
      <c r="Q67" s="798">
        <f t="shared" si="0"/>
        <v>1</v>
      </c>
      <c r="R67" s="853">
        <f t="shared" si="0"/>
        <v>0.3</v>
      </c>
      <c r="S67" s="798">
        <f t="shared" si="1"/>
        <v>1</v>
      </c>
      <c r="T67" s="853">
        <f t="shared" si="2"/>
        <v>0.3</v>
      </c>
      <c r="U67" s="860">
        <v>4</v>
      </c>
      <c r="V67" s="808">
        <v>2</v>
      </c>
      <c r="W67" s="808">
        <v>-2</v>
      </c>
      <c r="X67" s="858">
        <v>0.5</v>
      </c>
      <c r="Y67" s="856"/>
    </row>
    <row r="68" spans="1:25" ht="14.45" customHeight="1" x14ac:dyDescent="0.2">
      <c r="A68" s="825" t="s">
        <v>3367</v>
      </c>
      <c r="B68" s="808">
        <v>1</v>
      </c>
      <c r="C68" s="809">
        <v>3.05</v>
      </c>
      <c r="D68" s="810">
        <v>14</v>
      </c>
      <c r="E68" s="799"/>
      <c r="F68" s="800"/>
      <c r="G68" s="801"/>
      <c r="H68" s="794"/>
      <c r="I68" s="792"/>
      <c r="J68" s="793"/>
      <c r="K68" s="796">
        <v>3</v>
      </c>
      <c r="L68" s="794">
        <v>6</v>
      </c>
      <c r="M68" s="794">
        <v>54</v>
      </c>
      <c r="N68" s="797">
        <v>18</v>
      </c>
      <c r="O68" s="794" t="s">
        <v>3247</v>
      </c>
      <c r="P68" s="807" t="s">
        <v>3368</v>
      </c>
      <c r="Q68" s="798">
        <f t="shared" si="0"/>
        <v>-1</v>
      </c>
      <c r="R68" s="853">
        <f t="shared" si="0"/>
        <v>-3.05</v>
      </c>
      <c r="S68" s="798">
        <f t="shared" si="1"/>
        <v>0</v>
      </c>
      <c r="T68" s="853">
        <f t="shared" si="2"/>
        <v>0</v>
      </c>
      <c r="U68" s="860" t="s">
        <v>306</v>
      </c>
      <c r="V68" s="808" t="s">
        <v>306</v>
      </c>
      <c r="W68" s="808" t="s">
        <v>306</v>
      </c>
      <c r="X68" s="858" t="s">
        <v>306</v>
      </c>
      <c r="Y68" s="856"/>
    </row>
    <row r="69" spans="1:25" ht="14.45" customHeight="1" x14ac:dyDescent="0.2">
      <c r="A69" s="826" t="s">
        <v>3369</v>
      </c>
      <c r="B69" s="812">
        <v>1</v>
      </c>
      <c r="C69" s="813">
        <v>3.61</v>
      </c>
      <c r="D69" s="811">
        <v>4</v>
      </c>
      <c r="E69" s="816">
        <v>2</v>
      </c>
      <c r="F69" s="817">
        <v>16.52</v>
      </c>
      <c r="G69" s="803">
        <v>10</v>
      </c>
      <c r="H69" s="819">
        <v>1</v>
      </c>
      <c r="I69" s="815">
        <v>5.89</v>
      </c>
      <c r="J69" s="805">
        <v>34</v>
      </c>
      <c r="K69" s="818">
        <v>5.89</v>
      </c>
      <c r="L69" s="819">
        <v>7</v>
      </c>
      <c r="M69" s="819">
        <v>66</v>
      </c>
      <c r="N69" s="820">
        <v>22</v>
      </c>
      <c r="O69" s="819" t="s">
        <v>3247</v>
      </c>
      <c r="P69" s="821" t="s">
        <v>3370</v>
      </c>
      <c r="Q69" s="822">
        <f t="shared" si="0"/>
        <v>0</v>
      </c>
      <c r="R69" s="854">
        <f t="shared" si="0"/>
        <v>2.2799999999999998</v>
      </c>
      <c r="S69" s="822">
        <f t="shared" si="1"/>
        <v>-1</v>
      </c>
      <c r="T69" s="854">
        <f t="shared" si="2"/>
        <v>-10.629999999999999</v>
      </c>
      <c r="U69" s="861">
        <v>22</v>
      </c>
      <c r="V69" s="812">
        <v>34</v>
      </c>
      <c r="W69" s="812">
        <v>12</v>
      </c>
      <c r="X69" s="859">
        <v>1.5454545454545454</v>
      </c>
      <c r="Y69" s="857">
        <v>12</v>
      </c>
    </row>
    <row r="70" spans="1:25" ht="14.45" customHeight="1" x14ac:dyDescent="0.2">
      <c r="A70" s="825" t="s">
        <v>3371</v>
      </c>
      <c r="B70" s="789">
        <v>1</v>
      </c>
      <c r="C70" s="790">
        <v>1.52</v>
      </c>
      <c r="D70" s="791">
        <v>4</v>
      </c>
      <c r="E70" s="806"/>
      <c r="F70" s="792"/>
      <c r="G70" s="793"/>
      <c r="H70" s="794"/>
      <c r="I70" s="792"/>
      <c r="J70" s="793"/>
      <c r="K70" s="796">
        <v>1.1100000000000001</v>
      </c>
      <c r="L70" s="794">
        <v>4</v>
      </c>
      <c r="M70" s="794">
        <v>33</v>
      </c>
      <c r="N70" s="797">
        <v>11</v>
      </c>
      <c r="O70" s="794" t="s">
        <v>3247</v>
      </c>
      <c r="P70" s="807" t="s">
        <v>3372</v>
      </c>
      <c r="Q70" s="798">
        <f t="shared" ref="Q70:R80" si="3">H70-B70</f>
        <v>-1</v>
      </c>
      <c r="R70" s="853">
        <f t="shared" si="3"/>
        <v>-1.52</v>
      </c>
      <c r="S70" s="798">
        <f t="shared" ref="S70:S80" si="4">H70-E70</f>
        <v>0</v>
      </c>
      <c r="T70" s="853">
        <f t="shared" ref="T70:T80" si="5">I70-F70</f>
        <v>0</v>
      </c>
      <c r="U70" s="860" t="s">
        <v>306</v>
      </c>
      <c r="V70" s="808" t="s">
        <v>306</v>
      </c>
      <c r="W70" s="808" t="s">
        <v>306</v>
      </c>
      <c r="X70" s="858" t="s">
        <v>306</v>
      </c>
      <c r="Y70" s="856"/>
    </row>
    <row r="71" spans="1:25" ht="14.45" customHeight="1" x14ac:dyDescent="0.2">
      <c r="A71" s="825" t="s">
        <v>3373</v>
      </c>
      <c r="B71" s="789">
        <v>1</v>
      </c>
      <c r="C71" s="790">
        <v>3.32</v>
      </c>
      <c r="D71" s="791">
        <v>6</v>
      </c>
      <c r="E71" s="806"/>
      <c r="F71" s="792"/>
      <c r="G71" s="793"/>
      <c r="H71" s="794"/>
      <c r="I71" s="792"/>
      <c r="J71" s="793"/>
      <c r="K71" s="796">
        <v>2.36</v>
      </c>
      <c r="L71" s="794">
        <v>4</v>
      </c>
      <c r="M71" s="794">
        <v>39</v>
      </c>
      <c r="N71" s="797">
        <v>13</v>
      </c>
      <c r="O71" s="794" t="s">
        <v>3247</v>
      </c>
      <c r="P71" s="807" t="s">
        <v>3374</v>
      </c>
      <c r="Q71" s="798">
        <f t="shared" si="3"/>
        <v>-1</v>
      </c>
      <c r="R71" s="853">
        <f t="shared" si="3"/>
        <v>-3.32</v>
      </c>
      <c r="S71" s="798">
        <f t="shared" si="4"/>
        <v>0</v>
      </c>
      <c r="T71" s="853">
        <f t="shared" si="5"/>
        <v>0</v>
      </c>
      <c r="U71" s="860" t="s">
        <v>306</v>
      </c>
      <c r="V71" s="808" t="s">
        <v>306</v>
      </c>
      <c r="W71" s="808" t="s">
        <v>306</v>
      </c>
      <c r="X71" s="858" t="s">
        <v>306</v>
      </c>
      <c r="Y71" s="856"/>
    </row>
    <row r="72" spans="1:25" ht="14.45" customHeight="1" x14ac:dyDescent="0.2">
      <c r="A72" s="826" t="s">
        <v>3375</v>
      </c>
      <c r="B72" s="823">
        <v>1</v>
      </c>
      <c r="C72" s="824">
        <v>4.8499999999999996</v>
      </c>
      <c r="D72" s="804">
        <v>25</v>
      </c>
      <c r="E72" s="814"/>
      <c r="F72" s="815"/>
      <c r="G72" s="802"/>
      <c r="H72" s="819"/>
      <c r="I72" s="815"/>
      <c r="J72" s="802"/>
      <c r="K72" s="818">
        <v>4.8499999999999996</v>
      </c>
      <c r="L72" s="819">
        <v>5</v>
      </c>
      <c r="M72" s="819">
        <v>48</v>
      </c>
      <c r="N72" s="820">
        <v>16</v>
      </c>
      <c r="O72" s="819" t="s">
        <v>3247</v>
      </c>
      <c r="P72" s="821" t="s">
        <v>3376</v>
      </c>
      <c r="Q72" s="822">
        <f t="shared" si="3"/>
        <v>-1</v>
      </c>
      <c r="R72" s="854">
        <f t="shared" si="3"/>
        <v>-4.8499999999999996</v>
      </c>
      <c r="S72" s="822">
        <f t="shared" si="4"/>
        <v>0</v>
      </c>
      <c r="T72" s="854">
        <f t="shared" si="5"/>
        <v>0</v>
      </c>
      <c r="U72" s="861" t="s">
        <v>306</v>
      </c>
      <c r="V72" s="812" t="s">
        <v>306</v>
      </c>
      <c r="W72" s="812" t="s">
        <v>306</v>
      </c>
      <c r="X72" s="859" t="s">
        <v>306</v>
      </c>
      <c r="Y72" s="857"/>
    </row>
    <row r="73" spans="1:25" ht="14.45" customHeight="1" x14ac:dyDescent="0.2">
      <c r="A73" s="825" t="s">
        <v>3377</v>
      </c>
      <c r="B73" s="789">
        <v>1</v>
      </c>
      <c r="C73" s="790">
        <v>0.7</v>
      </c>
      <c r="D73" s="791">
        <v>2</v>
      </c>
      <c r="E73" s="806"/>
      <c r="F73" s="792"/>
      <c r="G73" s="793"/>
      <c r="H73" s="794"/>
      <c r="I73" s="792"/>
      <c r="J73" s="793"/>
      <c r="K73" s="796">
        <v>0.7</v>
      </c>
      <c r="L73" s="794">
        <v>2</v>
      </c>
      <c r="M73" s="794">
        <v>15</v>
      </c>
      <c r="N73" s="797">
        <v>5</v>
      </c>
      <c r="O73" s="794" t="s">
        <v>3247</v>
      </c>
      <c r="P73" s="807" t="s">
        <v>3378</v>
      </c>
      <c r="Q73" s="798">
        <f t="shared" si="3"/>
        <v>-1</v>
      </c>
      <c r="R73" s="853">
        <f t="shared" si="3"/>
        <v>-0.7</v>
      </c>
      <c r="S73" s="798">
        <f t="shared" si="4"/>
        <v>0</v>
      </c>
      <c r="T73" s="853">
        <f t="shared" si="5"/>
        <v>0</v>
      </c>
      <c r="U73" s="860" t="s">
        <v>306</v>
      </c>
      <c r="V73" s="808" t="s">
        <v>306</v>
      </c>
      <c r="W73" s="808" t="s">
        <v>306</v>
      </c>
      <c r="X73" s="858" t="s">
        <v>306</v>
      </c>
      <c r="Y73" s="856"/>
    </row>
    <row r="74" spans="1:25" ht="14.45" customHeight="1" x14ac:dyDescent="0.2">
      <c r="A74" s="826" t="s">
        <v>3379</v>
      </c>
      <c r="B74" s="823">
        <v>1</v>
      </c>
      <c r="C74" s="824">
        <v>3.18</v>
      </c>
      <c r="D74" s="804">
        <v>10</v>
      </c>
      <c r="E74" s="814"/>
      <c r="F74" s="815"/>
      <c r="G74" s="802"/>
      <c r="H74" s="819"/>
      <c r="I74" s="815"/>
      <c r="J74" s="802"/>
      <c r="K74" s="818">
        <v>3.18</v>
      </c>
      <c r="L74" s="819">
        <v>4</v>
      </c>
      <c r="M74" s="819">
        <v>33</v>
      </c>
      <c r="N74" s="820">
        <v>11</v>
      </c>
      <c r="O74" s="819" t="s">
        <v>3247</v>
      </c>
      <c r="P74" s="821" t="s">
        <v>3380</v>
      </c>
      <c r="Q74" s="822">
        <f t="shared" si="3"/>
        <v>-1</v>
      </c>
      <c r="R74" s="854">
        <f t="shared" si="3"/>
        <v>-3.18</v>
      </c>
      <c r="S74" s="822">
        <f t="shared" si="4"/>
        <v>0</v>
      </c>
      <c r="T74" s="854">
        <f t="shared" si="5"/>
        <v>0</v>
      </c>
      <c r="U74" s="861" t="s">
        <v>306</v>
      </c>
      <c r="V74" s="812" t="s">
        <v>306</v>
      </c>
      <c r="W74" s="812" t="s">
        <v>306</v>
      </c>
      <c r="X74" s="859" t="s">
        <v>306</v>
      </c>
      <c r="Y74" s="857"/>
    </row>
    <row r="75" spans="1:25" ht="14.45" customHeight="1" x14ac:dyDescent="0.2">
      <c r="A75" s="825" t="s">
        <v>3381</v>
      </c>
      <c r="B75" s="808"/>
      <c r="C75" s="809"/>
      <c r="D75" s="810"/>
      <c r="E75" s="806"/>
      <c r="F75" s="792"/>
      <c r="G75" s="793"/>
      <c r="H75" s="799">
        <v>1</v>
      </c>
      <c r="I75" s="800">
        <v>5.31</v>
      </c>
      <c r="J75" s="801">
        <v>3</v>
      </c>
      <c r="K75" s="796">
        <v>2.17</v>
      </c>
      <c r="L75" s="794">
        <v>4</v>
      </c>
      <c r="M75" s="794">
        <v>39</v>
      </c>
      <c r="N75" s="797">
        <v>13</v>
      </c>
      <c r="O75" s="794" t="s">
        <v>3247</v>
      </c>
      <c r="P75" s="807" t="s">
        <v>3382</v>
      </c>
      <c r="Q75" s="798">
        <f t="shared" si="3"/>
        <v>1</v>
      </c>
      <c r="R75" s="853">
        <f t="shared" si="3"/>
        <v>5.31</v>
      </c>
      <c r="S75" s="798">
        <f t="shared" si="4"/>
        <v>1</v>
      </c>
      <c r="T75" s="853">
        <f t="shared" si="5"/>
        <v>5.31</v>
      </c>
      <c r="U75" s="860">
        <v>13</v>
      </c>
      <c r="V75" s="808">
        <v>3</v>
      </c>
      <c r="W75" s="808">
        <v>-10</v>
      </c>
      <c r="X75" s="858">
        <v>0.23076923076923078</v>
      </c>
      <c r="Y75" s="856"/>
    </row>
    <row r="76" spans="1:25" ht="14.45" customHeight="1" x14ac:dyDescent="0.2">
      <c r="A76" s="825" t="s">
        <v>3383</v>
      </c>
      <c r="B76" s="808"/>
      <c r="C76" s="809"/>
      <c r="D76" s="810"/>
      <c r="E76" s="799">
        <v>1</v>
      </c>
      <c r="F76" s="800">
        <v>6.6</v>
      </c>
      <c r="G76" s="801">
        <v>7</v>
      </c>
      <c r="H76" s="794"/>
      <c r="I76" s="792"/>
      <c r="J76" s="793"/>
      <c r="K76" s="796">
        <v>6.6</v>
      </c>
      <c r="L76" s="794">
        <v>6</v>
      </c>
      <c r="M76" s="794">
        <v>51</v>
      </c>
      <c r="N76" s="797">
        <v>17</v>
      </c>
      <c r="O76" s="794" t="s">
        <v>3247</v>
      </c>
      <c r="P76" s="807" t="s">
        <v>3384</v>
      </c>
      <c r="Q76" s="798">
        <f t="shared" si="3"/>
        <v>0</v>
      </c>
      <c r="R76" s="853">
        <f t="shared" si="3"/>
        <v>0</v>
      </c>
      <c r="S76" s="798">
        <f t="shared" si="4"/>
        <v>-1</v>
      </c>
      <c r="T76" s="853">
        <f t="shared" si="5"/>
        <v>-6.6</v>
      </c>
      <c r="U76" s="860" t="s">
        <v>306</v>
      </c>
      <c r="V76" s="808" t="s">
        <v>306</v>
      </c>
      <c r="W76" s="808" t="s">
        <v>306</v>
      </c>
      <c r="X76" s="858" t="s">
        <v>306</v>
      </c>
      <c r="Y76" s="856"/>
    </row>
    <row r="77" spans="1:25" ht="14.45" customHeight="1" x14ac:dyDescent="0.2">
      <c r="A77" s="825" t="s">
        <v>3385</v>
      </c>
      <c r="B77" s="789">
        <v>1</v>
      </c>
      <c r="C77" s="790">
        <v>23.68</v>
      </c>
      <c r="D77" s="791">
        <v>25</v>
      </c>
      <c r="E77" s="806"/>
      <c r="F77" s="792"/>
      <c r="G77" s="793"/>
      <c r="H77" s="794"/>
      <c r="I77" s="792"/>
      <c r="J77" s="793"/>
      <c r="K77" s="796">
        <v>23.68</v>
      </c>
      <c r="L77" s="794">
        <v>11</v>
      </c>
      <c r="M77" s="794">
        <v>87</v>
      </c>
      <c r="N77" s="797">
        <v>29</v>
      </c>
      <c r="O77" s="794" t="s">
        <v>3247</v>
      </c>
      <c r="P77" s="807" t="s">
        <v>3386</v>
      </c>
      <c r="Q77" s="798">
        <f t="shared" si="3"/>
        <v>-1</v>
      </c>
      <c r="R77" s="853">
        <f t="shared" si="3"/>
        <v>-23.68</v>
      </c>
      <c r="S77" s="798">
        <f t="shared" si="4"/>
        <v>0</v>
      </c>
      <c r="T77" s="853">
        <f t="shared" si="5"/>
        <v>0</v>
      </c>
      <c r="U77" s="860" t="s">
        <v>306</v>
      </c>
      <c r="V77" s="808" t="s">
        <v>306</v>
      </c>
      <c r="W77" s="808" t="s">
        <v>306</v>
      </c>
      <c r="X77" s="858" t="s">
        <v>306</v>
      </c>
      <c r="Y77" s="856"/>
    </row>
    <row r="78" spans="1:25" ht="14.45" customHeight="1" x14ac:dyDescent="0.2">
      <c r="A78" s="825" t="s">
        <v>3387</v>
      </c>
      <c r="B78" s="808"/>
      <c r="C78" s="809"/>
      <c r="D78" s="810"/>
      <c r="E78" s="806"/>
      <c r="F78" s="792"/>
      <c r="G78" s="793"/>
      <c r="H78" s="799">
        <v>1</v>
      </c>
      <c r="I78" s="800">
        <v>16.940000000000001</v>
      </c>
      <c r="J78" s="801">
        <v>20</v>
      </c>
      <c r="K78" s="796">
        <v>16.940000000000001</v>
      </c>
      <c r="L78" s="794">
        <v>5</v>
      </c>
      <c r="M78" s="794">
        <v>72</v>
      </c>
      <c r="N78" s="797">
        <v>24</v>
      </c>
      <c r="O78" s="794" t="s">
        <v>3247</v>
      </c>
      <c r="P78" s="807" t="s">
        <v>3388</v>
      </c>
      <c r="Q78" s="798">
        <f t="shared" si="3"/>
        <v>1</v>
      </c>
      <c r="R78" s="853">
        <f t="shared" si="3"/>
        <v>16.940000000000001</v>
      </c>
      <c r="S78" s="798">
        <f t="shared" si="4"/>
        <v>1</v>
      </c>
      <c r="T78" s="853">
        <f t="shared" si="5"/>
        <v>16.940000000000001</v>
      </c>
      <c r="U78" s="860">
        <v>24</v>
      </c>
      <c r="V78" s="808">
        <v>20</v>
      </c>
      <c r="W78" s="808">
        <v>-4</v>
      </c>
      <c r="X78" s="858">
        <v>0.83333333333333337</v>
      </c>
      <c r="Y78" s="856"/>
    </row>
    <row r="79" spans="1:25" ht="14.45" customHeight="1" x14ac:dyDescent="0.2">
      <c r="A79" s="825" t="s">
        <v>3389</v>
      </c>
      <c r="B79" s="808"/>
      <c r="C79" s="809"/>
      <c r="D79" s="810"/>
      <c r="E79" s="806"/>
      <c r="F79" s="792"/>
      <c r="G79" s="793"/>
      <c r="H79" s="799">
        <v>1</v>
      </c>
      <c r="I79" s="800">
        <v>1.62</v>
      </c>
      <c r="J79" s="801">
        <v>4</v>
      </c>
      <c r="K79" s="796">
        <v>1.62</v>
      </c>
      <c r="L79" s="794">
        <v>4</v>
      </c>
      <c r="M79" s="794">
        <v>36</v>
      </c>
      <c r="N79" s="797">
        <v>12</v>
      </c>
      <c r="O79" s="794" t="s">
        <v>3247</v>
      </c>
      <c r="P79" s="807" t="s">
        <v>3390</v>
      </c>
      <c r="Q79" s="798">
        <f t="shared" si="3"/>
        <v>1</v>
      </c>
      <c r="R79" s="853">
        <f t="shared" si="3"/>
        <v>1.62</v>
      </c>
      <c r="S79" s="798">
        <f t="shared" si="4"/>
        <v>1</v>
      </c>
      <c r="T79" s="853">
        <f t="shared" si="5"/>
        <v>1.62</v>
      </c>
      <c r="U79" s="860">
        <v>12</v>
      </c>
      <c r="V79" s="808">
        <v>4</v>
      </c>
      <c r="W79" s="808">
        <v>-8</v>
      </c>
      <c r="X79" s="858">
        <v>0.33333333333333331</v>
      </c>
      <c r="Y79" s="856"/>
    </row>
    <row r="80" spans="1:25" ht="14.45" customHeight="1" thickBot="1" x14ac:dyDescent="0.25">
      <c r="A80" s="840" t="s">
        <v>3391</v>
      </c>
      <c r="B80" s="841">
        <v>2</v>
      </c>
      <c r="C80" s="842">
        <v>4.62</v>
      </c>
      <c r="D80" s="843">
        <v>13</v>
      </c>
      <c r="E80" s="844"/>
      <c r="F80" s="845"/>
      <c r="G80" s="846"/>
      <c r="H80" s="847"/>
      <c r="I80" s="845"/>
      <c r="J80" s="846"/>
      <c r="K80" s="848">
        <v>2.2599999999999998</v>
      </c>
      <c r="L80" s="847">
        <v>4</v>
      </c>
      <c r="M80" s="847">
        <v>39</v>
      </c>
      <c r="N80" s="849">
        <v>13</v>
      </c>
      <c r="O80" s="847" t="s">
        <v>3247</v>
      </c>
      <c r="P80" s="850" t="s">
        <v>3392</v>
      </c>
      <c r="Q80" s="851">
        <f t="shared" si="3"/>
        <v>-2</v>
      </c>
      <c r="R80" s="855">
        <f t="shared" si="3"/>
        <v>-4.62</v>
      </c>
      <c r="S80" s="851">
        <f t="shared" si="4"/>
        <v>0</v>
      </c>
      <c r="T80" s="855">
        <f t="shared" si="5"/>
        <v>0</v>
      </c>
      <c r="U80" s="866" t="s">
        <v>306</v>
      </c>
      <c r="V80" s="867" t="s">
        <v>306</v>
      </c>
      <c r="W80" s="867" t="s">
        <v>306</v>
      </c>
      <c r="X80" s="868" t="s">
        <v>306</v>
      </c>
      <c r="Y80" s="869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1:Q1048576">
    <cfRule type="cellIs" dxfId="14" priority="11" stopIfTrue="1" operator="lessThan">
      <formula>0</formula>
    </cfRule>
  </conditionalFormatting>
  <conditionalFormatting sqref="W81:W1048576">
    <cfRule type="cellIs" dxfId="13" priority="10" stopIfTrue="1" operator="greaterThan">
      <formula>0</formula>
    </cfRule>
  </conditionalFormatting>
  <conditionalFormatting sqref="X81:X1048576">
    <cfRule type="cellIs" dxfId="12" priority="9" stopIfTrue="1" operator="greaterThan">
      <formula>1</formula>
    </cfRule>
  </conditionalFormatting>
  <conditionalFormatting sqref="X81:X1048576">
    <cfRule type="cellIs" dxfId="11" priority="6" stopIfTrue="1" operator="greaterThan">
      <formula>1</formula>
    </cfRule>
  </conditionalFormatting>
  <conditionalFormatting sqref="W81:W1048576">
    <cfRule type="cellIs" dxfId="10" priority="7" stopIfTrue="1" operator="greaterThan">
      <formula>0</formula>
    </cfRule>
  </conditionalFormatting>
  <conditionalFormatting sqref="Q8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0">
    <cfRule type="cellIs" dxfId="7" priority="4" stopIfTrue="1" operator="lessThan">
      <formula>0</formula>
    </cfRule>
  </conditionalFormatting>
  <conditionalFormatting sqref="X5:X80">
    <cfRule type="cellIs" dxfId="6" priority="2" stopIfTrue="1" operator="greaterThan">
      <formula>1</formula>
    </cfRule>
  </conditionalFormatting>
  <conditionalFormatting sqref="W5:W80">
    <cfRule type="cellIs" dxfId="5" priority="3" stopIfTrue="1" operator="greaterThan">
      <formula>0</formula>
    </cfRule>
  </conditionalFormatting>
  <conditionalFormatting sqref="S5:S80">
    <cfRule type="cellIs" dxfId="4" priority="1" stopIfTrue="1" operator="lessThan">
      <formula>0</formula>
    </cfRule>
  </conditionalFormatting>
  <hyperlinks>
    <hyperlink ref="A2" location="Obsah!A1" display="Zpět na Obsah  KL 01  1.-4.měsíc" xr:uid="{B09B679F-0C4B-4773-A63E-371561F3EFD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6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</row>
    <row r="3" spans="1:13" ht="14.45" customHeight="1" thickBot="1" x14ac:dyDescent="0.25">
      <c r="A3" s="322" t="s">
        <v>143</v>
      </c>
      <c r="B3" s="323">
        <f>SUBTOTAL(9,B6:B1048576)</f>
        <v>6157983</v>
      </c>
      <c r="C3" s="324">
        <f t="shared" ref="C3:L3" si="0">SUBTOTAL(9,C6:C1048576)</f>
        <v>11.712334436338537</v>
      </c>
      <c r="D3" s="324">
        <f t="shared" si="0"/>
        <v>6415891</v>
      </c>
      <c r="E3" s="324">
        <f t="shared" si="0"/>
        <v>9</v>
      </c>
      <c r="F3" s="324">
        <f t="shared" si="0"/>
        <v>7094666.6699999999</v>
      </c>
      <c r="G3" s="327">
        <f>IF(D3&lt;&gt;0,F3/D3,"")</f>
        <v>1.105796010250174</v>
      </c>
      <c r="H3" s="323">
        <f t="shared" si="0"/>
        <v>887308.65999999992</v>
      </c>
      <c r="I3" s="324">
        <f t="shared" si="0"/>
        <v>0.53093814849941956</v>
      </c>
      <c r="J3" s="324">
        <f t="shared" si="0"/>
        <v>1672410.8900000001</v>
      </c>
      <c r="K3" s="324">
        <f t="shared" si="0"/>
        <v>3</v>
      </c>
      <c r="L3" s="324">
        <f t="shared" si="0"/>
        <v>1051597.6500000004</v>
      </c>
      <c r="M3" s="325">
        <f>IF(J3&lt;&gt;0,L3/J3,"")</f>
        <v>0.62879143892682998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4" customFormat="1" ht="14.45" customHeight="1" thickBot="1" x14ac:dyDescent="0.25">
      <c r="A5" s="870"/>
      <c r="B5" s="871">
        <v>2018</v>
      </c>
      <c r="C5" s="872"/>
      <c r="D5" s="872">
        <v>2019</v>
      </c>
      <c r="E5" s="872"/>
      <c r="F5" s="872">
        <v>2020</v>
      </c>
      <c r="G5" s="783" t="s">
        <v>2</v>
      </c>
      <c r="H5" s="871">
        <v>2018</v>
      </c>
      <c r="I5" s="872"/>
      <c r="J5" s="872">
        <v>2019</v>
      </c>
      <c r="K5" s="872"/>
      <c r="L5" s="872">
        <v>2020</v>
      </c>
      <c r="M5" s="783" t="s">
        <v>2</v>
      </c>
    </row>
    <row r="6" spans="1:13" ht="14.45" customHeight="1" x14ac:dyDescent="0.2">
      <c r="A6" s="730" t="s">
        <v>3394</v>
      </c>
      <c r="B6" s="873">
        <v>4999</v>
      </c>
      <c r="C6" s="690">
        <v>3.5504261363636362</v>
      </c>
      <c r="D6" s="873">
        <v>1408</v>
      </c>
      <c r="E6" s="690">
        <v>1</v>
      </c>
      <c r="F6" s="873">
        <v>3129</v>
      </c>
      <c r="G6" s="715">
        <v>2.2223011363636362</v>
      </c>
      <c r="H6" s="873"/>
      <c r="I6" s="690"/>
      <c r="J6" s="873">
        <v>163.95</v>
      </c>
      <c r="K6" s="690">
        <v>1</v>
      </c>
      <c r="L6" s="873"/>
      <c r="M6" s="742"/>
    </row>
    <row r="7" spans="1:13" ht="14.45" customHeight="1" x14ac:dyDescent="0.2">
      <c r="A7" s="731" t="s">
        <v>3395</v>
      </c>
      <c r="B7" s="874">
        <v>148</v>
      </c>
      <c r="C7" s="697"/>
      <c r="D7" s="874"/>
      <c r="E7" s="697"/>
      <c r="F7" s="874"/>
      <c r="G7" s="726"/>
      <c r="H7" s="874"/>
      <c r="I7" s="697"/>
      <c r="J7" s="874"/>
      <c r="K7" s="697"/>
      <c r="L7" s="874"/>
      <c r="M7" s="875"/>
    </row>
    <row r="8" spans="1:13" ht="14.45" customHeight="1" x14ac:dyDescent="0.2">
      <c r="A8" s="731" t="s">
        <v>3396</v>
      </c>
      <c r="B8" s="874"/>
      <c r="C8" s="697"/>
      <c r="D8" s="874">
        <v>5364</v>
      </c>
      <c r="E8" s="697">
        <v>1</v>
      </c>
      <c r="F8" s="874">
        <v>3543</v>
      </c>
      <c r="G8" s="726">
        <v>0.66051454138702459</v>
      </c>
      <c r="H8" s="874"/>
      <c r="I8" s="697"/>
      <c r="J8" s="874">
        <v>1037.8499999999999</v>
      </c>
      <c r="K8" s="697">
        <v>1</v>
      </c>
      <c r="L8" s="874">
        <v>1071.2</v>
      </c>
      <c r="M8" s="875">
        <v>1.0321337380160911</v>
      </c>
    </row>
    <row r="9" spans="1:13" ht="14.45" customHeight="1" x14ac:dyDescent="0.2">
      <c r="A9" s="731" t="s">
        <v>3397</v>
      </c>
      <c r="B9" s="874">
        <v>654610</v>
      </c>
      <c r="C9" s="697">
        <v>1.728580557594706</v>
      </c>
      <c r="D9" s="874">
        <v>378698</v>
      </c>
      <c r="E9" s="697">
        <v>1</v>
      </c>
      <c r="F9" s="874">
        <v>455710</v>
      </c>
      <c r="G9" s="726">
        <v>1.2033599332449603</v>
      </c>
      <c r="H9" s="874"/>
      <c r="I9" s="697"/>
      <c r="J9" s="874"/>
      <c r="K9" s="697"/>
      <c r="L9" s="874"/>
      <c r="M9" s="875"/>
    </row>
    <row r="10" spans="1:13" ht="14.45" customHeight="1" x14ac:dyDescent="0.2">
      <c r="A10" s="731" t="s">
        <v>3398</v>
      </c>
      <c r="B10" s="874">
        <v>2066505</v>
      </c>
      <c r="C10" s="697">
        <v>1.0162826129293066</v>
      </c>
      <c r="D10" s="874">
        <v>2033396</v>
      </c>
      <c r="E10" s="697">
        <v>1</v>
      </c>
      <c r="F10" s="874">
        <v>2415606</v>
      </c>
      <c r="G10" s="726">
        <v>1.1879663380866294</v>
      </c>
      <c r="H10" s="874"/>
      <c r="I10" s="697"/>
      <c r="J10" s="874"/>
      <c r="K10" s="697"/>
      <c r="L10" s="874"/>
      <c r="M10" s="875"/>
    </row>
    <row r="11" spans="1:13" ht="14.45" customHeight="1" x14ac:dyDescent="0.2">
      <c r="A11" s="731" t="s">
        <v>3399</v>
      </c>
      <c r="B11" s="874">
        <v>1188177</v>
      </c>
      <c r="C11" s="697">
        <v>0.63986750038100915</v>
      </c>
      <c r="D11" s="874">
        <v>1856911</v>
      </c>
      <c r="E11" s="697">
        <v>1</v>
      </c>
      <c r="F11" s="874">
        <v>1680272</v>
      </c>
      <c r="G11" s="726">
        <v>0.90487481629437272</v>
      </c>
      <c r="H11" s="874">
        <v>887308.65999999992</v>
      </c>
      <c r="I11" s="697">
        <v>0.53093814849941956</v>
      </c>
      <c r="J11" s="874">
        <v>1671209.09</v>
      </c>
      <c r="K11" s="697">
        <v>1</v>
      </c>
      <c r="L11" s="874">
        <v>1050526.4500000004</v>
      </c>
      <c r="M11" s="875">
        <v>0.62860264241382291</v>
      </c>
    </row>
    <row r="12" spans="1:13" ht="14.45" customHeight="1" x14ac:dyDescent="0.2">
      <c r="A12" s="731" t="s">
        <v>3400</v>
      </c>
      <c r="B12" s="874">
        <v>706408</v>
      </c>
      <c r="C12" s="697">
        <v>1.129022616956564</v>
      </c>
      <c r="D12" s="874">
        <v>625681</v>
      </c>
      <c r="E12" s="697">
        <v>1</v>
      </c>
      <c r="F12" s="874">
        <v>715331</v>
      </c>
      <c r="G12" s="726">
        <v>1.1432838778866548</v>
      </c>
      <c r="H12" s="874"/>
      <c r="I12" s="697"/>
      <c r="J12" s="874"/>
      <c r="K12" s="697"/>
      <c r="L12" s="874"/>
      <c r="M12" s="875"/>
    </row>
    <row r="13" spans="1:13" ht="14.45" customHeight="1" x14ac:dyDescent="0.2">
      <c r="A13" s="731" t="s">
        <v>3401</v>
      </c>
      <c r="B13" s="874">
        <v>609041</v>
      </c>
      <c r="C13" s="697">
        <v>0.93908826681263446</v>
      </c>
      <c r="D13" s="874">
        <v>648545</v>
      </c>
      <c r="E13" s="697">
        <v>1</v>
      </c>
      <c r="F13" s="874">
        <v>640164</v>
      </c>
      <c r="G13" s="726">
        <v>0.9870772267151855</v>
      </c>
      <c r="H13" s="874"/>
      <c r="I13" s="697"/>
      <c r="J13" s="874"/>
      <c r="K13" s="697"/>
      <c r="L13" s="874"/>
      <c r="M13" s="875"/>
    </row>
    <row r="14" spans="1:13" ht="14.45" customHeight="1" x14ac:dyDescent="0.2">
      <c r="A14" s="731" t="s">
        <v>3402</v>
      </c>
      <c r="B14" s="874">
        <v>845144</v>
      </c>
      <c r="C14" s="697">
        <v>1.0089392304239448</v>
      </c>
      <c r="D14" s="874">
        <v>837656</v>
      </c>
      <c r="E14" s="697">
        <v>1</v>
      </c>
      <c r="F14" s="874">
        <v>896578</v>
      </c>
      <c r="G14" s="726">
        <v>1.0703415244444019</v>
      </c>
      <c r="H14" s="874"/>
      <c r="I14" s="697"/>
      <c r="J14" s="874"/>
      <c r="K14" s="697"/>
      <c r="L14" s="874"/>
      <c r="M14" s="875"/>
    </row>
    <row r="15" spans="1:13" ht="14.45" customHeight="1" x14ac:dyDescent="0.2">
      <c r="A15" s="731" t="s">
        <v>3403</v>
      </c>
      <c r="B15" s="874">
        <v>47998</v>
      </c>
      <c r="C15" s="697">
        <v>1.7001275148767356</v>
      </c>
      <c r="D15" s="874">
        <v>28232</v>
      </c>
      <c r="E15" s="697">
        <v>1</v>
      </c>
      <c r="F15" s="874">
        <v>38014</v>
      </c>
      <c r="G15" s="726">
        <v>1.3464862567299518</v>
      </c>
      <c r="H15" s="874"/>
      <c r="I15" s="697"/>
      <c r="J15" s="874"/>
      <c r="K15" s="697"/>
      <c r="L15" s="874"/>
      <c r="M15" s="875"/>
    </row>
    <row r="16" spans="1:13" ht="14.45" customHeight="1" x14ac:dyDescent="0.2">
      <c r="A16" s="731" t="s">
        <v>3404</v>
      </c>
      <c r="B16" s="874">
        <v>34953</v>
      </c>
      <c r="C16" s="697"/>
      <c r="D16" s="874"/>
      <c r="E16" s="697"/>
      <c r="F16" s="874">
        <v>246051.66999999998</v>
      </c>
      <c r="G16" s="726"/>
      <c r="H16" s="874"/>
      <c r="I16" s="697"/>
      <c r="J16" s="874"/>
      <c r="K16" s="697"/>
      <c r="L16" s="874"/>
      <c r="M16" s="875"/>
    </row>
    <row r="17" spans="1:13" ht="14.45" customHeight="1" thickBot="1" x14ac:dyDescent="0.25">
      <c r="A17" s="877" t="s">
        <v>1746</v>
      </c>
      <c r="B17" s="876"/>
      <c r="C17" s="704"/>
      <c r="D17" s="876"/>
      <c r="E17" s="704"/>
      <c r="F17" s="876">
        <v>268</v>
      </c>
      <c r="G17" s="716"/>
      <c r="H17" s="876"/>
      <c r="I17" s="704"/>
      <c r="J17" s="876"/>
      <c r="K17" s="704"/>
      <c r="L17" s="876"/>
      <c r="M17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4337C670-051C-4BDB-8765-2985DCCB26DF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4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508" t="s">
        <v>4215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1" t="s">
        <v>305</v>
      </c>
      <c r="B2" s="206"/>
      <c r="C2" s="206"/>
      <c r="D2" s="206"/>
      <c r="E2" s="206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29"/>
      <c r="Q2" s="332"/>
    </row>
    <row r="3" spans="1:17" ht="14.45" customHeight="1" thickBot="1" x14ac:dyDescent="0.25">
      <c r="E3" s="98" t="s">
        <v>143</v>
      </c>
      <c r="F3" s="193">
        <f t="shared" ref="F3:O3" si="0">SUBTOTAL(9,F6:F1048576)</f>
        <v>49194.939999999995</v>
      </c>
      <c r="G3" s="197">
        <f t="shared" si="0"/>
        <v>7045291.6600000001</v>
      </c>
      <c r="H3" s="198"/>
      <c r="I3" s="198"/>
      <c r="J3" s="193">
        <f t="shared" si="0"/>
        <v>47088.350000000006</v>
      </c>
      <c r="K3" s="197">
        <f t="shared" si="0"/>
        <v>8088301.8899999987</v>
      </c>
      <c r="L3" s="198"/>
      <c r="M3" s="198"/>
      <c r="N3" s="193">
        <f t="shared" si="0"/>
        <v>52554.11</v>
      </c>
      <c r="O3" s="197">
        <f t="shared" si="0"/>
        <v>8146264.3199999994</v>
      </c>
      <c r="P3" s="163">
        <f>IF(K3=0,"",O3/K3)</f>
        <v>1.0071662050685402</v>
      </c>
      <c r="Q3" s="195">
        <f>IF(N3=0,"",O3/N3)</f>
        <v>155.00717869639499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2018</v>
      </c>
      <c r="G4" s="609"/>
      <c r="H4" s="196"/>
      <c r="I4" s="196"/>
      <c r="J4" s="608">
        <v>2019</v>
      </c>
      <c r="K4" s="609"/>
      <c r="L4" s="196"/>
      <c r="M4" s="196"/>
      <c r="N4" s="608">
        <v>2020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3405</v>
      </c>
      <c r="B6" s="690" t="s">
        <v>3406</v>
      </c>
      <c r="C6" s="690" t="s">
        <v>2700</v>
      </c>
      <c r="D6" s="690" t="s">
        <v>2800</v>
      </c>
      <c r="E6" s="690" t="s">
        <v>2801</v>
      </c>
      <c r="F6" s="694"/>
      <c r="G6" s="694"/>
      <c r="H6" s="694"/>
      <c r="I6" s="694"/>
      <c r="J6" s="694">
        <v>0.1</v>
      </c>
      <c r="K6" s="694">
        <v>163.95</v>
      </c>
      <c r="L6" s="694">
        <v>1</v>
      </c>
      <c r="M6" s="694">
        <v>1639.4999999999998</v>
      </c>
      <c r="N6" s="694"/>
      <c r="O6" s="694"/>
      <c r="P6" s="715"/>
      <c r="Q6" s="695"/>
    </row>
    <row r="7" spans="1:17" ht="14.45" customHeight="1" x14ac:dyDescent="0.2">
      <c r="A7" s="696" t="s">
        <v>3405</v>
      </c>
      <c r="B7" s="697" t="s">
        <v>3406</v>
      </c>
      <c r="C7" s="697" t="s">
        <v>2447</v>
      </c>
      <c r="D7" s="697" t="s">
        <v>3407</v>
      </c>
      <c r="E7" s="697" t="s">
        <v>3408</v>
      </c>
      <c r="F7" s="701">
        <v>3</v>
      </c>
      <c r="G7" s="701">
        <v>3411</v>
      </c>
      <c r="H7" s="701">
        <v>2.9894829097283084</v>
      </c>
      <c r="I7" s="701">
        <v>1137</v>
      </c>
      <c r="J7" s="701">
        <v>1</v>
      </c>
      <c r="K7" s="701">
        <v>1141</v>
      </c>
      <c r="L7" s="701">
        <v>1</v>
      </c>
      <c r="M7" s="701">
        <v>1141</v>
      </c>
      <c r="N7" s="701">
        <v>2</v>
      </c>
      <c r="O7" s="701">
        <v>2288</v>
      </c>
      <c r="P7" s="726">
        <v>2.0052585451358458</v>
      </c>
      <c r="Q7" s="702">
        <v>1144</v>
      </c>
    </row>
    <row r="8" spans="1:17" ht="14.45" customHeight="1" x14ac:dyDescent="0.2">
      <c r="A8" s="696" t="s">
        <v>3405</v>
      </c>
      <c r="B8" s="697" t="s">
        <v>3406</v>
      </c>
      <c r="C8" s="697" t="s">
        <v>2447</v>
      </c>
      <c r="D8" s="697" t="s">
        <v>3145</v>
      </c>
      <c r="E8" s="697" t="s">
        <v>3146</v>
      </c>
      <c r="F8" s="701">
        <v>2</v>
      </c>
      <c r="G8" s="701">
        <v>532</v>
      </c>
      <c r="H8" s="701">
        <v>1.9925093632958801</v>
      </c>
      <c r="I8" s="701">
        <v>266</v>
      </c>
      <c r="J8" s="701">
        <v>1</v>
      </c>
      <c r="K8" s="701">
        <v>267</v>
      </c>
      <c r="L8" s="701">
        <v>1</v>
      </c>
      <c r="M8" s="701">
        <v>267</v>
      </c>
      <c r="N8" s="701">
        <v>1</v>
      </c>
      <c r="O8" s="701">
        <v>268</v>
      </c>
      <c r="P8" s="726">
        <v>1.0037453183520599</v>
      </c>
      <c r="Q8" s="702">
        <v>268</v>
      </c>
    </row>
    <row r="9" spans="1:17" ht="14.45" customHeight="1" x14ac:dyDescent="0.2">
      <c r="A9" s="696" t="s">
        <v>3405</v>
      </c>
      <c r="B9" s="697" t="s">
        <v>3406</v>
      </c>
      <c r="C9" s="697" t="s">
        <v>2447</v>
      </c>
      <c r="D9" s="697" t="s">
        <v>3409</v>
      </c>
      <c r="E9" s="697" t="s">
        <v>3410</v>
      </c>
      <c r="F9" s="701">
        <v>1</v>
      </c>
      <c r="G9" s="701">
        <v>569</v>
      </c>
      <c r="H9" s="701"/>
      <c r="I9" s="701">
        <v>569</v>
      </c>
      <c r="J9" s="701"/>
      <c r="K9" s="701"/>
      <c r="L9" s="701"/>
      <c r="M9" s="701"/>
      <c r="N9" s="701">
        <v>1</v>
      </c>
      <c r="O9" s="701">
        <v>573</v>
      </c>
      <c r="P9" s="726"/>
      <c r="Q9" s="702">
        <v>573</v>
      </c>
    </row>
    <row r="10" spans="1:17" ht="14.45" customHeight="1" x14ac:dyDescent="0.2">
      <c r="A10" s="696" t="s">
        <v>3405</v>
      </c>
      <c r="B10" s="697" t="s">
        <v>3406</v>
      </c>
      <c r="C10" s="697" t="s">
        <v>2447</v>
      </c>
      <c r="D10" s="697" t="s">
        <v>3411</v>
      </c>
      <c r="E10" s="697" t="s">
        <v>3412</v>
      </c>
      <c r="F10" s="701">
        <v>1</v>
      </c>
      <c r="G10" s="701">
        <v>487</v>
      </c>
      <c r="H10" s="701"/>
      <c r="I10" s="701">
        <v>487</v>
      </c>
      <c r="J10" s="701"/>
      <c r="K10" s="701"/>
      <c r="L10" s="701"/>
      <c r="M10" s="701"/>
      <c r="N10" s="701"/>
      <c r="O10" s="701"/>
      <c r="P10" s="726"/>
      <c r="Q10" s="702"/>
    </row>
    <row r="11" spans="1:17" ht="14.45" customHeight="1" x14ac:dyDescent="0.2">
      <c r="A11" s="696" t="s">
        <v>3413</v>
      </c>
      <c r="B11" s="697" t="s">
        <v>3414</v>
      </c>
      <c r="C11" s="697" t="s">
        <v>2447</v>
      </c>
      <c r="D11" s="697" t="s">
        <v>3415</v>
      </c>
      <c r="E11" s="697" t="s">
        <v>3416</v>
      </c>
      <c r="F11" s="701">
        <v>1</v>
      </c>
      <c r="G11" s="701">
        <v>148</v>
      </c>
      <c r="H11" s="701"/>
      <c r="I11" s="701">
        <v>148</v>
      </c>
      <c r="J11" s="701"/>
      <c r="K11" s="701"/>
      <c r="L11" s="701"/>
      <c r="M11" s="701"/>
      <c r="N11" s="701"/>
      <c r="O11" s="701"/>
      <c r="P11" s="726"/>
      <c r="Q11" s="702"/>
    </row>
    <row r="12" spans="1:17" ht="14.45" customHeight="1" x14ac:dyDescent="0.2">
      <c r="A12" s="696" t="s">
        <v>3417</v>
      </c>
      <c r="B12" s="697" t="s">
        <v>3418</v>
      </c>
      <c r="C12" s="697" t="s">
        <v>2821</v>
      </c>
      <c r="D12" s="697" t="s">
        <v>3419</v>
      </c>
      <c r="E12" s="697" t="s">
        <v>3420</v>
      </c>
      <c r="F12" s="701"/>
      <c r="G12" s="701"/>
      <c r="H12" s="701"/>
      <c r="I12" s="701"/>
      <c r="J12" s="701">
        <v>51</v>
      </c>
      <c r="K12" s="701">
        <v>1037.8499999999999</v>
      </c>
      <c r="L12" s="701">
        <v>1</v>
      </c>
      <c r="M12" s="701">
        <v>20.349999999999998</v>
      </c>
      <c r="N12" s="701">
        <v>52</v>
      </c>
      <c r="O12" s="701">
        <v>1071.2</v>
      </c>
      <c r="P12" s="726">
        <v>1.0321337380160911</v>
      </c>
      <c r="Q12" s="702">
        <v>20.6</v>
      </c>
    </row>
    <row r="13" spans="1:17" ht="14.45" customHeight="1" x14ac:dyDescent="0.2">
      <c r="A13" s="696" t="s">
        <v>3417</v>
      </c>
      <c r="B13" s="697" t="s">
        <v>3418</v>
      </c>
      <c r="C13" s="697" t="s">
        <v>2447</v>
      </c>
      <c r="D13" s="697" t="s">
        <v>3421</v>
      </c>
      <c r="E13" s="697" t="s">
        <v>3422</v>
      </c>
      <c r="F13" s="701"/>
      <c r="G13" s="701"/>
      <c r="H13" s="701"/>
      <c r="I13" s="701"/>
      <c r="J13" s="701">
        <v>1</v>
      </c>
      <c r="K13" s="701">
        <v>1831</v>
      </c>
      <c r="L13" s="701">
        <v>1</v>
      </c>
      <c r="M13" s="701">
        <v>1831</v>
      </c>
      <c r="N13" s="701"/>
      <c r="O13" s="701"/>
      <c r="P13" s="726"/>
      <c r="Q13" s="702"/>
    </row>
    <row r="14" spans="1:17" ht="14.45" customHeight="1" x14ac:dyDescent="0.2">
      <c r="A14" s="696" t="s">
        <v>3417</v>
      </c>
      <c r="B14" s="697" t="s">
        <v>3418</v>
      </c>
      <c r="C14" s="697" t="s">
        <v>2447</v>
      </c>
      <c r="D14" s="697" t="s">
        <v>3423</v>
      </c>
      <c r="E14" s="697" t="s">
        <v>3424</v>
      </c>
      <c r="F14" s="701"/>
      <c r="G14" s="701"/>
      <c r="H14" s="701"/>
      <c r="I14" s="701"/>
      <c r="J14" s="701">
        <v>1</v>
      </c>
      <c r="K14" s="701">
        <v>3533</v>
      </c>
      <c r="L14" s="701">
        <v>1</v>
      </c>
      <c r="M14" s="701">
        <v>3533</v>
      </c>
      <c r="N14" s="701">
        <v>1</v>
      </c>
      <c r="O14" s="701">
        <v>3543</v>
      </c>
      <c r="P14" s="726">
        <v>1.0028304557033683</v>
      </c>
      <c r="Q14" s="702">
        <v>3543</v>
      </c>
    </row>
    <row r="15" spans="1:17" ht="14.45" customHeight="1" x14ac:dyDescent="0.2">
      <c r="A15" s="696" t="s">
        <v>3425</v>
      </c>
      <c r="B15" s="697" t="s">
        <v>3426</v>
      </c>
      <c r="C15" s="697" t="s">
        <v>2447</v>
      </c>
      <c r="D15" s="697" t="s">
        <v>3427</v>
      </c>
      <c r="E15" s="697" t="s">
        <v>3428</v>
      </c>
      <c r="F15" s="701">
        <v>1</v>
      </c>
      <c r="G15" s="701">
        <v>299</v>
      </c>
      <c r="H15" s="701"/>
      <c r="I15" s="701">
        <v>299</v>
      </c>
      <c r="J15" s="701"/>
      <c r="K15" s="701"/>
      <c r="L15" s="701"/>
      <c r="M15" s="701"/>
      <c r="N15" s="701"/>
      <c r="O15" s="701"/>
      <c r="P15" s="726"/>
      <c r="Q15" s="702"/>
    </row>
    <row r="16" spans="1:17" ht="14.45" customHeight="1" x14ac:dyDescent="0.2">
      <c r="A16" s="696" t="s">
        <v>3425</v>
      </c>
      <c r="B16" s="697" t="s">
        <v>3426</v>
      </c>
      <c r="C16" s="697" t="s">
        <v>2447</v>
      </c>
      <c r="D16" s="697" t="s">
        <v>3429</v>
      </c>
      <c r="E16" s="697" t="s">
        <v>3430</v>
      </c>
      <c r="F16" s="701">
        <v>15</v>
      </c>
      <c r="G16" s="701">
        <v>157005</v>
      </c>
      <c r="H16" s="701"/>
      <c r="I16" s="701">
        <v>10467</v>
      </c>
      <c r="J16" s="701"/>
      <c r="K16" s="701"/>
      <c r="L16" s="701"/>
      <c r="M16" s="701"/>
      <c r="N16" s="701"/>
      <c r="O16" s="701"/>
      <c r="P16" s="726"/>
      <c r="Q16" s="702"/>
    </row>
    <row r="17" spans="1:17" ht="14.45" customHeight="1" x14ac:dyDescent="0.2">
      <c r="A17" s="696" t="s">
        <v>3425</v>
      </c>
      <c r="B17" s="697" t="s">
        <v>3426</v>
      </c>
      <c r="C17" s="697" t="s">
        <v>2447</v>
      </c>
      <c r="D17" s="697" t="s">
        <v>3431</v>
      </c>
      <c r="E17" s="697" t="s">
        <v>3432</v>
      </c>
      <c r="F17" s="701">
        <v>1</v>
      </c>
      <c r="G17" s="701">
        <v>11396</v>
      </c>
      <c r="H17" s="701"/>
      <c r="I17" s="701">
        <v>11396</v>
      </c>
      <c r="J17" s="701"/>
      <c r="K17" s="701"/>
      <c r="L17" s="701"/>
      <c r="M17" s="701"/>
      <c r="N17" s="701"/>
      <c r="O17" s="701"/>
      <c r="P17" s="726"/>
      <c r="Q17" s="702"/>
    </row>
    <row r="18" spans="1:17" ht="14.45" customHeight="1" x14ac:dyDescent="0.2">
      <c r="A18" s="696" t="s">
        <v>3425</v>
      </c>
      <c r="B18" s="697" t="s">
        <v>3426</v>
      </c>
      <c r="C18" s="697" t="s">
        <v>2447</v>
      </c>
      <c r="D18" s="697" t="s">
        <v>3433</v>
      </c>
      <c r="E18" s="697" t="s">
        <v>3434</v>
      </c>
      <c r="F18" s="701">
        <v>2</v>
      </c>
      <c r="G18" s="701">
        <v>2214</v>
      </c>
      <c r="H18" s="701"/>
      <c r="I18" s="701">
        <v>1107</v>
      </c>
      <c r="J18" s="701"/>
      <c r="K18" s="701"/>
      <c r="L18" s="701"/>
      <c r="M18" s="701"/>
      <c r="N18" s="701"/>
      <c r="O18" s="701"/>
      <c r="P18" s="726"/>
      <c r="Q18" s="702"/>
    </row>
    <row r="19" spans="1:17" ht="14.45" customHeight="1" x14ac:dyDescent="0.2">
      <c r="A19" s="696" t="s">
        <v>3425</v>
      </c>
      <c r="B19" s="697" t="s">
        <v>3426</v>
      </c>
      <c r="C19" s="697" t="s">
        <v>2447</v>
      </c>
      <c r="D19" s="697" t="s">
        <v>3435</v>
      </c>
      <c r="E19" s="697" t="s">
        <v>3436</v>
      </c>
      <c r="F19" s="701">
        <v>4</v>
      </c>
      <c r="G19" s="701">
        <v>6516</v>
      </c>
      <c r="H19" s="701"/>
      <c r="I19" s="701">
        <v>1629</v>
      </c>
      <c r="J19" s="701"/>
      <c r="K19" s="701"/>
      <c r="L19" s="701"/>
      <c r="M19" s="701"/>
      <c r="N19" s="701"/>
      <c r="O19" s="701"/>
      <c r="P19" s="726"/>
      <c r="Q19" s="702"/>
    </row>
    <row r="20" spans="1:17" ht="14.45" customHeight="1" x14ac:dyDescent="0.2">
      <c r="A20" s="696" t="s">
        <v>3425</v>
      </c>
      <c r="B20" s="697" t="s">
        <v>3426</v>
      </c>
      <c r="C20" s="697" t="s">
        <v>2447</v>
      </c>
      <c r="D20" s="697" t="s">
        <v>3437</v>
      </c>
      <c r="E20" s="697" t="s">
        <v>3438</v>
      </c>
      <c r="F20" s="701">
        <v>1</v>
      </c>
      <c r="G20" s="701">
        <v>39726</v>
      </c>
      <c r="H20" s="701"/>
      <c r="I20" s="701">
        <v>39726</v>
      </c>
      <c r="J20" s="701"/>
      <c r="K20" s="701"/>
      <c r="L20" s="701"/>
      <c r="M20" s="701"/>
      <c r="N20" s="701"/>
      <c r="O20" s="701"/>
      <c r="P20" s="726"/>
      <c r="Q20" s="702"/>
    </row>
    <row r="21" spans="1:17" ht="14.45" customHeight="1" x14ac:dyDescent="0.2">
      <c r="A21" s="696" t="s">
        <v>3425</v>
      </c>
      <c r="B21" s="697" t="s">
        <v>3439</v>
      </c>
      <c r="C21" s="697" t="s">
        <v>2447</v>
      </c>
      <c r="D21" s="697" t="s">
        <v>3440</v>
      </c>
      <c r="E21" s="697" t="s">
        <v>3441</v>
      </c>
      <c r="F21" s="701">
        <v>3</v>
      </c>
      <c r="G21" s="701">
        <v>666</v>
      </c>
      <c r="H21" s="701"/>
      <c r="I21" s="701">
        <v>222</v>
      </c>
      <c r="J21" s="701"/>
      <c r="K21" s="701"/>
      <c r="L21" s="701"/>
      <c r="M21" s="701"/>
      <c r="N21" s="701"/>
      <c r="O21" s="701"/>
      <c r="P21" s="726"/>
      <c r="Q21" s="702"/>
    </row>
    <row r="22" spans="1:17" ht="14.45" customHeight="1" x14ac:dyDescent="0.2">
      <c r="A22" s="696" t="s">
        <v>3425</v>
      </c>
      <c r="B22" s="697" t="s">
        <v>3439</v>
      </c>
      <c r="C22" s="697" t="s">
        <v>2447</v>
      </c>
      <c r="D22" s="697" t="s">
        <v>3442</v>
      </c>
      <c r="E22" s="697" t="s">
        <v>3443</v>
      </c>
      <c r="F22" s="701">
        <v>3</v>
      </c>
      <c r="G22" s="701">
        <v>1527</v>
      </c>
      <c r="H22" s="701"/>
      <c r="I22" s="701">
        <v>509</v>
      </c>
      <c r="J22" s="701"/>
      <c r="K22" s="701"/>
      <c r="L22" s="701"/>
      <c r="M22" s="701"/>
      <c r="N22" s="701"/>
      <c r="O22" s="701"/>
      <c r="P22" s="726"/>
      <c r="Q22" s="702"/>
    </row>
    <row r="23" spans="1:17" ht="14.45" customHeight="1" x14ac:dyDescent="0.2">
      <c r="A23" s="696" t="s">
        <v>3425</v>
      </c>
      <c r="B23" s="697" t="s">
        <v>3439</v>
      </c>
      <c r="C23" s="697" t="s">
        <v>2447</v>
      </c>
      <c r="D23" s="697" t="s">
        <v>3444</v>
      </c>
      <c r="E23" s="697" t="s">
        <v>3445</v>
      </c>
      <c r="F23" s="701">
        <v>123</v>
      </c>
      <c r="G23" s="701">
        <v>43542</v>
      </c>
      <c r="H23" s="701">
        <v>1.030701858208072</v>
      </c>
      <c r="I23" s="701">
        <v>354</v>
      </c>
      <c r="J23" s="701">
        <v>119</v>
      </c>
      <c r="K23" s="701">
        <v>42245</v>
      </c>
      <c r="L23" s="701">
        <v>1</v>
      </c>
      <c r="M23" s="701">
        <v>355</v>
      </c>
      <c r="N23" s="701">
        <v>171</v>
      </c>
      <c r="O23" s="701">
        <v>60705</v>
      </c>
      <c r="P23" s="726">
        <v>1.4369747899159664</v>
      </c>
      <c r="Q23" s="702">
        <v>355</v>
      </c>
    </row>
    <row r="24" spans="1:17" ht="14.45" customHeight="1" x14ac:dyDescent="0.2">
      <c r="A24" s="696" t="s">
        <v>3425</v>
      </c>
      <c r="B24" s="697" t="s">
        <v>3439</v>
      </c>
      <c r="C24" s="697" t="s">
        <v>2447</v>
      </c>
      <c r="D24" s="697" t="s">
        <v>3446</v>
      </c>
      <c r="E24" s="697" t="s">
        <v>3447</v>
      </c>
      <c r="F24" s="701">
        <v>199</v>
      </c>
      <c r="G24" s="701">
        <v>12935</v>
      </c>
      <c r="H24" s="701">
        <v>1.1117318435754191</v>
      </c>
      <c r="I24" s="701">
        <v>65</v>
      </c>
      <c r="J24" s="701">
        <v>179</v>
      </c>
      <c r="K24" s="701">
        <v>11635</v>
      </c>
      <c r="L24" s="701">
        <v>1</v>
      </c>
      <c r="M24" s="701">
        <v>65</v>
      </c>
      <c r="N24" s="701">
        <v>191</v>
      </c>
      <c r="O24" s="701">
        <v>12606</v>
      </c>
      <c r="P24" s="726">
        <v>1.0834550923936399</v>
      </c>
      <c r="Q24" s="702">
        <v>66</v>
      </c>
    </row>
    <row r="25" spans="1:17" ht="14.45" customHeight="1" x14ac:dyDescent="0.2">
      <c r="A25" s="696" t="s">
        <v>3425</v>
      </c>
      <c r="B25" s="697" t="s">
        <v>3439</v>
      </c>
      <c r="C25" s="697" t="s">
        <v>2447</v>
      </c>
      <c r="D25" s="697" t="s">
        <v>3448</v>
      </c>
      <c r="E25" s="697" t="s">
        <v>3449</v>
      </c>
      <c r="F25" s="701"/>
      <c r="G25" s="701"/>
      <c r="H25" s="701"/>
      <c r="I25" s="701"/>
      <c r="J25" s="701">
        <v>1</v>
      </c>
      <c r="K25" s="701">
        <v>546</v>
      </c>
      <c r="L25" s="701">
        <v>1</v>
      </c>
      <c r="M25" s="701">
        <v>546</v>
      </c>
      <c r="N25" s="701"/>
      <c r="O25" s="701"/>
      <c r="P25" s="726"/>
      <c r="Q25" s="702"/>
    </row>
    <row r="26" spans="1:17" ht="14.45" customHeight="1" x14ac:dyDescent="0.2">
      <c r="A26" s="696" t="s">
        <v>3425</v>
      </c>
      <c r="B26" s="697" t="s">
        <v>3439</v>
      </c>
      <c r="C26" s="697" t="s">
        <v>2447</v>
      </c>
      <c r="D26" s="697" t="s">
        <v>3450</v>
      </c>
      <c r="E26" s="697" t="s">
        <v>3451</v>
      </c>
      <c r="F26" s="701"/>
      <c r="G26" s="701"/>
      <c r="H26" s="701"/>
      <c r="I26" s="701"/>
      <c r="J26" s="701">
        <v>1</v>
      </c>
      <c r="K26" s="701">
        <v>594</v>
      </c>
      <c r="L26" s="701">
        <v>1</v>
      </c>
      <c r="M26" s="701">
        <v>594</v>
      </c>
      <c r="N26" s="701">
        <v>3</v>
      </c>
      <c r="O26" s="701">
        <v>1785</v>
      </c>
      <c r="P26" s="726">
        <v>3.0050505050505052</v>
      </c>
      <c r="Q26" s="702">
        <v>595</v>
      </c>
    </row>
    <row r="27" spans="1:17" ht="14.45" customHeight="1" x14ac:dyDescent="0.2">
      <c r="A27" s="696" t="s">
        <v>3425</v>
      </c>
      <c r="B27" s="697" t="s">
        <v>3439</v>
      </c>
      <c r="C27" s="697" t="s">
        <v>2447</v>
      </c>
      <c r="D27" s="697" t="s">
        <v>3452</v>
      </c>
      <c r="E27" s="697" t="s">
        <v>3453</v>
      </c>
      <c r="F27" s="701"/>
      <c r="G27" s="701"/>
      <c r="H27" s="701"/>
      <c r="I27" s="701"/>
      <c r="J27" s="701">
        <v>1</v>
      </c>
      <c r="K27" s="701">
        <v>618</v>
      </c>
      <c r="L27" s="701">
        <v>1</v>
      </c>
      <c r="M27" s="701">
        <v>618</v>
      </c>
      <c r="N27" s="701">
        <v>3</v>
      </c>
      <c r="O27" s="701">
        <v>1857</v>
      </c>
      <c r="P27" s="726">
        <v>3.0048543689320391</v>
      </c>
      <c r="Q27" s="702">
        <v>619</v>
      </c>
    </row>
    <row r="28" spans="1:17" ht="14.45" customHeight="1" x14ac:dyDescent="0.2">
      <c r="A28" s="696" t="s">
        <v>3425</v>
      </c>
      <c r="B28" s="697" t="s">
        <v>3439</v>
      </c>
      <c r="C28" s="697" t="s">
        <v>2447</v>
      </c>
      <c r="D28" s="697" t="s">
        <v>3454</v>
      </c>
      <c r="E28" s="697" t="s">
        <v>3455</v>
      </c>
      <c r="F28" s="701">
        <v>4</v>
      </c>
      <c r="G28" s="701">
        <v>612</v>
      </c>
      <c r="H28" s="701"/>
      <c r="I28" s="701">
        <v>153</v>
      </c>
      <c r="J28" s="701"/>
      <c r="K28" s="701"/>
      <c r="L28" s="701"/>
      <c r="M28" s="701"/>
      <c r="N28" s="701"/>
      <c r="O28" s="701"/>
      <c r="P28" s="726"/>
      <c r="Q28" s="702"/>
    </row>
    <row r="29" spans="1:17" ht="14.45" customHeight="1" x14ac:dyDescent="0.2">
      <c r="A29" s="696" t="s">
        <v>3425</v>
      </c>
      <c r="B29" s="697" t="s">
        <v>3439</v>
      </c>
      <c r="C29" s="697" t="s">
        <v>2447</v>
      </c>
      <c r="D29" s="697" t="s">
        <v>3456</v>
      </c>
      <c r="E29" s="697" t="s">
        <v>3457</v>
      </c>
      <c r="F29" s="701">
        <v>29</v>
      </c>
      <c r="G29" s="701">
        <v>696</v>
      </c>
      <c r="H29" s="701">
        <v>0.8635235732009926</v>
      </c>
      <c r="I29" s="701">
        <v>24</v>
      </c>
      <c r="J29" s="701">
        <v>31</v>
      </c>
      <c r="K29" s="701">
        <v>806</v>
      </c>
      <c r="L29" s="701">
        <v>1</v>
      </c>
      <c r="M29" s="701">
        <v>26</v>
      </c>
      <c r="N29" s="701">
        <v>26</v>
      </c>
      <c r="O29" s="701">
        <v>676</v>
      </c>
      <c r="P29" s="726">
        <v>0.83870967741935487</v>
      </c>
      <c r="Q29" s="702">
        <v>26</v>
      </c>
    </row>
    <row r="30" spans="1:17" ht="14.45" customHeight="1" x14ac:dyDescent="0.2">
      <c r="A30" s="696" t="s">
        <v>3425</v>
      </c>
      <c r="B30" s="697" t="s">
        <v>3439</v>
      </c>
      <c r="C30" s="697" t="s">
        <v>2447</v>
      </c>
      <c r="D30" s="697" t="s">
        <v>3458</v>
      </c>
      <c r="E30" s="697" t="s">
        <v>3459</v>
      </c>
      <c r="F30" s="701">
        <v>72</v>
      </c>
      <c r="G30" s="701">
        <v>3960</v>
      </c>
      <c r="H30" s="701">
        <v>1.5319148936170213</v>
      </c>
      <c r="I30" s="701">
        <v>55</v>
      </c>
      <c r="J30" s="701">
        <v>47</v>
      </c>
      <c r="K30" s="701">
        <v>2585</v>
      </c>
      <c r="L30" s="701">
        <v>1</v>
      </c>
      <c r="M30" s="701">
        <v>55</v>
      </c>
      <c r="N30" s="701">
        <v>35</v>
      </c>
      <c r="O30" s="701">
        <v>1925</v>
      </c>
      <c r="P30" s="726">
        <v>0.74468085106382975</v>
      </c>
      <c r="Q30" s="702">
        <v>55</v>
      </c>
    </row>
    <row r="31" spans="1:17" ht="14.45" customHeight="1" x14ac:dyDescent="0.2">
      <c r="A31" s="696" t="s">
        <v>3425</v>
      </c>
      <c r="B31" s="697" t="s">
        <v>3439</v>
      </c>
      <c r="C31" s="697" t="s">
        <v>2447</v>
      </c>
      <c r="D31" s="697" t="s">
        <v>3460</v>
      </c>
      <c r="E31" s="697" t="s">
        <v>3461</v>
      </c>
      <c r="F31" s="701">
        <v>1908</v>
      </c>
      <c r="G31" s="701">
        <v>146916</v>
      </c>
      <c r="H31" s="701">
        <v>1.0510817307692308</v>
      </c>
      <c r="I31" s="701">
        <v>77</v>
      </c>
      <c r="J31" s="701">
        <v>1792</v>
      </c>
      <c r="K31" s="701">
        <v>139776</v>
      </c>
      <c r="L31" s="701">
        <v>1</v>
      </c>
      <c r="M31" s="701">
        <v>78</v>
      </c>
      <c r="N31" s="701">
        <v>1881</v>
      </c>
      <c r="O31" s="701">
        <v>146718</v>
      </c>
      <c r="P31" s="726">
        <v>1.0496651785714286</v>
      </c>
      <c r="Q31" s="702">
        <v>78</v>
      </c>
    </row>
    <row r="32" spans="1:17" ht="14.45" customHeight="1" x14ac:dyDescent="0.2">
      <c r="A32" s="696" t="s">
        <v>3425</v>
      </c>
      <c r="B32" s="697" t="s">
        <v>3439</v>
      </c>
      <c r="C32" s="697" t="s">
        <v>2447</v>
      </c>
      <c r="D32" s="697" t="s">
        <v>3462</v>
      </c>
      <c r="E32" s="697" t="s">
        <v>3463</v>
      </c>
      <c r="F32" s="701">
        <v>75</v>
      </c>
      <c r="G32" s="701">
        <v>1800</v>
      </c>
      <c r="H32" s="701">
        <v>1.0869565217391304</v>
      </c>
      <c r="I32" s="701">
        <v>24</v>
      </c>
      <c r="J32" s="701">
        <v>69</v>
      </c>
      <c r="K32" s="701">
        <v>1656</v>
      </c>
      <c r="L32" s="701">
        <v>1</v>
      </c>
      <c r="M32" s="701">
        <v>24</v>
      </c>
      <c r="N32" s="701">
        <v>75</v>
      </c>
      <c r="O32" s="701">
        <v>1875</v>
      </c>
      <c r="P32" s="726">
        <v>1.1322463768115942</v>
      </c>
      <c r="Q32" s="702">
        <v>25</v>
      </c>
    </row>
    <row r="33" spans="1:17" ht="14.45" customHeight="1" x14ac:dyDescent="0.2">
      <c r="A33" s="696" t="s">
        <v>3425</v>
      </c>
      <c r="B33" s="697" t="s">
        <v>3439</v>
      </c>
      <c r="C33" s="697" t="s">
        <v>2447</v>
      </c>
      <c r="D33" s="697" t="s">
        <v>3464</v>
      </c>
      <c r="E33" s="697" t="s">
        <v>3465</v>
      </c>
      <c r="F33" s="701"/>
      <c r="G33" s="701"/>
      <c r="H33" s="701"/>
      <c r="I33" s="701"/>
      <c r="J33" s="701"/>
      <c r="K33" s="701"/>
      <c r="L33" s="701"/>
      <c r="M33" s="701"/>
      <c r="N33" s="701">
        <v>1</v>
      </c>
      <c r="O33" s="701">
        <v>210</v>
      </c>
      <c r="P33" s="726"/>
      <c r="Q33" s="702">
        <v>210</v>
      </c>
    </row>
    <row r="34" spans="1:17" ht="14.45" customHeight="1" x14ac:dyDescent="0.2">
      <c r="A34" s="696" t="s">
        <v>3425</v>
      </c>
      <c r="B34" s="697" t="s">
        <v>3439</v>
      </c>
      <c r="C34" s="697" t="s">
        <v>2447</v>
      </c>
      <c r="D34" s="697" t="s">
        <v>3466</v>
      </c>
      <c r="E34" s="697" t="s">
        <v>3467</v>
      </c>
      <c r="F34" s="701">
        <v>14</v>
      </c>
      <c r="G34" s="701">
        <v>924</v>
      </c>
      <c r="H34" s="701">
        <v>1.0769230769230769</v>
      </c>
      <c r="I34" s="701">
        <v>66</v>
      </c>
      <c r="J34" s="701">
        <v>13</v>
      </c>
      <c r="K34" s="701">
        <v>858</v>
      </c>
      <c r="L34" s="701">
        <v>1</v>
      </c>
      <c r="M34" s="701">
        <v>66</v>
      </c>
      <c r="N34" s="701">
        <v>10</v>
      </c>
      <c r="O34" s="701">
        <v>660</v>
      </c>
      <c r="P34" s="726">
        <v>0.76923076923076927</v>
      </c>
      <c r="Q34" s="702">
        <v>66</v>
      </c>
    </row>
    <row r="35" spans="1:17" ht="14.45" customHeight="1" x14ac:dyDescent="0.2">
      <c r="A35" s="696" t="s">
        <v>3425</v>
      </c>
      <c r="B35" s="697" t="s">
        <v>3439</v>
      </c>
      <c r="C35" s="697" t="s">
        <v>2447</v>
      </c>
      <c r="D35" s="697" t="s">
        <v>3468</v>
      </c>
      <c r="E35" s="697" t="s">
        <v>3469</v>
      </c>
      <c r="F35" s="701"/>
      <c r="G35" s="701"/>
      <c r="H35" s="701"/>
      <c r="I35" s="701"/>
      <c r="J35" s="701">
        <v>1</v>
      </c>
      <c r="K35" s="701">
        <v>301</v>
      </c>
      <c r="L35" s="701">
        <v>1</v>
      </c>
      <c r="M35" s="701">
        <v>301</v>
      </c>
      <c r="N35" s="701"/>
      <c r="O35" s="701"/>
      <c r="P35" s="726"/>
      <c r="Q35" s="702"/>
    </row>
    <row r="36" spans="1:17" ht="14.45" customHeight="1" x14ac:dyDescent="0.2">
      <c r="A36" s="696" t="s">
        <v>3425</v>
      </c>
      <c r="B36" s="697" t="s">
        <v>3439</v>
      </c>
      <c r="C36" s="697" t="s">
        <v>2447</v>
      </c>
      <c r="D36" s="697" t="s">
        <v>3470</v>
      </c>
      <c r="E36" s="697" t="s">
        <v>3471</v>
      </c>
      <c r="F36" s="701">
        <v>80</v>
      </c>
      <c r="G36" s="701">
        <v>28000</v>
      </c>
      <c r="H36" s="701">
        <v>1.6972782930229739</v>
      </c>
      <c r="I36" s="701">
        <v>350</v>
      </c>
      <c r="J36" s="701">
        <v>47</v>
      </c>
      <c r="K36" s="701">
        <v>16497</v>
      </c>
      <c r="L36" s="701">
        <v>1</v>
      </c>
      <c r="M36" s="701">
        <v>351</v>
      </c>
      <c r="N36" s="701">
        <v>40</v>
      </c>
      <c r="O36" s="701">
        <v>14080</v>
      </c>
      <c r="P36" s="726">
        <v>0.85348851306298112</v>
      </c>
      <c r="Q36" s="702">
        <v>352</v>
      </c>
    </row>
    <row r="37" spans="1:17" ht="14.45" customHeight="1" x14ac:dyDescent="0.2">
      <c r="A37" s="696" t="s">
        <v>3425</v>
      </c>
      <c r="B37" s="697" t="s">
        <v>3439</v>
      </c>
      <c r="C37" s="697" t="s">
        <v>2447</v>
      </c>
      <c r="D37" s="697" t="s">
        <v>3472</v>
      </c>
      <c r="E37" s="697" t="s">
        <v>3473</v>
      </c>
      <c r="F37" s="701">
        <v>43</v>
      </c>
      <c r="G37" s="701">
        <v>1075</v>
      </c>
      <c r="H37" s="701">
        <v>1.1621621621621621</v>
      </c>
      <c r="I37" s="701">
        <v>25</v>
      </c>
      <c r="J37" s="701">
        <v>37</v>
      </c>
      <c r="K37" s="701">
        <v>925</v>
      </c>
      <c r="L37" s="701">
        <v>1</v>
      </c>
      <c r="M37" s="701">
        <v>25</v>
      </c>
      <c r="N37" s="701">
        <v>44</v>
      </c>
      <c r="O37" s="701">
        <v>1144</v>
      </c>
      <c r="P37" s="726">
        <v>1.2367567567567568</v>
      </c>
      <c r="Q37" s="702">
        <v>26</v>
      </c>
    </row>
    <row r="38" spans="1:17" ht="14.45" customHeight="1" x14ac:dyDescent="0.2">
      <c r="A38" s="696" t="s">
        <v>3425</v>
      </c>
      <c r="B38" s="697" t="s">
        <v>3439</v>
      </c>
      <c r="C38" s="697" t="s">
        <v>2447</v>
      </c>
      <c r="D38" s="697" t="s">
        <v>3474</v>
      </c>
      <c r="E38" s="697" t="s">
        <v>3475</v>
      </c>
      <c r="F38" s="701"/>
      <c r="G38" s="701"/>
      <c r="H38" s="701"/>
      <c r="I38" s="701"/>
      <c r="J38" s="701"/>
      <c r="K38" s="701"/>
      <c r="L38" s="701"/>
      <c r="M38" s="701"/>
      <c r="N38" s="701">
        <v>1</v>
      </c>
      <c r="O38" s="701">
        <v>743</v>
      </c>
      <c r="P38" s="726"/>
      <c r="Q38" s="702">
        <v>743</v>
      </c>
    </row>
    <row r="39" spans="1:17" ht="14.45" customHeight="1" x14ac:dyDescent="0.2">
      <c r="A39" s="696" t="s">
        <v>3425</v>
      </c>
      <c r="B39" s="697" t="s">
        <v>3439</v>
      </c>
      <c r="C39" s="697" t="s">
        <v>2447</v>
      </c>
      <c r="D39" s="697" t="s">
        <v>3476</v>
      </c>
      <c r="E39" s="697" t="s">
        <v>3477</v>
      </c>
      <c r="F39" s="701">
        <v>276</v>
      </c>
      <c r="G39" s="701">
        <v>49956</v>
      </c>
      <c r="H39" s="701">
        <v>1.3596059113300492</v>
      </c>
      <c r="I39" s="701">
        <v>181</v>
      </c>
      <c r="J39" s="701">
        <v>203</v>
      </c>
      <c r="K39" s="701">
        <v>36743</v>
      </c>
      <c r="L39" s="701">
        <v>1</v>
      </c>
      <c r="M39" s="701">
        <v>181</v>
      </c>
      <c r="N39" s="701">
        <v>236</v>
      </c>
      <c r="O39" s="701">
        <v>42716</v>
      </c>
      <c r="P39" s="726">
        <v>1.1625615763546797</v>
      </c>
      <c r="Q39" s="702">
        <v>181</v>
      </c>
    </row>
    <row r="40" spans="1:17" ht="14.45" customHeight="1" x14ac:dyDescent="0.2">
      <c r="A40" s="696" t="s">
        <v>3425</v>
      </c>
      <c r="B40" s="697" t="s">
        <v>3439</v>
      </c>
      <c r="C40" s="697" t="s">
        <v>2447</v>
      </c>
      <c r="D40" s="697" t="s">
        <v>3478</v>
      </c>
      <c r="E40" s="697" t="s">
        <v>3479</v>
      </c>
      <c r="F40" s="701">
        <v>101</v>
      </c>
      <c r="G40" s="701">
        <v>25654</v>
      </c>
      <c r="H40" s="701">
        <v>1.2023809523809523</v>
      </c>
      <c r="I40" s="701">
        <v>254</v>
      </c>
      <c r="J40" s="701">
        <v>84</v>
      </c>
      <c r="K40" s="701">
        <v>21336</v>
      </c>
      <c r="L40" s="701">
        <v>1</v>
      </c>
      <c r="M40" s="701">
        <v>254</v>
      </c>
      <c r="N40" s="701">
        <v>68</v>
      </c>
      <c r="O40" s="701">
        <v>17272</v>
      </c>
      <c r="P40" s="726">
        <v>0.80952380952380953</v>
      </c>
      <c r="Q40" s="702">
        <v>254</v>
      </c>
    </row>
    <row r="41" spans="1:17" ht="14.45" customHeight="1" x14ac:dyDescent="0.2">
      <c r="A41" s="696" t="s">
        <v>3425</v>
      </c>
      <c r="B41" s="697" t="s">
        <v>3439</v>
      </c>
      <c r="C41" s="697" t="s">
        <v>2447</v>
      </c>
      <c r="D41" s="697" t="s">
        <v>3480</v>
      </c>
      <c r="E41" s="697" t="s">
        <v>3481</v>
      </c>
      <c r="F41" s="701"/>
      <c r="G41" s="701"/>
      <c r="H41" s="701"/>
      <c r="I41" s="701"/>
      <c r="J41" s="701"/>
      <c r="K41" s="701"/>
      <c r="L41" s="701"/>
      <c r="M41" s="701"/>
      <c r="N41" s="701">
        <v>1</v>
      </c>
      <c r="O41" s="701">
        <v>269</v>
      </c>
      <c r="P41" s="726"/>
      <c r="Q41" s="702">
        <v>269</v>
      </c>
    </row>
    <row r="42" spans="1:17" ht="14.45" customHeight="1" x14ac:dyDescent="0.2">
      <c r="A42" s="696" t="s">
        <v>3425</v>
      </c>
      <c r="B42" s="697" t="s">
        <v>3439</v>
      </c>
      <c r="C42" s="697" t="s">
        <v>2447</v>
      </c>
      <c r="D42" s="697" t="s">
        <v>3482</v>
      </c>
      <c r="E42" s="697" t="s">
        <v>3483</v>
      </c>
      <c r="F42" s="701">
        <v>451</v>
      </c>
      <c r="G42" s="701">
        <v>97867</v>
      </c>
      <c r="H42" s="701">
        <v>1.0415704387990763</v>
      </c>
      <c r="I42" s="701">
        <v>217</v>
      </c>
      <c r="J42" s="701">
        <v>433</v>
      </c>
      <c r="K42" s="701">
        <v>93961</v>
      </c>
      <c r="L42" s="701">
        <v>1</v>
      </c>
      <c r="M42" s="701">
        <v>217</v>
      </c>
      <c r="N42" s="701">
        <v>492</v>
      </c>
      <c r="O42" s="701">
        <v>106764</v>
      </c>
      <c r="P42" s="726">
        <v>1.1362586605080831</v>
      </c>
      <c r="Q42" s="702">
        <v>217</v>
      </c>
    </row>
    <row r="43" spans="1:17" ht="14.45" customHeight="1" x14ac:dyDescent="0.2">
      <c r="A43" s="696" t="s">
        <v>3425</v>
      </c>
      <c r="B43" s="697" t="s">
        <v>3439</v>
      </c>
      <c r="C43" s="697" t="s">
        <v>2447</v>
      </c>
      <c r="D43" s="697" t="s">
        <v>3484</v>
      </c>
      <c r="E43" s="697" t="s">
        <v>3485</v>
      </c>
      <c r="F43" s="701">
        <v>1</v>
      </c>
      <c r="G43" s="701">
        <v>37</v>
      </c>
      <c r="H43" s="701">
        <v>1</v>
      </c>
      <c r="I43" s="701">
        <v>37</v>
      </c>
      <c r="J43" s="701">
        <v>1</v>
      </c>
      <c r="K43" s="701">
        <v>37</v>
      </c>
      <c r="L43" s="701">
        <v>1</v>
      </c>
      <c r="M43" s="701">
        <v>37</v>
      </c>
      <c r="N43" s="701">
        <v>3</v>
      </c>
      <c r="O43" s="701">
        <v>111</v>
      </c>
      <c r="P43" s="726">
        <v>3</v>
      </c>
      <c r="Q43" s="702">
        <v>37</v>
      </c>
    </row>
    <row r="44" spans="1:17" ht="14.45" customHeight="1" x14ac:dyDescent="0.2">
      <c r="A44" s="696" t="s">
        <v>3425</v>
      </c>
      <c r="B44" s="697" t="s">
        <v>3439</v>
      </c>
      <c r="C44" s="697" t="s">
        <v>2447</v>
      </c>
      <c r="D44" s="697" t="s">
        <v>3486</v>
      </c>
      <c r="E44" s="697" t="s">
        <v>3487</v>
      </c>
      <c r="F44" s="701"/>
      <c r="G44" s="701"/>
      <c r="H44" s="701"/>
      <c r="I44" s="701"/>
      <c r="J44" s="701">
        <v>1</v>
      </c>
      <c r="K44" s="701">
        <v>594</v>
      </c>
      <c r="L44" s="701">
        <v>1</v>
      </c>
      <c r="M44" s="701">
        <v>594</v>
      </c>
      <c r="N44" s="701">
        <v>3</v>
      </c>
      <c r="O44" s="701">
        <v>1785</v>
      </c>
      <c r="P44" s="726">
        <v>3.0050505050505052</v>
      </c>
      <c r="Q44" s="702">
        <v>595</v>
      </c>
    </row>
    <row r="45" spans="1:17" ht="14.45" customHeight="1" x14ac:dyDescent="0.2">
      <c r="A45" s="696" t="s">
        <v>3425</v>
      </c>
      <c r="B45" s="697" t="s">
        <v>3439</v>
      </c>
      <c r="C45" s="697" t="s">
        <v>2447</v>
      </c>
      <c r="D45" s="697" t="s">
        <v>3488</v>
      </c>
      <c r="E45" s="697" t="s">
        <v>3489</v>
      </c>
      <c r="F45" s="701">
        <v>9</v>
      </c>
      <c r="G45" s="701">
        <v>450</v>
      </c>
      <c r="H45" s="701">
        <v>1.125</v>
      </c>
      <c r="I45" s="701">
        <v>50</v>
      </c>
      <c r="J45" s="701">
        <v>8</v>
      </c>
      <c r="K45" s="701">
        <v>400</v>
      </c>
      <c r="L45" s="701">
        <v>1</v>
      </c>
      <c r="M45" s="701">
        <v>50</v>
      </c>
      <c r="N45" s="701">
        <v>14</v>
      </c>
      <c r="O45" s="701">
        <v>700</v>
      </c>
      <c r="P45" s="726">
        <v>1.75</v>
      </c>
      <c r="Q45" s="702">
        <v>50</v>
      </c>
    </row>
    <row r="46" spans="1:17" ht="14.45" customHeight="1" x14ac:dyDescent="0.2">
      <c r="A46" s="696" t="s">
        <v>3425</v>
      </c>
      <c r="B46" s="697" t="s">
        <v>3439</v>
      </c>
      <c r="C46" s="697" t="s">
        <v>2447</v>
      </c>
      <c r="D46" s="697" t="s">
        <v>3490</v>
      </c>
      <c r="E46" s="697" t="s">
        <v>3491</v>
      </c>
      <c r="F46" s="701"/>
      <c r="G46" s="701"/>
      <c r="H46" s="701"/>
      <c r="I46" s="701"/>
      <c r="J46" s="701">
        <v>1</v>
      </c>
      <c r="K46" s="701">
        <v>548</v>
      </c>
      <c r="L46" s="701">
        <v>1</v>
      </c>
      <c r="M46" s="701">
        <v>548</v>
      </c>
      <c r="N46" s="701">
        <v>1</v>
      </c>
      <c r="O46" s="701">
        <v>549</v>
      </c>
      <c r="P46" s="726">
        <v>1.0018248175182483</v>
      </c>
      <c r="Q46" s="702">
        <v>549</v>
      </c>
    </row>
    <row r="47" spans="1:17" ht="14.45" customHeight="1" x14ac:dyDescent="0.2">
      <c r="A47" s="696" t="s">
        <v>3425</v>
      </c>
      <c r="B47" s="697" t="s">
        <v>3439</v>
      </c>
      <c r="C47" s="697" t="s">
        <v>2447</v>
      </c>
      <c r="D47" s="697" t="s">
        <v>3492</v>
      </c>
      <c r="E47" s="697" t="s">
        <v>3493</v>
      </c>
      <c r="F47" s="701"/>
      <c r="G47" s="701"/>
      <c r="H47" s="701"/>
      <c r="I47" s="701"/>
      <c r="J47" s="701"/>
      <c r="K47" s="701"/>
      <c r="L47" s="701"/>
      <c r="M47" s="701"/>
      <c r="N47" s="701">
        <v>1</v>
      </c>
      <c r="O47" s="701">
        <v>737</v>
      </c>
      <c r="P47" s="726"/>
      <c r="Q47" s="702">
        <v>737</v>
      </c>
    </row>
    <row r="48" spans="1:17" ht="14.45" customHeight="1" x14ac:dyDescent="0.2">
      <c r="A48" s="696" t="s">
        <v>3425</v>
      </c>
      <c r="B48" s="697" t="s">
        <v>3439</v>
      </c>
      <c r="C48" s="697" t="s">
        <v>2447</v>
      </c>
      <c r="D48" s="697" t="s">
        <v>3494</v>
      </c>
      <c r="E48" s="697" t="s">
        <v>3495</v>
      </c>
      <c r="F48" s="701"/>
      <c r="G48" s="701"/>
      <c r="H48" s="701"/>
      <c r="I48" s="701"/>
      <c r="J48" s="701"/>
      <c r="K48" s="701"/>
      <c r="L48" s="701"/>
      <c r="M48" s="701"/>
      <c r="N48" s="701">
        <v>2</v>
      </c>
      <c r="O48" s="701">
        <v>662</v>
      </c>
      <c r="P48" s="726"/>
      <c r="Q48" s="702">
        <v>331</v>
      </c>
    </row>
    <row r="49" spans="1:17" ht="14.45" customHeight="1" x14ac:dyDescent="0.2">
      <c r="A49" s="696" t="s">
        <v>3425</v>
      </c>
      <c r="B49" s="697" t="s">
        <v>3439</v>
      </c>
      <c r="C49" s="697" t="s">
        <v>2447</v>
      </c>
      <c r="D49" s="697" t="s">
        <v>3496</v>
      </c>
      <c r="E49" s="697" t="s">
        <v>3497</v>
      </c>
      <c r="F49" s="701"/>
      <c r="G49" s="701"/>
      <c r="H49" s="701"/>
      <c r="I49" s="701"/>
      <c r="J49" s="701"/>
      <c r="K49" s="701"/>
      <c r="L49" s="701"/>
      <c r="M49" s="701"/>
      <c r="N49" s="701">
        <v>1</v>
      </c>
      <c r="O49" s="701">
        <v>348</v>
      </c>
      <c r="P49" s="726"/>
      <c r="Q49" s="702">
        <v>348</v>
      </c>
    </row>
    <row r="50" spans="1:17" ht="14.45" customHeight="1" x14ac:dyDescent="0.2">
      <c r="A50" s="696" t="s">
        <v>3425</v>
      </c>
      <c r="B50" s="697" t="s">
        <v>3439</v>
      </c>
      <c r="C50" s="697" t="s">
        <v>2447</v>
      </c>
      <c r="D50" s="697" t="s">
        <v>3498</v>
      </c>
      <c r="E50" s="697" t="s">
        <v>3499</v>
      </c>
      <c r="F50" s="701"/>
      <c r="G50" s="701"/>
      <c r="H50" s="701"/>
      <c r="I50" s="701"/>
      <c r="J50" s="701">
        <v>1</v>
      </c>
      <c r="K50" s="701">
        <v>754</v>
      </c>
      <c r="L50" s="701">
        <v>1</v>
      </c>
      <c r="M50" s="701">
        <v>754</v>
      </c>
      <c r="N50" s="701">
        <v>2</v>
      </c>
      <c r="O50" s="701">
        <v>1510</v>
      </c>
      <c r="P50" s="726">
        <v>2.0026525198938994</v>
      </c>
      <c r="Q50" s="702">
        <v>755</v>
      </c>
    </row>
    <row r="51" spans="1:17" ht="14.45" customHeight="1" x14ac:dyDescent="0.2">
      <c r="A51" s="696" t="s">
        <v>3425</v>
      </c>
      <c r="B51" s="697" t="s">
        <v>3439</v>
      </c>
      <c r="C51" s="697" t="s">
        <v>2447</v>
      </c>
      <c r="D51" s="697" t="s">
        <v>3500</v>
      </c>
      <c r="E51" s="697" t="s">
        <v>3501</v>
      </c>
      <c r="F51" s="701">
        <v>1</v>
      </c>
      <c r="G51" s="701">
        <v>232</v>
      </c>
      <c r="H51" s="701"/>
      <c r="I51" s="701">
        <v>232</v>
      </c>
      <c r="J51" s="701"/>
      <c r="K51" s="701"/>
      <c r="L51" s="701"/>
      <c r="M51" s="701"/>
      <c r="N51" s="701">
        <v>3</v>
      </c>
      <c r="O51" s="701">
        <v>699</v>
      </c>
      <c r="P51" s="726"/>
      <c r="Q51" s="702">
        <v>233</v>
      </c>
    </row>
    <row r="52" spans="1:17" ht="14.45" customHeight="1" x14ac:dyDescent="0.2">
      <c r="A52" s="696" t="s">
        <v>3425</v>
      </c>
      <c r="B52" s="697" t="s">
        <v>3439</v>
      </c>
      <c r="C52" s="697" t="s">
        <v>2447</v>
      </c>
      <c r="D52" s="697" t="s">
        <v>3502</v>
      </c>
      <c r="E52" s="697" t="s">
        <v>3503</v>
      </c>
      <c r="F52" s="701">
        <v>2</v>
      </c>
      <c r="G52" s="701">
        <v>466</v>
      </c>
      <c r="H52" s="701"/>
      <c r="I52" s="701">
        <v>233</v>
      </c>
      <c r="J52" s="701"/>
      <c r="K52" s="701"/>
      <c r="L52" s="701"/>
      <c r="M52" s="701"/>
      <c r="N52" s="701"/>
      <c r="O52" s="701"/>
      <c r="P52" s="726"/>
      <c r="Q52" s="702"/>
    </row>
    <row r="53" spans="1:17" ht="14.45" customHeight="1" x14ac:dyDescent="0.2">
      <c r="A53" s="696" t="s">
        <v>3425</v>
      </c>
      <c r="B53" s="697" t="s">
        <v>3439</v>
      </c>
      <c r="C53" s="697" t="s">
        <v>2447</v>
      </c>
      <c r="D53" s="697" t="s">
        <v>3504</v>
      </c>
      <c r="E53" s="697" t="s">
        <v>3505</v>
      </c>
      <c r="F53" s="701">
        <v>6</v>
      </c>
      <c r="G53" s="701">
        <v>2460</v>
      </c>
      <c r="H53" s="701"/>
      <c r="I53" s="701">
        <v>410</v>
      </c>
      <c r="J53" s="701"/>
      <c r="K53" s="701"/>
      <c r="L53" s="701"/>
      <c r="M53" s="701"/>
      <c r="N53" s="701"/>
      <c r="O53" s="701"/>
      <c r="P53" s="726"/>
      <c r="Q53" s="702"/>
    </row>
    <row r="54" spans="1:17" ht="14.45" customHeight="1" x14ac:dyDescent="0.2">
      <c r="A54" s="696" t="s">
        <v>3425</v>
      </c>
      <c r="B54" s="697" t="s">
        <v>3439</v>
      </c>
      <c r="C54" s="697" t="s">
        <v>2447</v>
      </c>
      <c r="D54" s="697" t="s">
        <v>3506</v>
      </c>
      <c r="E54" s="697" t="s">
        <v>3507</v>
      </c>
      <c r="F54" s="701">
        <v>3</v>
      </c>
      <c r="G54" s="701">
        <v>1956</v>
      </c>
      <c r="H54" s="701">
        <v>2.9954058192955588</v>
      </c>
      <c r="I54" s="701">
        <v>652</v>
      </c>
      <c r="J54" s="701">
        <v>1</v>
      </c>
      <c r="K54" s="701">
        <v>653</v>
      </c>
      <c r="L54" s="701">
        <v>1</v>
      </c>
      <c r="M54" s="701">
        <v>653</v>
      </c>
      <c r="N54" s="701"/>
      <c r="O54" s="701"/>
      <c r="P54" s="726"/>
      <c r="Q54" s="702"/>
    </row>
    <row r="55" spans="1:17" ht="14.45" customHeight="1" x14ac:dyDescent="0.2">
      <c r="A55" s="696" t="s">
        <v>3425</v>
      </c>
      <c r="B55" s="697" t="s">
        <v>3439</v>
      </c>
      <c r="C55" s="697" t="s">
        <v>2447</v>
      </c>
      <c r="D55" s="697" t="s">
        <v>3508</v>
      </c>
      <c r="E55" s="697" t="s">
        <v>3509</v>
      </c>
      <c r="F55" s="701">
        <v>6</v>
      </c>
      <c r="G55" s="701">
        <v>3540</v>
      </c>
      <c r="H55" s="701"/>
      <c r="I55" s="701">
        <v>590</v>
      </c>
      <c r="J55" s="701"/>
      <c r="K55" s="701"/>
      <c r="L55" s="701"/>
      <c r="M55" s="701"/>
      <c r="N55" s="701"/>
      <c r="O55" s="701"/>
      <c r="P55" s="726"/>
      <c r="Q55" s="702"/>
    </row>
    <row r="56" spans="1:17" ht="14.45" customHeight="1" x14ac:dyDescent="0.2">
      <c r="A56" s="696" t="s">
        <v>3425</v>
      </c>
      <c r="B56" s="697" t="s">
        <v>3439</v>
      </c>
      <c r="C56" s="697" t="s">
        <v>2447</v>
      </c>
      <c r="D56" s="697" t="s">
        <v>3510</v>
      </c>
      <c r="E56" s="697" t="s">
        <v>3511</v>
      </c>
      <c r="F56" s="701">
        <v>5</v>
      </c>
      <c r="G56" s="701">
        <v>1935</v>
      </c>
      <c r="H56" s="701">
        <v>4.9871134020618557</v>
      </c>
      <c r="I56" s="701">
        <v>387</v>
      </c>
      <c r="J56" s="701">
        <v>1</v>
      </c>
      <c r="K56" s="701">
        <v>388</v>
      </c>
      <c r="L56" s="701">
        <v>1</v>
      </c>
      <c r="M56" s="701">
        <v>388</v>
      </c>
      <c r="N56" s="701">
        <v>4</v>
      </c>
      <c r="O56" s="701">
        <v>1556</v>
      </c>
      <c r="P56" s="726">
        <v>4.0103092783505154</v>
      </c>
      <c r="Q56" s="702">
        <v>389</v>
      </c>
    </row>
    <row r="57" spans="1:17" ht="14.45" customHeight="1" x14ac:dyDescent="0.2">
      <c r="A57" s="696" t="s">
        <v>3425</v>
      </c>
      <c r="B57" s="697" t="s">
        <v>3439</v>
      </c>
      <c r="C57" s="697" t="s">
        <v>2447</v>
      </c>
      <c r="D57" s="697" t="s">
        <v>3512</v>
      </c>
      <c r="E57" s="697" t="s">
        <v>3513</v>
      </c>
      <c r="F57" s="701"/>
      <c r="G57" s="701"/>
      <c r="H57" s="701"/>
      <c r="I57" s="701"/>
      <c r="J57" s="701"/>
      <c r="K57" s="701"/>
      <c r="L57" s="701"/>
      <c r="M57" s="701"/>
      <c r="N57" s="701">
        <v>10</v>
      </c>
      <c r="O57" s="701">
        <v>7910</v>
      </c>
      <c r="P57" s="726"/>
      <c r="Q57" s="702">
        <v>791</v>
      </c>
    </row>
    <row r="58" spans="1:17" ht="14.45" customHeight="1" x14ac:dyDescent="0.2">
      <c r="A58" s="696" t="s">
        <v>3425</v>
      </c>
      <c r="B58" s="697" t="s">
        <v>3439</v>
      </c>
      <c r="C58" s="697" t="s">
        <v>2447</v>
      </c>
      <c r="D58" s="697" t="s">
        <v>3514</v>
      </c>
      <c r="E58" s="697" t="s">
        <v>3515</v>
      </c>
      <c r="F58" s="701"/>
      <c r="G58" s="701"/>
      <c r="H58" s="701"/>
      <c r="I58" s="701"/>
      <c r="J58" s="701"/>
      <c r="K58" s="701"/>
      <c r="L58" s="701"/>
      <c r="M58" s="701"/>
      <c r="N58" s="701">
        <v>2</v>
      </c>
      <c r="O58" s="701">
        <v>452</v>
      </c>
      <c r="P58" s="726"/>
      <c r="Q58" s="702">
        <v>226</v>
      </c>
    </row>
    <row r="59" spans="1:17" ht="14.45" customHeight="1" x14ac:dyDescent="0.2">
      <c r="A59" s="696" t="s">
        <v>3425</v>
      </c>
      <c r="B59" s="697" t="s">
        <v>3439</v>
      </c>
      <c r="C59" s="697" t="s">
        <v>2447</v>
      </c>
      <c r="D59" s="697" t="s">
        <v>3516</v>
      </c>
      <c r="E59" s="697" t="s">
        <v>3517</v>
      </c>
      <c r="F59" s="701"/>
      <c r="G59" s="701"/>
      <c r="H59" s="701"/>
      <c r="I59" s="701"/>
      <c r="J59" s="701">
        <v>1</v>
      </c>
      <c r="K59" s="701">
        <v>567</v>
      </c>
      <c r="L59" s="701">
        <v>1</v>
      </c>
      <c r="M59" s="701">
        <v>567</v>
      </c>
      <c r="N59" s="701"/>
      <c r="O59" s="701"/>
      <c r="P59" s="726"/>
      <c r="Q59" s="702"/>
    </row>
    <row r="60" spans="1:17" ht="14.45" customHeight="1" x14ac:dyDescent="0.2">
      <c r="A60" s="696" t="s">
        <v>3425</v>
      </c>
      <c r="B60" s="697" t="s">
        <v>3439</v>
      </c>
      <c r="C60" s="697" t="s">
        <v>2447</v>
      </c>
      <c r="D60" s="697" t="s">
        <v>3518</v>
      </c>
      <c r="E60" s="697" t="s">
        <v>3519</v>
      </c>
      <c r="F60" s="701">
        <v>42</v>
      </c>
      <c r="G60" s="701">
        <v>10248</v>
      </c>
      <c r="H60" s="701">
        <v>2.7885714285714287</v>
      </c>
      <c r="I60" s="701">
        <v>244</v>
      </c>
      <c r="J60" s="701">
        <v>15</v>
      </c>
      <c r="K60" s="701">
        <v>3675</v>
      </c>
      <c r="L60" s="701">
        <v>1</v>
      </c>
      <c r="M60" s="701">
        <v>245</v>
      </c>
      <c r="N60" s="701">
        <v>79</v>
      </c>
      <c r="O60" s="701">
        <v>19434</v>
      </c>
      <c r="P60" s="726">
        <v>5.2881632653061228</v>
      </c>
      <c r="Q60" s="702">
        <v>246</v>
      </c>
    </row>
    <row r="61" spans="1:17" ht="14.45" customHeight="1" x14ac:dyDescent="0.2">
      <c r="A61" s="696" t="s">
        <v>3425</v>
      </c>
      <c r="B61" s="697" t="s">
        <v>3439</v>
      </c>
      <c r="C61" s="697" t="s">
        <v>2447</v>
      </c>
      <c r="D61" s="697" t="s">
        <v>3520</v>
      </c>
      <c r="E61" s="697" t="s">
        <v>3521</v>
      </c>
      <c r="F61" s="701"/>
      <c r="G61" s="701"/>
      <c r="H61" s="701"/>
      <c r="I61" s="701"/>
      <c r="J61" s="701"/>
      <c r="K61" s="701"/>
      <c r="L61" s="701"/>
      <c r="M61" s="701"/>
      <c r="N61" s="701">
        <v>3</v>
      </c>
      <c r="O61" s="701">
        <v>612</v>
      </c>
      <c r="P61" s="726"/>
      <c r="Q61" s="702">
        <v>204</v>
      </c>
    </row>
    <row r="62" spans="1:17" ht="14.45" customHeight="1" x14ac:dyDescent="0.2">
      <c r="A62" s="696" t="s">
        <v>3425</v>
      </c>
      <c r="B62" s="697" t="s">
        <v>3439</v>
      </c>
      <c r="C62" s="697" t="s">
        <v>2447</v>
      </c>
      <c r="D62" s="697" t="s">
        <v>3522</v>
      </c>
      <c r="E62" s="697" t="s">
        <v>3523</v>
      </c>
      <c r="F62" s="701"/>
      <c r="G62" s="701"/>
      <c r="H62" s="701"/>
      <c r="I62" s="701"/>
      <c r="J62" s="701">
        <v>0</v>
      </c>
      <c r="K62" s="701">
        <v>0</v>
      </c>
      <c r="L62" s="701"/>
      <c r="M62" s="701"/>
      <c r="N62" s="701">
        <v>2</v>
      </c>
      <c r="O62" s="701">
        <v>938</v>
      </c>
      <c r="P62" s="726"/>
      <c r="Q62" s="702">
        <v>469</v>
      </c>
    </row>
    <row r="63" spans="1:17" ht="14.45" customHeight="1" x14ac:dyDescent="0.2">
      <c r="A63" s="696" t="s">
        <v>3425</v>
      </c>
      <c r="B63" s="697" t="s">
        <v>3439</v>
      </c>
      <c r="C63" s="697" t="s">
        <v>2447</v>
      </c>
      <c r="D63" s="697" t="s">
        <v>3524</v>
      </c>
      <c r="E63" s="697" t="s">
        <v>3525</v>
      </c>
      <c r="F63" s="701"/>
      <c r="G63" s="701"/>
      <c r="H63" s="701"/>
      <c r="I63" s="701"/>
      <c r="J63" s="701"/>
      <c r="K63" s="701"/>
      <c r="L63" s="701"/>
      <c r="M63" s="701"/>
      <c r="N63" s="701">
        <v>2</v>
      </c>
      <c r="O63" s="701">
        <v>1164</v>
      </c>
      <c r="P63" s="726"/>
      <c r="Q63" s="702">
        <v>582</v>
      </c>
    </row>
    <row r="64" spans="1:17" ht="14.45" customHeight="1" x14ac:dyDescent="0.2">
      <c r="A64" s="696" t="s">
        <v>3425</v>
      </c>
      <c r="B64" s="697" t="s">
        <v>3439</v>
      </c>
      <c r="C64" s="697" t="s">
        <v>2447</v>
      </c>
      <c r="D64" s="697" t="s">
        <v>3526</v>
      </c>
      <c r="E64" s="697" t="s">
        <v>3527</v>
      </c>
      <c r="F64" s="701"/>
      <c r="G64" s="701"/>
      <c r="H64" s="701"/>
      <c r="I64" s="701"/>
      <c r="J64" s="701"/>
      <c r="K64" s="701"/>
      <c r="L64" s="701"/>
      <c r="M64" s="701"/>
      <c r="N64" s="701">
        <v>1</v>
      </c>
      <c r="O64" s="701">
        <v>4538</v>
      </c>
      <c r="P64" s="726"/>
      <c r="Q64" s="702">
        <v>4538</v>
      </c>
    </row>
    <row r="65" spans="1:17" ht="14.45" customHeight="1" x14ac:dyDescent="0.2">
      <c r="A65" s="696" t="s">
        <v>3528</v>
      </c>
      <c r="B65" s="697" t="s">
        <v>3529</v>
      </c>
      <c r="C65" s="697" t="s">
        <v>2447</v>
      </c>
      <c r="D65" s="697" t="s">
        <v>3530</v>
      </c>
      <c r="E65" s="697" t="s">
        <v>3531</v>
      </c>
      <c r="F65" s="701">
        <v>291</v>
      </c>
      <c r="G65" s="701">
        <v>7857</v>
      </c>
      <c r="H65" s="701">
        <v>0.97095897182402369</v>
      </c>
      <c r="I65" s="701">
        <v>27</v>
      </c>
      <c r="J65" s="701">
        <v>289</v>
      </c>
      <c r="K65" s="701">
        <v>8092</v>
      </c>
      <c r="L65" s="701">
        <v>1</v>
      </c>
      <c r="M65" s="701">
        <v>28</v>
      </c>
      <c r="N65" s="701">
        <v>295</v>
      </c>
      <c r="O65" s="701">
        <v>8260</v>
      </c>
      <c r="P65" s="726">
        <v>1.0207612456747406</v>
      </c>
      <c r="Q65" s="702">
        <v>28</v>
      </c>
    </row>
    <row r="66" spans="1:17" ht="14.45" customHeight="1" x14ac:dyDescent="0.2">
      <c r="A66" s="696" t="s">
        <v>3528</v>
      </c>
      <c r="B66" s="697" t="s">
        <v>3529</v>
      </c>
      <c r="C66" s="697" t="s">
        <v>2447</v>
      </c>
      <c r="D66" s="697" t="s">
        <v>3532</v>
      </c>
      <c r="E66" s="697" t="s">
        <v>3533</v>
      </c>
      <c r="F66" s="701">
        <v>382</v>
      </c>
      <c r="G66" s="701">
        <v>20628</v>
      </c>
      <c r="H66" s="701">
        <v>0.8842592592592593</v>
      </c>
      <c r="I66" s="701">
        <v>54</v>
      </c>
      <c r="J66" s="701">
        <v>432</v>
      </c>
      <c r="K66" s="701">
        <v>23328</v>
      </c>
      <c r="L66" s="701">
        <v>1</v>
      </c>
      <c r="M66" s="701">
        <v>54</v>
      </c>
      <c r="N66" s="701">
        <v>411</v>
      </c>
      <c r="O66" s="701">
        <v>22194</v>
      </c>
      <c r="P66" s="726">
        <v>0.95138888888888884</v>
      </c>
      <c r="Q66" s="702">
        <v>54</v>
      </c>
    </row>
    <row r="67" spans="1:17" ht="14.45" customHeight="1" x14ac:dyDescent="0.2">
      <c r="A67" s="696" t="s">
        <v>3528</v>
      </c>
      <c r="B67" s="697" t="s">
        <v>3529</v>
      </c>
      <c r="C67" s="697" t="s">
        <v>2447</v>
      </c>
      <c r="D67" s="697" t="s">
        <v>3534</v>
      </c>
      <c r="E67" s="697" t="s">
        <v>3535</v>
      </c>
      <c r="F67" s="701">
        <v>928</v>
      </c>
      <c r="G67" s="701">
        <v>22272</v>
      </c>
      <c r="H67" s="701">
        <v>0.93927125506072873</v>
      </c>
      <c r="I67" s="701">
        <v>24</v>
      </c>
      <c r="J67" s="701">
        <v>988</v>
      </c>
      <c r="K67" s="701">
        <v>23712</v>
      </c>
      <c r="L67" s="701">
        <v>1</v>
      </c>
      <c r="M67" s="701">
        <v>24</v>
      </c>
      <c r="N67" s="701">
        <v>937</v>
      </c>
      <c r="O67" s="701">
        <v>22488</v>
      </c>
      <c r="P67" s="726">
        <v>0.94838056680161942</v>
      </c>
      <c r="Q67" s="702">
        <v>24</v>
      </c>
    </row>
    <row r="68" spans="1:17" ht="14.45" customHeight="1" x14ac:dyDescent="0.2">
      <c r="A68" s="696" t="s">
        <v>3528</v>
      </c>
      <c r="B68" s="697" t="s">
        <v>3529</v>
      </c>
      <c r="C68" s="697" t="s">
        <v>2447</v>
      </c>
      <c r="D68" s="697" t="s">
        <v>3536</v>
      </c>
      <c r="E68" s="697" t="s">
        <v>3537</v>
      </c>
      <c r="F68" s="701">
        <v>1226</v>
      </c>
      <c r="G68" s="701">
        <v>33102</v>
      </c>
      <c r="H68" s="701">
        <v>0.99271255060728747</v>
      </c>
      <c r="I68" s="701">
        <v>27</v>
      </c>
      <c r="J68" s="701">
        <v>1235</v>
      </c>
      <c r="K68" s="701">
        <v>33345</v>
      </c>
      <c r="L68" s="701">
        <v>1</v>
      </c>
      <c r="M68" s="701">
        <v>27</v>
      </c>
      <c r="N68" s="701">
        <v>1217</v>
      </c>
      <c r="O68" s="701">
        <v>32859</v>
      </c>
      <c r="P68" s="726">
        <v>0.98542510121457494</v>
      </c>
      <c r="Q68" s="702">
        <v>27</v>
      </c>
    </row>
    <row r="69" spans="1:17" ht="14.45" customHeight="1" x14ac:dyDescent="0.2">
      <c r="A69" s="696" t="s">
        <v>3528</v>
      </c>
      <c r="B69" s="697" t="s">
        <v>3529</v>
      </c>
      <c r="C69" s="697" t="s">
        <v>2447</v>
      </c>
      <c r="D69" s="697" t="s">
        <v>3538</v>
      </c>
      <c r="E69" s="697" t="s">
        <v>3539</v>
      </c>
      <c r="F69" s="701"/>
      <c r="G69" s="701"/>
      <c r="H69" s="701"/>
      <c r="I69" s="701"/>
      <c r="J69" s="701">
        <v>1</v>
      </c>
      <c r="K69" s="701">
        <v>57</v>
      </c>
      <c r="L69" s="701">
        <v>1</v>
      </c>
      <c r="M69" s="701">
        <v>57</v>
      </c>
      <c r="N69" s="701">
        <v>1</v>
      </c>
      <c r="O69" s="701">
        <v>58</v>
      </c>
      <c r="P69" s="726">
        <v>1.0175438596491229</v>
      </c>
      <c r="Q69" s="702">
        <v>58</v>
      </c>
    </row>
    <row r="70" spans="1:17" ht="14.45" customHeight="1" x14ac:dyDescent="0.2">
      <c r="A70" s="696" t="s">
        <v>3528</v>
      </c>
      <c r="B70" s="697" t="s">
        <v>3529</v>
      </c>
      <c r="C70" s="697" t="s">
        <v>2447</v>
      </c>
      <c r="D70" s="697" t="s">
        <v>3540</v>
      </c>
      <c r="E70" s="697" t="s">
        <v>3541</v>
      </c>
      <c r="F70" s="701">
        <v>303</v>
      </c>
      <c r="G70" s="701">
        <v>8181</v>
      </c>
      <c r="H70" s="701">
        <v>1.1018181818181818</v>
      </c>
      <c r="I70" s="701">
        <v>27</v>
      </c>
      <c r="J70" s="701">
        <v>275</v>
      </c>
      <c r="K70" s="701">
        <v>7425</v>
      </c>
      <c r="L70" s="701">
        <v>1</v>
      </c>
      <c r="M70" s="701">
        <v>27</v>
      </c>
      <c r="N70" s="701">
        <v>276</v>
      </c>
      <c r="O70" s="701">
        <v>7452</v>
      </c>
      <c r="P70" s="726">
        <v>1.0036363636363637</v>
      </c>
      <c r="Q70" s="702">
        <v>27</v>
      </c>
    </row>
    <row r="71" spans="1:17" ht="14.45" customHeight="1" x14ac:dyDescent="0.2">
      <c r="A71" s="696" t="s">
        <v>3528</v>
      </c>
      <c r="B71" s="697" t="s">
        <v>3529</v>
      </c>
      <c r="C71" s="697" t="s">
        <v>2447</v>
      </c>
      <c r="D71" s="697" t="s">
        <v>3542</v>
      </c>
      <c r="E71" s="697" t="s">
        <v>3543</v>
      </c>
      <c r="F71" s="701">
        <v>4135</v>
      </c>
      <c r="G71" s="701">
        <v>90970</v>
      </c>
      <c r="H71" s="701">
        <v>1.005393337901461</v>
      </c>
      <c r="I71" s="701">
        <v>22</v>
      </c>
      <c r="J71" s="701">
        <v>3934</v>
      </c>
      <c r="K71" s="701">
        <v>90482</v>
      </c>
      <c r="L71" s="701">
        <v>1</v>
      </c>
      <c r="M71" s="701">
        <v>23</v>
      </c>
      <c r="N71" s="701">
        <v>4467</v>
      </c>
      <c r="O71" s="701">
        <v>102741</v>
      </c>
      <c r="P71" s="726">
        <v>1.1354855109303508</v>
      </c>
      <c r="Q71" s="702">
        <v>23</v>
      </c>
    </row>
    <row r="72" spans="1:17" ht="14.45" customHeight="1" x14ac:dyDescent="0.2">
      <c r="A72" s="696" t="s">
        <v>3528</v>
      </c>
      <c r="B72" s="697" t="s">
        <v>3529</v>
      </c>
      <c r="C72" s="697" t="s">
        <v>2447</v>
      </c>
      <c r="D72" s="697" t="s">
        <v>3544</v>
      </c>
      <c r="E72" s="697" t="s">
        <v>3545</v>
      </c>
      <c r="F72" s="701">
        <v>9</v>
      </c>
      <c r="G72" s="701">
        <v>612</v>
      </c>
      <c r="H72" s="701">
        <v>1.1086956521739131</v>
      </c>
      <c r="I72" s="701">
        <v>68</v>
      </c>
      <c r="J72" s="701">
        <v>8</v>
      </c>
      <c r="K72" s="701">
        <v>552</v>
      </c>
      <c r="L72" s="701">
        <v>1</v>
      </c>
      <c r="M72" s="701">
        <v>69</v>
      </c>
      <c r="N72" s="701">
        <v>6</v>
      </c>
      <c r="O72" s="701">
        <v>414</v>
      </c>
      <c r="P72" s="726">
        <v>0.75</v>
      </c>
      <c r="Q72" s="702">
        <v>69</v>
      </c>
    </row>
    <row r="73" spans="1:17" ht="14.45" customHeight="1" x14ac:dyDescent="0.2">
      <c r="A73" s="696" t="s">
        <v>3528</v>
      </c>
      <c r="B73" s="697" t="s">
        <v>3529</v>
      </c>
      <c r="C73" s="697" t="s">
        <v>2447</v>
      </c>
      <c r="D73" s="697" t="s">
        <v>3546</v>
      </c>
      <c r="E73" s="697" t="s">
        <v>3547</v>
      </c>
      <c r="F73" s="701">
        <v>3796</v>
      </c>
      <c r="G73" s="701">
        <v>235352</v>
      </c>
      <c r="H73" s="701">
        <v>1.0471724137931036</v>
      </c>
      <c r="I73" s="701">
        <v>62</v>
      </c>
      <c r="J73" s="701">
        <v>3625</v>
      </c>
      <c r="K73" s="701">
        <v>224750</v>
      </c>
      <c r="L73" s="701">
        <v>1</v>
      </c>
      <c r="M73" s="701">
        <v>62</v>
      </c>
      <c r="N73" s="701">
        <v>4230</v>
      </c>
      <c r="O73" s="701">
        <v>266490</v>
      </c>
      <c r="P73" s="726">
        <v>1.1857174638487209</v>
      </c>
      <c r="Q73" s="702">
        <v>63</v>
      </c>
    </row>
    <row r="74" spans="1:17" ht="14.45" customHeight="1" x14ac:dyDescent="0.2">
      <c r="A74" s="696" t="s">
        <v>3528</v>
      </c>
      <c r="B74" s="697" t="s">
        <v>3529</v>
      </c>
      <c r="C74" s="697" t="s">
        <v>2447</v>
      </c>
      <c r="D74" s="697" t="s">
        <v>3548</v>
      </c>
      <c r="E74" s="697" t="s">
        <v>3549</v>
      </c>
      <c r="F74" s="701">
        <v>1</v>
      </c>
      <c r="G74" s="701">
        <v>394</v>
      </c>
      <c r="H74" s="701">
        <v>0.99746835443037973</v>
      </c>
      <c r="I74" s="701">
        <v>394</v>
      </c>
      <c r="J74" s="701">
        <v>1</v>
      </c>
      <c r="K74" s="701">
        <v>395</v>
      </c>
      <c r="L74" s="701">
        <v>1</v>
      </c>
      <c r="M74" s="701">
        <v>395</v>
      </c>
      <c r="N74" s="701">
        <v>3</v>
      </c>
      <c r="O74" s="701">
        <v>1185</v>
      </c>
      <c r="P74" s="726">
        <v>3</v>
      </c>
      <c r="Q74" s="702">
        <v>395</v>
      </c>
    </row>
    <row r="75" spans="1:17" ht="14.45" customHeight="1" x14ac:dyDescent="0.2">
      <c r="A75" s="696" t="s">
        <v>3528</v>
      </c>
      <c r="B75" s="697" t="s">
        <v>3529</v>
      </c>
      <c r="C75" s="697" t="s">
        <v>2447</v>
      </c>
      <c r="D75" s="697" t="s">
        <v>3550</v>
      </c>
      <c r="E75" s="697" t="s">
        <v>3551</v>
      </c>
      <c r="F75" s="701">
        <v>4</v>
      </c>
      <c r="G75" s="701">
        <v>328</v>
      </c>
      <c r="H75" s="701">
        <v>0.65079365079365081</v>
      </c>
      <c r="I75" s="701">
        <v>82</v>
      </c>
      <c r="J75" s="701">
        <v>6</v>
      </c>
      <c r="K75" s="701">
        <v>504</v>
      </c>
      <c r="L75" s="701">
        <v>1</v>
      </c>
      <c r="M75" s="701">
        <v>84</v>
      </c>
      <c r="N75" s="701">
        <v>8</v>
      </c>
      <c r="O75" s="701">
        <v>680</v>
      </c>
      <c r="P75" s="726">
        <v>1.3492063492063493</v>
      </c>
      <c r="Q75" s="702">
        <v>85</v>
      </c>
    </row>
    <row r="76" spans="1:17" ht="14.45" customHeight="1" x14ac:dyDescent="0.2">
      <c r="A76" s="696" t="s">
        <v>3528</v>
      </c>
      <c r="B76" s="697" t="s">
        <v>3529</v>
      </c>
      <c r="C76" s="697" t="s">
        <v>2447</v>
      </c>
      <c r="D76" s="697" t="s">
        <v>3552</v>
      </c>
      <c r="E76" s="697" t="s">
        <v>3553</v>
      </c>
      <c r="F76" s="701">
        <v>86</v>
      </c>
      <c r="G76" s="701">
        <v>84968</v>
      </c>
      <c r="H76" s="701">
        <v>0.75438596491228072</v>
      </c>
      <c r="I76" s="701">
        <v>988</v>
      </c>
      <c r="J76" s="701">
        <v>114</v>
      </c>
      <c r="K76" s="701">
        <v>112632</v>
      </c>
      <c r="L76" s="701">
        <v>1</v>
      </c>
      <c r="M76" s="701">
        <v>988</v>
      </c>
      <c r="N76" s="701">
        <v>82</v>
      </c>
      <c r="O76" s="701">
        <v>81016</v>
      </c>
      <c r="P76" s="726">
        <v>0.7192982456140351</v>
      </c>
      <c r="Q76" s="702">
        <v>988</v>
      </c>
    </row>
    <row r="77" spans="1:17" ht="14.45" customHeight="1" x14ac:dyDescent="0.2">
      <c r="A77" s="696" t="s">
        <v>3528</v>
      </c>
      <c r="B77" s="697" t="s">
        <v>3529</v>
      </c>
      <c r="C77" s="697" t="s">
        <v>2447</v>
      </c>
      <c r="D77" s="697" t="s">
        <v>3554</v>
      </c>
      <c r="E77" s="697" t="s">
        <v>3555</v>
      </c>
      <c r="F77" s="701">
        <v>1</v>
      </c>
      <c r="G77" s="701">
        <v>191</v>
      </c>
      <c r="H77" s="701"/>
      <c r="I77" s="701">
        <v>191</v>
      </c>
      <c r="J77" s="701"/>
      <c r="K77" s="701"/>
      <c r="L77" s="701"/>
      <c r="M77" s="701"/>
      <c r="N77" s="701">
        <v>1</v>
      </c>
      <c r="O77" s="701">
        <v>191</v>
      </c>
      <c r="P77" s="726"/>
      <c r="Q77" s="702">
        <v>191</v>
      </c>
    </row>
    <row r="78" spans="1:17" ht="14.45" customHeight="1" x14ac:dyDescent="0.2">
      <c r="A78" s="696" t="s">
        <v>3528</v>
      </c>
      <c r="B78" s="697" t="s">
        <v>3529</v>
      </c>
      <c r="C78" s="697" t="s">
        <v>2447</v>
      </c>
      <c r="D78" s="697" t="s">
        <v>3556</v>
      </c>
      <c r="E78" s="697" t="s">
        <v>3557</v>
      </c>
      <c r="F78" s="701">
        <v>7</v>
      </c>
      <c r="G78" s="701">
        <v>574</v>
      </c>
      <c r="H78" s="701">
        <v>2.3333333333333335</v>
      </c>
      <c r="I78" s="701">
        <v>82</v>
      </c>
      <c r="J78" s="701">
        <v>3</v>
      </c>
      <c r="K78" s="701">
        <v>246</v>
      </c>
      <c r="L78" s="701">
        <v>1</v>
      </c>
      <c r="M78" s="701">
        <v>82</v>
      </c>
      <c r="N78" s="701">
        <v>9</v>
      </c>
      <c r="O78" s="701">
        <v>738</v>
      </c>
      <c r="P78" s="726">
        <v>3</v>
      </c>
      <c r="Q78" s="702">
        <v>82</v>
      </c>
    </row>
    <row r="79" spans="1:17" ht="14.45" customHeight="1" x14ac:dyDescent="0.2">
      <c r="A79" s="696" t="s">
        <v>3528</v>
      </c>
      <c r="B79" s="697" t="s">
        <v>3529</v>
      </c>
      <c r="C79" s="697" t="s">
        <v>2447</v>
      </c>
      <c r="D79" s="697" t="s">
        <v>3558</v>
      </c>
      <c r="E79" s="697" t="s">
        <v>3559</v>
      </c>
      <c r="F79" s="701">
        <v>15</v>
      </c>
      <c r="G79" s="701">
        <v>945</v>
      </c>
      <c r="H79" s="701">
        <v>2.109375</v>
      </c>
      <c r="I79" s="701">
        <v>63</v>
      </c>
      <c r="J79" s="701">
        <v>7</v>
      </c>
      <c r="K79" s="701">
        <v>448</v>
      </c>
      <c r="L79" s="701">
        <v>1</v>
      </c>
      <c r="M79" s="701">
        <v>64</v>
      </c>
      <c r="N79" s="701">
        <v>18</v>
      </c>
      <c r="O79" s="701">
        <v>1152</v>
      </c>
      <c r="P79" s="726">
        <v>2.5714285714285716</v>
      </c>
      <c r="Q79" s="702">
        <v>64</v>
      </c>
    </row>
    <row r="80" spans="1:17" ht="14.45" customHeight="1" x14ac:dyDescent="0.2">
      <c r="A80" s="696" t="s">
        <v>3528</v>
      </c>
      <c r="B80" s="697" t="s">
        <v>3529</v>
      </c>
      <c r="C80" s="697" t="s">
        <v>2447</v>
      </c>
      <c r="D80" s="697" t="s">
        <v>3560</v>
      </c>
      <c r="E80" s="697" t="s">
        <v>3561</v>
      </c>
      <c r="F80" s="701">
        <v>646</v>
      </c>
      <c r="G80" s="701">
        <v>10982</v>
      </c>
      <c r="H80" s="701">
        <v>1.0748752079866888</v>
      </c>
      <c r="I80" s="701">
        <v>17</v>
      </c>
      <c r="J80" s="701">
        <v>601</v>
      </c>
      <c r="K80" s="701">
        <v>10217</v>
      </c>
      <c r="L80" s="701">
        <v>1</v>
      </c>
      <c r="M80" s="701">
        <v>17</v>
      </c>
      <c r="N80" s="701">
        <v>665</v>
      </c>
      <c r="O80" s="701">
        <v>11305</v>
      </c>
      <c r="P80" s="726">
        <v>1.1064891846921796</v>
      </c>
      <c r="Q80" s="702">
        <v>17</v>
      </c>
    </row>
    <row r="81" spans="1:17" ht="14.45" customHeight="1" x14ac:dyDescent="0.2">
      <c r="A81" s="696" t="s">
        <v>3528</v>
      </c>
      <c r="B81" s="697" t="s">
        <v>3529</v>
      </c>
      <c r="C81" s="697" t="s">
        <v>2447</v>
      </c>
      <c r="D81" s="697" t="s">
        <v>3562</v>
      </c>
      <c r="E81" s="697" t="s">
        <v>3563</v>
      </c>
      <c r="F81" s="701"/>
      <c r="G81" s="701"/>
      <c r="H81" s="701"/>
      <c r="I81" s="701"/>
      <c r="J81" s="701">
        <v>1</v>
      </c>
      <c r="K81" s="701">
        <v>108</v>
      </c>
      <c r="L81" s="701">
        <v>1</v>
      </c>
      <c r="M81" s="701">
        <v>108</v>
      </c>
      <c r="N81" s="701"/>
      <c r="O81" s="701"/>
      <c r="P81" s="726"/>
      <c r="Q81" s="702"/>
    </row>
    <row r="82" spans="1:17" ht="14.45" customHeight="1" x14ac:dyDescent="0.2">
      <c r="A82" s="696" t="s">
        <v>3528</v>
      </c>
      <c r="B82" s="697" t="s">
        <v>3529</v>
      </c>
      <c r="C82" s="697" t="s">
        <v>2447</v>
      </c>
      <c r="D82" s="697" t="s">
        <v>3564</v>
      </c>
      <c r="E82" s="697" t="s">
        <v>3565</v>
      </c>
      <c r="F82" s="701">
        <v>3</v>
      </c>
      <c r="G82" s="701">
        <v>192</v>
      </c>
      <c r="H82" s="701">
        <v>1.476923076923077</v>
      </c>
      <c r="I82" s="701">
        <v>64</v>
      </c>
      <c r="J82" s="701">
        <v>2</v>
      </c>
      <c r="K82" s="701">
        <v>130</v>
      </c>
      <c r="L82" s="701">
        <v>1</v>
      </c>
      <c r="M82" s="701">
        <v>65</v>
      </c>
      <c r="N82" s="701"/>
      <c r="O82" s="701"/>
      <c r="P82" s="726"/>
      <c r="Q82" s="702"/>
    </row>
    <row r="83" spans="1:17" ht="14.45" customHeight="1" x14ac:dyDescent="0.2">
      <c r="A83" s="696" t="s">
        <v>3528</v>
      </c>
      <c r="B83" s="697" t="s">
        <v>3529</v>
      </c>
      <c r="C83" s="697" t="s">
        <v>2447</v>
      </c>
      <c r="D83" s="697" t="s">
        <v>3566</v>
      </c>
      <c r="E83" s="697" t="s">
        <v>3567</v>
      </c>
      <c r="F83" s="701">
        <v>4</v>
      </c>
      <c r="G83" s="701">
        <v>188</v>
      </c>
      <c r="H83" s="701">
        <v>0.8</v>
      </c>
      <c r="I83" s="701">
        <v>47</v>
      </c>
      <c r="J83" s="701">
        <v>5</v>
      </c>
      <c r="K83" s="701">
        <v>235</v>
      </c>
      <c r="L83" s="701">
        <v>1</v>
      </c>
      <c r="M83" s="701">
        <v>47</v>
      </c>
      <c r="N83" s="701">
        <v>4</v>
      </c>
      <c r="O83" s="701">
        <v>188</v>
      </c>
      <c r="P83" s="726">
        <v>0.8</v>
      </c>
      <c r="Q83" s="702">
        <v>47</v>
      </c>
    </row>
    <row r="84" spans="1:17" ht="14.45" customHeight="1" x14ac:dyDescent="0.2">
      <c r="A84" s="696" t="s">
        <v>3528</v>
      </c>
      <c r="B84" s="697" t="s">
        <v>3529</v>
      </c>
      <c r="C84" s="697" t="s">
        <v>2447</v>
      </c>
      <c r="D84" s="697" t="s">
        <v>3568</v>
      </c>
      <c r="E84" s="697" t="s">
        <v>3569</v>
      </c>
      <c r="F84" s="701"/>
      <c r="G84" s="701"/>
      <c r="H84" s="701"/>
      <c r="I84" s="701"/>
      <c r="J84" s="701"/>
      <c r="K84" s="701"/>
      <c r="L84" s="701"/>
      <c r="M84" s="701"/>
      <c r="N84" s="701">
        <v>2</v>
      </c>
      <c r="O84" s="701">
        <v>122</v>
      </c>
      <c r="P84" s="726"/>
      <c r="Q84" s="702">
        <v>61</v>
      </c>
    </row>
    <row r="85" spans="1:17" ht="14.45" customHeight="1" x14ac:dyDescent="0.2">
      <c r="A85" s="696" t="s">
        <v>3528</v>
      </c>
      <c r="B85" s="697" t="s">
        <v>3529</v>
      </c>
      <c r="C85" s="697" t="s">
        <v>2447</v>
      </c>
      <c r="D85" s="697" t="s">
        <v>3570</v>
      </c>
      <c r="E85" s="697" t="s">
        <v>3571</v>
      </c>
      <c r="F85" s="701">
        <v>1</v>
      </c>
      <c r="G85" s="701">
        <v>19</v>
      </c>
      <c r="H85" s="701"/>
      <c r="I85" s="701">
        <v>19</v>
      </c>
      <c r="J85" s="701"/>
      <c r="K85" s="701"/>
      <c r="L85" s="701"/>
      <c r="M85" s="701"/>
      <c r="N85" s="701"/>
      <c r="O85" s="701"/>
      <c r="P85" s="726"/>
      <c r="Q85" s="702"/>
    </row>
    <row r="86" spans="1:17" ht="14.45" customHeight="1" x14ac:dyDescent="0.2">
      <c r="A86" s="696" t="s">
        <v>3528</v>
      </c>
      <c r="B86" s="697" t="s">
        <v>3529</v>
      </c>
      <c r="C86" s="697" t="s">
        <v>2447</v>
      </c>
      <c r="D86" s="697" t="s">
        <v>3572</v>
      </c>
      <c r="E86" s="697" t="s">
        <v>3573</v>
      </c>
      <c r="F86" s="701"/>
      <c r="G86" s="701"/>
      <c r="H86" s="701"/>
      <c r="I86" s="701"/>
      <c r="J86" s="701"/>
      <c r="K86" s="701"/>
      <c r="L86" s="701"/>
      <c r="M86" s="701"/>
      <c r="N86" s="701">
        <v>1</v>
      </c>
      <c r="O86" s="701">
        <v>1474</v>
      </c>
      <c r="P86" s="726"/>
      <c r="Q86" s="702">
        <v>1474</v>
      </c>
    </row>
    <row r="87" spans="1:17" ht="14.45" customHeight="1" x14ac:dyDescent="0.2">
      <c r="A87" s="696" t="s">
        <v>3528</v>
      </c>
      <c r="B87" s="697" t="s">
        <v>3529</v>
      </c>
      <c r="C87" s="697" t="s">
        <v>2447</v>
      </c>
      <c r="D87" s="697" t="s">
        <v>3574</v>
      </c>
      <c r="E87" s="697" t="s">
        <v>3575</v>
      </c>
      <c r="F87" s="701">
        <v>6</v>
      </c>
      <c r="G87" s="701">
        <v>2784</v>
      </c>
      <c r="H87" s="701">
        <v>1.5</v>
      </c>
      <c r="I87" s="701">
        <v>464</v>
      </c>
      <c r="J87" s="701">
        <v>4</v>
      </c>
      <c r="K87" s="701">
        <v>1856</v>
      </c>
      <c r="L87" s="701">
        <v>1</v>
      </c>
      <c r="M87" s="701">
        <v>464</v>
      </c>
      <c r="N87" s="701">
        <v>4</v>
      </c>
      <c r="O87" s="701">
        <v>1860</v>
      </c>
      <c r="P87" s="726">
        <v>1.0021551724137931</v>
      </c>
      <c r="Q87" s="702">
        <v>465</v>
      </c>
    </row>
    <row r="88" spans="1:17" ht="14.45" customHeight="1" x14ac:dyDescent="0.2">
      <c r="A88" s="696" t="s">
        <v>3528</v>
      </c>
      <c r="B88" s="697" t="s">
        <v>3529</v>
      </c>
      <c r="C88" s="697" t="s">
        <v>2447</v>
      </c>
      <c r="D88" s="697" t="s">
        <v>3576</v>
      </c>
      <c r="E88" s="697" t="s">
        <v>3577</v>
      </c>
      <c r="F88" s="701">
        <v>79</v>
      </c>
      <c r="G88" s="701">
        <v>67387</v>
      </c>
      <c r="H88" s="701">
        <v>0.78907494145199064</v>
      </c>
      <c r="I88" s="701">
        <v>853</v>
      </c>
      <c r="J88" s="701">
        <v>100</v>
      </c>
      <c r="K88" s="701">
        <v>85400</v>
      </c>
      <c r="L88" s="701">
        <v>1</v>
      </c>
      <c r="M88" s="701">
        <v>854</v>
      </c>
      <c r="N88" s="701">
        <v>158</v>
      </c>
      <c r="O88" s="701">
        <v>135090</v>
      </c>
      <c r="P88" s="726">
        <v>1.5818501170960186</v>
      </c>
      <c r="Q88" s="702">
        <v>855</v>
      </c>
    </row>
    <row r="89" spans="1:17" ht="14.45" customHeight="1" x14ac:dyDescent="0.2">
      <c r="A89" s="696" t="s">
        <v>3528</v>
      </c>
      <c r="B89" s="697" t="s">
        <v>3529</v>
      </c>
      <c r="C89" s="697" t="s">
        <v>2447</v>
      </c>
      <c r="D89" s="697" t="s">
        <v>3578</v>
      </c>
      <c r="E89" s="697" t="s">
        <v>3579</v>
      </c>
      <c r="F89" s="701">
        <v>9</v>
      </c>
      <c r="G89" s="701">
        <v>1683</v>
      </c>
      <c r="H89" s="701">
        <v>0.38922294172062905</v>
      </c>
      <c r="I89" s="701">
        <v>187</v>
      </c>
      <c r="J89" s="701">
        <v>23</v>
      </c>
      <c r="K89" s="701">
        <v>4324</v>
      </c>
      <c r="L89" s="701">
        <v>1</v>
      </c>
      <c r="M89" s="701">
        <v>188</v>
      </c>
      <c r="N89" s="701">
        <v>31</v>
      </c>
      <c r="O89" s="701">
        <v>5828</v>
      </c>
      <c r="P89" s="726">
        <v>1.3478260869565217</v>
      </c>
      <c r="Q89" s="702">
        <v>188</v>
      </c>
    </row>
    <row r="90" spans="1:17" ht="14.45" customHeight="1" x14ac:dyDescent="0.2">
      <c r="A90" s="696" t="s">
        <v>3528</v>
      </c>
      <c r="B90" s="697" t="s">
        <v>3529</v>
      </c>
      <c r="C90" s="697" t="s">
        <v>2447</v>
      </c>
      <c r="D90" s="697" t="s">
        <v>3580</v>
      </c>
      <c r="E90" s="697" t="s">
        <v>3581</v>
      </c>
      <c r="F90" s="701"/>
      <c r="G90" s="701"/>
      <c r="H90" s="701"/>
      <c r="I90" s="701"/>
      <c r="J90" s="701"/>
      <c r="K90" s="701"/>
      <c r="L90" s="701"/>
      <c r="M90" s="701"/>
      <c r="N90" s="701">
        <v>2</v>
      </c>
      <c r="O90" s="701">
        <v>336</v>
      </c>
      <c r="P90" s="726"/>
      <c r="Q90" s="702">
        <v>168</v>
      </c>
    </row>
    <row r="91" spans="1:17" ht="14.45" customHeight="1" x14ac:dyDescent="0.2">
      <c r="A91" s="696" t="s">
        <v>3528</v>
      </c>
      <c r="B91" s="697" t="s">
        <v>3529</v>
      </c>
      <c r="C91" s="697" t="s">
        <v>2447</v>
      </c>
      <c r="D91" s="697" t="s">
        <v>3582</v>
      </c>
      <c r="E91" s="697" t="s">
        <v>3583</v>
      </c>
      <c r="F91" s="701">
        <v>1</v>
      </c>
      <c r="G91" s="701">
        <v>167</v>
      </c>
      <c r="H91" s="701"/>
      <c r="I91" s="701">
        <v>167</v>
      </c>
      <c r="J91" s="701"/>
      <c r="K91" s="701"/>
      <c r="L91" s="701"/>
      <c r="M91" s="701"/>
      <c r="N91" s="701">
        <v>6</v>
      </c>
      <c r="O91" s="701">
        <v>1002</v>
      </c>
      <c r="P91" s="726"/>
      <c r="Q91" s="702">
        <v>167</v>
      </c>
    </row>
    <row r="92" spans="1:17" ht="14.45" customHeight="1" x14ac:dyDescent="0.2">
      <c r="A92" s="696" t="s">
        <v>3528</v>
      </c>
      <c r="B92" s="697" t="s">
        <v>3529</v>
      </c>
      <c r="C92" s="697" t="s">
        <v>2447</v>
      </c>
      <c r="D92" s="697" t="s">
        <v>3584</v>
      </c>
      <c r="E92" s="697" t="s">
        <v>3585</v>
      </c>
      <c r="F92" s="701">
        <v>1</v>
      </c>
      <c r="G92" s="701">
        <v>352</v>
      </c>
      <c r="H92" s="701"/>
      <c r="I92" s="701">
        <v>352</v>
      </c>
      <c r="J92" s="701"/>
      <c r="K92" s="701"/>
      <c r="L92" s="701"/>
      <c r="M92" s="701"/>
      <c r="N92" s="701">
        <v>1</v>
      </c>
      <c r="O92" s="701">
        <v>354</v>
      </c>
      <c r="P92" s="726"/>
      <c r="Q92" s="702">
        <v>354</v>
      </c>
    </row>
    <row r="93" spans="1:17" ht="14.45" customHeight="1" x14ac:dyDescent="0.2">
      <c r="A93" s="696" t="s">
        <v>3528</v>
      </c>
      <c r="B93" s="697" t="s">
        <v>3529</v>
      </c>
      <c r="C93" s="697" t="s">
        <v>2447</v>
      </c>
      <c r="D93" s="697" t="s">
        <v>3586</v>
      </c>
      <c r="E93" s="697" t="s">
        <v>3587</v>
      </c>
      <c r="F93" s="701">
        <v>1</v>
      </c>
      <c r="G93" s="701">
        <v>352</v>
      </c>
      <c r="H93" s="701"/>
      <c r="I93" s="701">
        <v>352</v>
      </c>
      <c r="J93" s="701"/>
      <c r="K93" s="701"/>
      <c r="L93" s="701"/>
      <c r="M93" s="701"/>
      <c r="N93" s="701">
        <v>1</v>
      </c>
      <c r="O93" s="701">
        <v>354</v>
      </c>
      <c r="P93" s="726"/>
      <c r="Q93" s="702">
        <v>354</v>
      </c>
    </row>
    <row r="94" spans="1:17" ht="14.45" customHeight="1" x14ac:dyDescent="0.2">
      <c r="A94" s="696" t="s">
        <v>3528</v>
      </c>
      <c r="B94" s="697" t="s">
        <v>3529</v>
      </c>
      <c r="C94" s="697" t="s">
        <v>2447</v>
      </c>
      <c r="D94" s="697" t="s">
        <v>3588</v>
      </c>
      <c r="E94" s="697" t="s">
        <v>3589</v>
      </c>
      <c r="F94" s="701">
        <v>1</v>
      </c>
      <c r="G94" s="701">
        <v>1223</v>
      </c>
      <c r="H94" s="701">
        <v>0.49837000814995924</v>
      </c>
      <c r="I94" s="701">
        <v>1223</v>
      </c>
      <c r="J94" s="701">
        <v>2</v>
      </c>
      <c r="K94" s="701">
        <v>2454</v>
      </c>
      <c r="L94" s="701">
        <v>1</v>
      </c>
      <c r="M94" s="701">
        <v>1227</v>
      </c>
      <c r="N94" s="701">
        <v>3</v>
      </c>
      <c r="O94" s="701">
        <v>3690</v>
      </c>
      <c r="P94" s="726">
        <v>1.5036674816625917</v>
      </c>
      <c r="Q94" s="702">
        <v>1230</v>
      </c>
    </row>
    <row r="95" spans="1:17" ht="14.45" customHeight="1" x14ac:dyDescent="0.2">
      <c r="A95" s="696" t="s">
        <v>3528</v>
      </c>
      <c r="B95" s="697" t="s">
        <v>3529</v>
      </c>
      <c r="C95" s="697" t="s">
        <v>2447</v>
      </c>
      <c r="D95" s="697" t="s">
        <v>3590</v>
      </c>
      <c r="E95" s="697" t="s">
        <v>3591</v>
      </c>
      <c r="F95" s="701">
        <v>691</v>
      </c>
      <c r="G95" s="701">
        <v>544508</v>
      </c>
      <c r="H95" s="701">
        <v>1.1350727102928424</v>
      </c>
      <c r="I95" s="701">
        <v>788</v>
      </c>
      <c r="J95" s="701">
        <v>608</v>
      </c>
      <c r="K95" s="701">
        <v>479712</v>
      </c>
      <c r="L95" s="701">
        <v>1</v>
      </c>
      <c r="M95" s="701">
        <v>789</v>
      </c>
      <c r="N95" s="701">
        <v>775</v>
      </c>
      <c r="O95" s="701">
        <v>613025</v>
      </c>
      <c r="P95" s="726">
        <v>1.2779021579614436</v>
      </c>
      <c r="Q95" s="702">
        <v>791</v>
      </c>
    </row>
    <row r="96" spans="1:17" ht="14.45" customHeight="1" x14ac:dyDescent="0.2">
      <c r="A96" s="696" t="s">
        <v>3528</v>
      </c>
      <c r="B96" s="697" t="s">
        <v>3529</v>
      </c>
      <c r="C96" s="697" t="s">
        <v>2447</v>
      </c>
      <c r="D96" s="697" t="s">
        <v>3592</v>
      </c>
      <c r="E96" s="697" t="s">
        <v>3593</v>
      </c>
      <c r="F96" s="701"/>
      <c r="G96" s="701"/>
      <c r="H96" s="701"/>
      <c r="I96" s="701"/>
      <c r="J96" s="701"/>
      <c r="K96" s="701"/>
      <c r="L96" s="701"/>
      <c r="M96" s="701"/>
      <c r="N96" s="701">
        <v>1</v>
      </c>
      <c r="O96" s="701">
        <v>191</v>
      </c>
      <c r="P96" s="726"/>
      <c r="Q96" s="702">
        <v>191</v>
      </c>
    </row>
    <row r="97" spans="1:17" ht="14.45" customHeight="1" x14ac:dyDescent="0.2">
      <c r="A97" s="696" t="s">
        <v>3528</v>
      </c>
      <c r="B97" s="697" t="s">
        <v>3529</v>
      </c>
      <c r="C97" s="697" t="s">
        <v>2447</v>
      </c>
      <c r="D97" s="697" t="s">
        <v>3594</v>
      </c>
      <c r="E97" s="697" t="s">
        <v>3595</v>
      </c>
      <c r="F97" s="701">
        <v>1</v>
      </c>
      <c r="G97" s="701">
        <v>229</v>
      </c>
      <c r="H97" s="701"/>
      <c r="I97" s="701">
        <v>229</v>
      </c>
      <c r="J97" s="701"/>
      <c r="K97" s="701"/>
      <c r="L97" s="701"/>
      <c r="M97" s="701"/>
      <c r="N97" s="701">
        <v>1</v>
      </c>
      <c r="O97" s="701">
        <v>230</v>
      </c>
      <c r="P97" s="726"/>
      <c r="Q97" s="702">
        <v>230</v>
      </c>
    </row>
    <row r="98" spans="1:17" ht="14.45" customHeight="1" x14ac:dyDescent="0.2">
      <c r="A98" s="696" t="s">
        <v>3528</v>
      </c>
      <c r="B98" s="697" t="s">
        <v>3529</v>
      </c>
      <c r="C98" s="697" t="s">
        <v>2447</v>
      </c>
      <c r="D98" s="697" t="s">
        <v>3596</v>
      </c>
      <c r="E98" s="697" t="s">
        <v>3597</v>
      </c>
      <c r="F98" s="701"/>
      <c r="G98" s="701"/>
      <c r="H98" s="701"/>
      <c r="I98" s="701"/>
      <c r="J98" s="701"/>
      <c r="K98" s="701"/>
      <c r="L98" s="701"/>
      <c r="M98" s="701"/>
      <c r="N98" s="701">
        <v>1</v>
      </c>
      <c r="O98" s="701">
        <v>161</v>
      </c>
      <c r="P98" s="726"/>
      <c r="Q98" s="702">
        <v>161</v>
      </c>
    </row>
    <row r="99" spans="1:17" ht="14.45" customHeight="1" x14ac:dyDescent="0.2">
      <c r="A99" s="696" t="s">
        <v>3528</v>
      </c>
      <c r="B99" s="697" t="s">
        <v>3529</v>
      </c>
      <c r="C99" s="697" t="s">
        <v>2447</v>
      </c>
      <c r="D99" s="697" t="s">
        <v>3598</v>
      </c>
      <c r="E99" s="697" t="s">
        <v>3599</v>
      </c>
      <c r="F99" s="701">
        <v>33</v>
      </c>
      <c r="G99" s="701">
        <v>2937</v>
      </c>
      <c r="H99" s="701">
        <v>2.3571428571428572</v>
      </c>
      <c r="I99" s="701">
        <v>89</v>
      </c>
      <c r="J99" s="701">
        <v>14</v>
      </c>
      <c r="K99" s="701">
        <v>1246</v>
      </c>
      <c r="L99" s="701">
        <v>1</v>
      </c>
      <c r="M99" s="701">
        <v>89</v>
      </c>
      <c r="N99" s="701">
        <v>26</v>
      </c>
      <c r="O99" s="701">
        <v>2340</v>
      </c>
      <c r="P99" s="726">
        <v>1.8780096308186196</v>
      </c>
      <c r="Q99" s="702">
        <v>90</v>
      </c>
    </row>
    <row r="100" spans="1:17" ht="14.45" customHeight="1" x14ac:dyDescent="0.2">
      <c r="A100" s="696" t="s">
        <v>3528</v>
      </c>
      <c r="B100" s="697" t="s">
        <v>3529</v>
      </c>
      <c r="C100" s="697" t="s">
        <v>2447</v>
      </c>
      <c r="D100" s="697" t="s">
        <v>3600</v>
      </c>
      <c r="E100" s="697" t="s">
        <v>3601</v>
      </c>
      <c r="F100" s="701">
        <v>4316</v>
      </c>
      <c r="G100" s="701">
        <v>129480</v>
      </c>
      <c r="H100" s="701">
        <v>1.0594010800196367</v>
      </c>
      <c r="I100" s="701">
        <v>30</v>
      </c>
      <c r="J100" s="701">
        <v>4074</v>
      </c>
      <c r="K100" s="701">
        <v>122220</v>
      </c>
      <c r="L100" s="701">
        <v>1</v>
      </c>
      <c r="M100" s="701">
        <v>30</v>
      </c>
      <c r="N100" s="701">
        <v>4727</v>
      </c>
      <c r="O100" s="701">
        <v>146537</v>
      </c>
      <c r="P100" s="726">
        <v>1.1989608901980036</v>
      </c>
      <c r="Q100" s="702">
        <v>31</v>
      </c>
    </row>
    <row r="101" spans="1:17" ht="14.45" customHeight="1" x14ac:dyDescent="0.2">
      <c r="A101" s="696" t="s">
        <v>3528</v>
      </c>
      <c r="B101" s="697" t="s">
        <v>3529</v>
      </c>
      <c r="C101" s="697" t="s">
        <v>2447</v>
      </c>
      <c r="D101" s="697" t="s">
        <v>3602</v>
      </c>
      <c r="E101" s="697" t="s">
        <v>3603</v>
      </c>
      <c r="F101" s="701"/>
      <c r="G101" s="701"/>
      <c r="H101" s="701"/>
      <c r="I101" s="701"/>
      <c r="J101" s="701"/>
      <c r="K101" s="701"/>
      <c r="L101" s="701"/>
      <c r="M101" s="701"/>
      <c r="N101" s="701">
        <v>3</v>
      </c>
      <c r="O101" s="701">
        <v>150</v>
      </c>
      <c r="P101" s="726"/>
      <c r="Q101" s="702">
        <v>50</v>
      </c>
    </row>
    <row r="102" spans="1:17" ht="14.45" customHeight="1" x14ac:dyDescent="0.2">
      <c r="A102" s="696" t="s">
        <v>3528</v>
      </c>
      <c r="B102" s="697" t="s">
        <v>3529</v>
      </c>
      <c r="C102" s="697" t="s">
        <v>2447</v>
      </c>
      <c r="D102" s="697" t="s">
        <v>3604</v>
      </c>
      <c r="E102" s="697" t="s">
        <v>3605</v>
      </c>
      <c r="F102" s="701">
        <v>415</v>
      </c>
      <c r="G102" s="701">
        <v>4980</v>
      </c>
      <c r="H102" s="701">
        <v>1.204644412191582</v>
      </c>
      <c r="I102" s="701">
        <v>12</v>
      </c>
      <c r="J102" s="701">
        <v>318</v>
      </c>
      <c r="K102" s="701">
        <v>4134</v>
      </c>
      <c r="L102" s="701">
        <v>1</v>
      </c>
      <c r="M102" s="701">
        <v>13</v>
      </c>
      <c r="N102" s="701">
        <v>298</v>
      </c>
      <c r="O102" s="701">
        <v>3874</v>
      </c>
      <c r="P102" s="726">
        <v>0.93710691823899372</v>
      </c>
      <c r="Q102" s="702">
        <v>13</v>
      </c>
    </row>
    <row r="103" spans="1:17" ht="14.45" customHeight="1" x14ac:dyDescent="0.2">
      <c r="A103" s="696" t="s">
        <v>3528</v>
      </c>
      <c r="B103" s="697" t="s">
        <v>3529</v>
      </c>
      <c r="C103" s="697" t="s">
        <v>2447</v>
      </c>
      <c r="D103" s="697" t="s">
        <v>3606</v>
      </c>
      <c r="E103" s="697" t="s">
        <v>3607</v>
      </c>
      <c r="F103" s="701">
        <v>10</v>
      </c>
      <c r="G103" s="701">
        <v>1830</v>
      </c>
      <c r="H103" s="701">
        <v>1.6576086956521738</v>
      </c>
      <c r="I103" s="701">
        <v>183</v>
      </c>
      <c r="J103" s="701">
        <v>6</v>
      </c>
      <c r="K103" s="701">
        <v>1104</v>
      </c>
      <c r="L103" s="701">
        <v>1</v>
      </c>
      <c r="M103" s="701">
        <v>184</v>
      </c>
      <c r="N103" s="701">
        <v>6</v>
      </c>
      <c r="O103" s="701">
        <v>1110</v>
      </c>
      <c r="P103" s="726">
        <v>1.0054347826086956</v>
      </c>
      <c r="Q103" s="702">
        <v>185</v>
      </c>
    </row>
    <row r="104" spans="1:17" ht="14.45" customHeight="1" x14ac:dyDescent="0.2">
      <c r="A104" s="696" t="s">
        <v>3528</v>
      </c>
      <c r="B104" s="697" t="s">
        <v>3529</v>
      </c>
      <c r="C104" s="697" t="s">
        <v>2447</v>
      </c>
      <c r="D104" s="697" t="s">
        <v>3608</v>
      </c>
      <c r="E104" s="697" t="s">
        <v>3609</v>
      </c>
      <c r="F104" s="701">
        <v>14</v>
      </c>
      <c r="G104" s="701">
        <v>1022</v>
      </c>
      <c r="H104" s="701">
        <v>0.93333333333333335</v>
      </c>
      <c r="I104" s="701">
        <v>73</v>
      </c>
      <c r="J104" s="701">
        <v>15</v>
      </c>
      <c r="K104" s="701">
        <v>1095</v>
      </c>
      <c r="L104" s="701">
        <v>1</v>
      </c>
      <c r="M104" s="701">
        <v>73</v>
      </c>
      <c r="N104" s="701">
        <v>12</v>
      </c>
      <c r="O104" s="701">
        <v>888</v>
      </c>
      <c r="P104" s="726">
        <v>0.81095890410958904</v>
      </c>
      <c r="Q104" s="702">
        <v>74</v>
      </c>
    </row>
    <row r="105" spans="1:17" ht="14.45" customHeight="1" x14ac:dyDescent="0.2">
      <c r="A105" s="696" t="s">
        <v>3528</v>
      </c>
      <c r="B105" s="697" t="s">
        <v>3529</v>
      </c>
      <c r="C105" s="697" t="s">
        <v>2447</v>
      </c>
      <c r="D105" s="697" t="s">
        <v>3610</v>
      </c>
      <c r="E105" s="697" t="s">
        <v>3611</v>
      </c>
      <c r="F105" s="701">
        <v>3</v>
      </c>
      <c r="G105" s="701">
        <v>552</v>
      </c>
      <c r="H105" s="701">
        <v>2.9837837837837839</v>
      </c>
      <c r="I105" s="701">
        <v>184</v>
      </c>
      <c r="J105" s="701">
        <v>1</v>
      </c>
      <c r="K105" s="701">
        <v>185</v>
      </c>
      <c r="L105" s="701">
        <v>1</v>
      </c>
      <c r="M105" s="701">
        <v>185</v>
      </c>
      <c r="N105" s="701">
        <v>7</v>
      </c>
      <c r="O105" s="701">
        <v>1302</v>
      </c>
      <c r="P105" s="726">
        <v>7.0378378378378379</v>
      </c>
      <c r="Q105" s="702">
        <v>186</v>
      </c>
    </row>
    <row r="106" spans="1:17" ht="14.45" customHeight="1" x14ac:dyDescent="0.2">
      <c r="A106" s="696" t="s">
        <v>3528</v>
      </c>
      <c r="B106" s="697" t="s">
        <v>3529</v>
      </c>
      <c r="C106" s="697" t="s">
        <v>2447</v>
      </c>
      <c r="D106" s="697" t="s">
        <v>3612</v>
      </c>
      <c r="E106" s="697" t="s">
        <v>3613</v>
      </c>
      <c r="F106" s="701">
        <v>1702</v>
      </c>
      <c r="G106" s="701">
        <v>253598</v>
      </c>
      <c r="H106" s="701">
        <v>1.0315151515151515</v>
      </c>
      <c r="I106" s="701">
        <v>149</v>
      </c>
      <c r="J106" s="701">
        <v>1639</v>
      </c>
      <c r="K106" s="701">
        <v>245850</v>
      </c>
      <c r="L106" s="701">
        <v>1</v>
      </c>
      <c r="M106" s="701">
        <v>150</v>
      </c>
      <c r="N106" s="701">
        <v>1848</v>
      </c>
      <c r="O106" s="701">
        <v>277200</v>
      </c>
      <c r="P106" s="726">
        <v>1.1275167785234899</v>
      </c>
      <c r="Q106" s="702">
        <v>150</v>
      </c>
    </row>
    <row r="107" spans="1:17" ht="14.45" customHeight="1" x14ac:dyDescent="0.2">
      <c r="A107" s="696" t="s">
        <v>3528</v>
      </c>
      <c r="B107" s="697" t="s">
        <v>3529</v>
      </c>
      <c r="C107" s="697" t="s">
        <v>2447</v>
      </c>
      <c r="D107" s="697" t="s">
        <v>3614</v>
      </c>
      <c r="E107" s="697" t="s">
        <v>3615</v>
      </c>
      <c r="F107" s="701">
        <v>4378</v>
      </c>
      <c r="G107" s="701">
        <v>131340</v>
      </c>
      <c r="H107" s="701">
        <v>1.0546856179233919</v>
      </c>
      <c r="I107" s="701">
        <v>30</v>
      </c>
      <c r="J107" s="701">
        <v>4151</v>
      </c>
      <c r="K107" s="701">
        <v>124530</v>
      </c>
      <c r="L107" s="701">
        <v>1</v>
      </c>
      <c r="M107" s="701">
        <v>30</v>
      </c>
      <c r="N107" s="701">
        <v>4803</v>
      </c>
      <c r="O107" s="701">
        <v>148893</v>
      </c>
      <c r="P107" s="726">
        <v>1.1956396049144784</v>
      </c>
      <c r="Q107" s="702">
        <v>31</v>
      </c>
    </row>
    <row r="108" spans="1:17" ht="14.45" customHeight="1" x14ac:dyDescent="0.2">
      <c r="A108" s="696" t="s">
        <v>3528</v>
      </c>
      <c r="B108" s="697" t="s">
        <v>3529</v>
      </c>
      <c r="C108" s="697" t="s">
        <v>2447</v>
      </c>
      <c r="D108" s="697" t="s">
        <v>3616</v>
      </c>
      <c r="E108" s="697" t="s">
        <v>3617</v>
      </c>
      <c r="F108" s="701">
        <v>291</v>
      </c>
      <c r="G108" s="701">
        <v>9021</v>
      </c>
      <c r="H108" s="701">
        <v>1.1686746987951808</v>
      </c>
      <c r="I108" s="701">
        <v>31</v>
      </c>
      <c r="J108" s="701">
        <v>249</v>
      </c>
      <c r="K108" s="701">
        <v>7719</v>
      </c>
      <c r="L108" s="701">
        <v>1</v>
      </c>
      <c r="M108" s="701">
        <v>31</v>
      </c>
      <c r="N108" s="701">
        <v>273</v>
      </c>
      <c r="O108" s="701">
        <v>8463</v>
      </c>
      <c r="P108" s="726">
        <v>1.0963855421686748</v>
      </c>
      <c r="Q108" s="702">
        <v>31</v>
      </c>
    </row>
    <row r="109" spans="1:17" ht="14.45" customHeight="1" x14ac:dyDescent="0.2">
      <c r="A109" s="696" t="s">
        <v>3528</v>
      </c>
      <c r="B109" s="697" t="s">
        <v>3529</v>
      </c>
      <c r="C109" s="697" t="s">
        <v>2447</v>
      </c>
      <c r="D109" s="697" t="s">
        <v>3618</v>
      </c>
      <c r="E109" s="697" t="s">
        <v>3619</v>
      </c>
      <c r="F109" s="701">
        <v>275</v>
      </c>
      <c r="G109" s="701">
        <v>7425</v>
      </c>
      <c r="H109" s="701">
        <v>1.0160098522167487</v>
      </c>
      <c r="I109" s="701">
        <v>27</v>
      </c>
      <c r="J109" s="701">
        <v>261</v>
      </c>
      <c r="K109" s="701">
        <v>7308</v>
      </c>
      <c r="L109" s="701">
        <v>1</v>
      </c>
      <c r="M109" s="701">
        <v>28</v>
      </c>
      <c r="N109" s="701">
        <v>270</v>
      </c>
      <c r="O109" s="701">
        <v>7560</v>
      </c>
      <c r="P109" s="726">
        <v>1.0344827586206897</v>
      </c>
      <c r="Q109" s="702">
        <v>28</v>
      </c>
    </row>
    <row r="110" spans="1:17" ht="14.45" customHeight="1" x14ac:dyDescent="0.2">
      <c r="A110" s="696" t="s">
        <v>3528</v>
      </c>
      <c r="B110" s="697" t="s">
        <v>3529</v>
      </c>
      <c r="C110" s="697" t="s">
        <v>2447</v>
      </c>
      <c r="D110" s="697" t="s">
        <v>3620</v>
      </c>
      <c r="E110" s="697" t="s">
        <v>3621</v>
      </c>
      <c r="F110" s="701">
        <v>4</v>
      </c>
      <c r="G110" s="701">
        <v>1024</v>
      </c>
      <c r="H110" s="701">
        <v>1.9922178988326849</v>
      </c>
      <c r="I110" s="701">
        <v>256</v>
      </c>
      <c r="J110" s="701">
        <v>2</v>
      </c>
      <c r="K110" s="701">
        <v>514</v>
      </c>
      <c r="L110" s="701">
        <v>1</v>
      </c>
      <c r="M110" s="701">
        <v>257</v>
      </c>
      <c r="N110" s="701">
        <v>3</v>
      </c>
      <c r="O110" s="701">
        <v>774</v>
      </c>
      <c r="P110" s="726">
        <v>1.5058365758754864</v>
      </c>
      <c r="Q110" s="702">
        <v>258</v>
      </c>
    </row>
    <row r="111" spans="1:17" ht="14.45" customHeight="1" x14ac:dyDescent="0.2">
      <c r="A111" s="696" t="s">
        <v>3528</v>
      </c>
      <c r="B111" s="697" t="s">
        <v>3529</v>
      </c>
      <c r="C111" s="697" t="s">
        <v>2447</v>
      </c>
      <c r="D111" s="697" t="s">
        <v>3622</v>
      </c>
      <c r="E111" s="697" t="s">
        <v>3623</v>
      </c>
      <c r="F111" s="701">
        <v>1</v>
      </c>
      <c r="G111" s="701">
        <v>163</v>
      </c>
      <c r="H111" s="701"/>
      <c r="I111" s="701">
        <v>163</v>
      </c>
      <c r="J111" s="701"/>
      <c r="K111" s="701"/>
      <c r="L111" s="701"/>
      <c r="M111" s="701"/>
      <c r="N111" s="701"/>
      <c r="O111" s="701"/>
      <c r="P111" s="726"/>
      <c r="Q111" s="702"/>
    </row>
    <row r="112" spans="1:17" ht="14.45" customHeight="1" x14ac:dyDescent="0.2">
      <c r="A112" s="696" t="s">
        <v>3528</v>
      </c>
      <c r="B112" s="697" t="s">
        <v>3529</v>
      </c>
      <c r="C112" s="697" t="s">
        <v>2447</v>
      </c>
      <c r="D112" s="697" t="s">
        <v>3624</v>
      </c>
      <c r="E112" s="697" t="s">
        <v>3625</v>
      </c>
      <c r="F112" s="701">
        <v>5</v>
      </c>
      <c r="G112" s="701">
        <v>110</v>
      </c>
      <c r="H112" s="701">
        <v>1.1956521739130435</v>
      </c>
      <c r="I112" s="701">
        <v>22</v>
      </c>
      <c r="J112" s="701">
        <v>4</v>
      </c>
      <c r="K112" s="701">
        <v>92</v>
      </c>
      <c r="L112" s="701">
        <v>1</v>
      </c>
      <c r="M112" s="701">
        <v>23</v>
      </c>
      <c r="N112" s="701">
        <v>4</v>
      </c>
      <c r="O112" s="701">
        <v>92</v>
      </c>
      <c r="P112" s="726">
        <v>1</v>
      </c>
      <c r="Q112" s="702">
        <v>23</v>
      </c>
    </row>
    <row r="113" spans="1:17" ht="14.45" customHeight="1" x14ac:dyDescent="0.2">
      <c r="A113" s="696" t="s">
        <v>3528</v>
      </c>
      <c r="B113" s="697" t="s">
        <v>3529</v>
      </c>
      <c r="C113" s="697" t="s">
        <v>2447</v>
      </c>
      <c r="D113" s="697" t="s">
        <v>3626</v>
      </c>
      <c r="E113" s="697" t="s">
        <v>3627</v>
      </c>
      <c r="F113" s="701">
        <v>1252</v>
      </c>
      <c r="G113" s="701">
        <v>31300</v>
      </c>
      <c r="H113" s="701">
        <v>0.95543345543345548</v>
      </c>
      <c r="I113" s="701">
        <v>25</v>
      </c>
      <c r="J113" s="701">
        <v>1260</v>
      </c>
      <c r="K113" s="701">
        <v>32760</v>
      </c>
      <c r="L113" s="701">
        <v>1</v>
      </c>
      <c r="M113" s="701">
        <v>26</v>
      </c>
      <c r="N113" s="701">
        <v>1243</v>
      </c>
      <c r="O113" s="701">
        <v>32318</v>
      </c>
      <c r="P113" s="726">
        <v>0.98650793650793656</v>
      </c>
      <c r="Q113" s="702">
        <v>26</v>
      </c>
    </row>
    <row r="114" spans="1:17" ht="14.45" customHeight="1" x14ac:dyDescent="0.2">
      <c r="A114" s="696" t="s">
        <v>3528</v>
      </c>
      <c r="B114" s="697" t="s">
        <v>3529</v>
      </c>
      <c r="C114" s="697" t="s">
        <v>2447</v>
      </c>
      <c r="D114" s="697" t="s">
        <v>3628</v>
      </c>
      <c r="E114" s="697" t="s">
        <v>3629</v>
      </c>
      <c r="F114" s="701">
        <v>12</v>
      </c>
      <c r="G114" s="701">
        <v>396</v>
      </c>
      <c r="H114" s="701">
        <v>1.3333333333333333</v>
      </c>
      <c r="I114" s="701">
        <v>33</v>
      </c>
      <c r="J114" s="701">
        <v>9</v>
      </c>
      <c r="K114" s="701">
        <v>297</v>
      </c>
      <c r="L114" s="701">
        <v>1</v>
      </c>
      <c r="M114" s="701">
        <v>33</v>
      </c>
      <c r="N114" s="701">
        <v>10</v>
      </c>
      <c r="O114" s="701">
        <v>330</v>
      </c>
      <c r="P114" s="726">
        <v>1.1111111111111112</v>
      </c>
      <c r="Q114" s="702">
        <v>33</v>
      </c>
    </row>
    <row r="115" spans="1:17" ht="14.45" customHeight="1" x14ac:dyDescent="0.2">
      <c r="A115" s="696" t="s">
        <v>3528</v>
      </c>
      <c r="B115" s="697" t="s">
        <v>3529</v>
      </c>
      <c r="C115" s="697" t="s">
        <v>2447</v>
      </c>
      <c r="D115" s="697" t="s">
        <v>3630</v>
      </c>
      <c r="E115" s="697" t="s">
        <v>3631</v>
      </c>
      <c r="F115" s="701">
        <v>2</v>
      </c>
      <c r="G115" s="701">
        <v>60</v>
      </c>
      <c r="H115" s="701"/>
      <c r="I115" s="701">
        <v>30</v>
      </c>
      <c r="J115" s="701"/>
      <c r="K115" s="701"/>
      <c r="L115" s="701"/>
      <c r="M115" s="701"/>
      <c r="N115" s="701">
        <v>2</v>
      </c>
      <c r="O115" s="701">
        <v>60</v>
      </c>
      <c r="P115" s="726"/>
      <c r="Q115" s="702">
        <v>30</v>
      </c>
    </row>
    <row r="116" spans="1:17" ht="14.45" customHeight="1" x14ac:dyDescent="0.2">
      <c r="A116" s="696" t="s">
        <v>3528</v>
      </c>
      <c r="B116" s="697" t="s">
        <v>3529</v>
      </c>
      <c r="C116" s="697" t="s">
        <v>2447</v>
      </c>
      <c r="D116" s="697" t="s">
        <v>3632</v>
      </c>
      <c r="E116" s="697" t="s">
        <v>3633</v>
      </c>
      <c r="F116" s="701"/>
      <c r="G116" s="701"/>
      <c r="H116" s="701"/>
      <c r="I116" s="701"/>
      <c r="J116" s="701"/>
      <c r="K116" s="701"/>
      <c r="L116" s="701"/>
      <c r="M116" s="701"/>
      <c r="N116" s="701">
        <v>1</v>
      </c>
      <c r="O116" s="701">
        <v>83</v>
      </c>
      <c r="P116" s="726"/>
      <c r="Q116" s="702">
        <v>83</v>
      </c>
    </row>
    <row r="117" spans="1:17" ht="14.45" customHeight="1" x14ac:dyDescent="0.2">
      <c r="A117" s="696" t="s">
        <v>3528</v>
      </c>
      <c r="B117" s="697" t="s">
        <v>3529</v>
      </c>
      <c r="C117" s="697" t="s">
        <v>2447</v>
      </c>
      <c r="D117" s="697" t="s">
        <v>3634</v>
      </c>
      <c r="E117" s="697" t="s">
        <v>3635</v>
      </c>
      <c r="F117" s="701">
        <v>1</v>
      </c>
      <c r="G117" s="701">
        <v>205</v>
      </c>
      <c r="H117" s="701">
        <v>1.0049019607843137</v>
      </c>
      <c r="I117" s="701">
        <v>205</v>
      </c>
      <c r="J117" s="701">
        <v>1</v>
      </c>
      <c r="K117" s="701">
        <v>204</v>
      </c>
      <c r="L117" s="701">
        <v>1</v>
      </c>
      <c r="M117" s="701">
        <v>204</v>
      </c>
      <c r="N117" s="701"/>
      <c r="O117" s="701"/>
      <c r="P117" s="726"/>
      <c r="Q117" s="702"/>
    </row>
    <row r="118" spans="1:17" ht="14.45" customHeight="1" x14ac:dyDescent="0.2">
      <c r="A118" s="696" t="s">
        <v>3528</v>
      </c>
      <c r="B118" s="697" t="s">
        <v>3529</v>
      </c>
      <c r="C118" s="697" t="s">
        <v>2447</v>
      </c>
      <c r="D118" s="697" t="s">
        <v>3636</v>
      </c>
      <c r="E118" s="697" t="s">
        <v>3637</v>
      </c>
      <c r="F118" s="701">
        <v>491</v>
      </c>
      <c r="G118" s="701">
        <v>12766</v>
      </c>
      <c r="H118" s="701">
        <v>1.0250521920668059</v>
      </c>
      <c r="I118" s="701">
        <v>26</v>
      </c>
      <c r="J118" s="701">
        <v>479</v>
      </c>
      <c r="K118" s="701">
        <v>12454</v>
      </c>
      <c r="L118" s="701">
        <v>1</v>
      </c>
      <c r="M118" s="701">
        <v>26</v>
      </c>
      <c r="N118" s="701">
        <v>537</v>
      </c>
      <c r="O118" s="701">
        <v>13962</v>
      </c>
      <c r="P118" s="726">
        <v>1.1210855949895615</v>
      </c>
      <c r="Q118" s="702">
        <v>26</v>
      </c>
    </row>
    <row r="119" spans="1:17" ht="14.45" customHeight="1" x14ac:dyDescent="0.2">
      <c r="A119" s="696" t="s">
        <v>3528</v>
      </c>
      <c r="B119" s="697" t="s">
        <v>3529</v>
      </c>
      <c r="C119" s="697" t="s">
        <v>2447</v>
      </c>
      <c r="D119" s="697" t="s">
        <v>3638</v>
      </c>
      <c r="E119" s="697" t="s">
        <v>3639</v>
      </c>
      <c r="F119" s="701">
        <v>205</v>
      </c>
      <c r="G119" s="701">
        <v>17220</v>
      </c>
      <c r="H119" s="701">
        <v>0.75367647058823528</v>
      </c>
      <c r="I119" s="701">
        <v>84</v>
      </c>
      <c r="J119" s="701">
        <v>272</v>
      </c>
      <c r="K119" s="701">
        <v>22848</v>
      </c>
      <c r="L119" s="701">
        <v>1</v>
      </c>
      <c r="M119" s="701">
        <v>84</v>
      </c>
      <c r="N119" s="701">
        <v>271</v>
      </c>
      <c r="O119" s="701">
        <v>22764</v>
      </c>
      <c r="P119" s="726">
        <v>0.99632352941176472</v>
      </c>
      <c r="Q119" s="702">
        <v>84</v>
      </c>
    </row>
    <row r="120" spans="1:17" ht="14.45" customHeight="1" x14ac:dyDescent="0.2">
      <c r="A120" s="696" t="s">
        <v>3528</v>
      </c>
      <c r="B120" s="697" t="s">
        <v>3529</v>
      </c>
      <c r="C120" s="697" t="s">
        <v>2447</v>
      </c>
      <c r="D120" s="697" t="s">
        <v>3640</v>
      </c>
      <c r="E120" s="697" t="s">
        <v>3641</v>
      </c>
      <c r="F120" s="701">
        <v>12</v>
      </c>
      <c r="G120" s="701">
        <v>2112</v>
      </c>
      <c r="H120" s="701">
        <v>1.9887005649717515</v>
      </c>
      <c r="I120" s="701">
        <v>176</v>
      </c>
      <c r="J120" s="701">
        <v>6</v>
      </c>
      <c r="K120" s="701">
        <v>1062</v>
      </c>
      <c r="L120" s="701">
        <v>1</v>
      </c>
      <c r="M120" s="701">
        <v>177</v>
      </c>
      <c r="N120" s="701">
        <v>9</v>
      </c>
      <c r="O120" s="701">
        <v>1602</v>
      </c>
      <c r="P120" s="726">
        <v>1.5084745762711864</v>
      </c>
      <c r="Q120" s="702">
        <v>178</v>
      </c>
    </row>
    <row r="121" spans="1:17" ht="14.45" customHeight="1" x14ac:dyDescent="0.2">
      <c r="A121" s="696" t="s">
        <v>3528</v>
      </c>
      <c r="B121" s="697" t="s">
        <v>3529</v>
      </c>
      <c r="C121" s="697" t="s">
        <v>2447</v>
      </c>
      <c r="D121" s="697" t="s">
        <v>3642</v>
      </c>
      <c r="E121" s="697" t="s">
        <v>3643</v>
      </c>
      <c r="F121" s="701">
        <v>1</v>
      </c>
      <c r="G121" s="701">
        <v>253</v>
      </c>
      <c r="H121" s="701"/>
      <c r="I121" s="701">
        <v>253</v>
      </c>
      <c r="J121" s="701"/>
      <c r="K121" s="701"/>
      <c r="L121" s="701"/>
      <c r="M121" s="701"/>
      <c r="N121" s="701">
        <v>1</v>
      </c>
      <c r="O121" s="701">
        <v>255</v>
      </c>
      <c r="P121" s="726"/>
      <c r="Q121" s="702">
        <v>255</v>
      </c>
    </row>
    <row r="122" spans="1:17" ht="14.45" customHeight="1" x14ac:dyDescent="0.2">
      <c r="A122" s="696" t="s">
        <v>3528</v>
      </c>
      <c r="B122" s="697" t="s">
        <v>3529</v>
      </c>
      <c r="C122" s="697" t="s">
        <v>2447</v>
      </c>
      <c r="D122" s="697" t="s">
        <v>3644</v>
      </c>
      <c r="E122" s="697" t="s">
        <v>3645</v>
      </c>
      <c r="F122" s="701">
        <v>203</v>
      </c>
      <c r="G122" s="701">
        <v>3045</v>
      </c>
      <c r="H122" s="701">
        <v>1.0123005319148937</v>
      </c>
      <c r="I122" s="701">
        <v>15</v>
      </c>
      <c r="J122" s="701">
        <v>188</v>
      </c>
      <c r="K122" s="701">
        <v>3008</v>
      </c>
      <c r="L122" s="701">
        <v>1</v>
      </c>
      <c r="M122" s="701">
        <v>16</v>
      </c>
      <c r="N122" s="701">
        <v>224</v>
      </c>
      <c r="O122" s="701">
        <v>3584</v>
      </c>
      <c r="P122" s="726">
        <v>1.1914893617021276</v>
      </c>
      <c r="Q122" s="702">
        <v>16</v>
      </c>
    </row>
    <row r="123" spans="1:17" ht="14.45" customHeight="1" x14ac:dyDescent="0.2">
      <c r="A123" s="696" t="s">
        <v>3528</v>
      </c>
      <c r="B123" s="697" t="s">
        <v>3529</v>
      </c>
      <c r="C123" s="697" t="s">
        <v>2447</v>
      </c>
      <c r="D123" s="697" t="s">
        <v>3646</v>
      </c>
      <c r="E123" s="697" t="s">
        <v>3647</v>
      </c>
      <c r="F123" s="701">
        <v>183</v>
      </c>
      <c r="G123" s="701">
        <v>4209</v>
      </c>
      <c r="H123" s="701">
        <v>1.0338983050847457</v>
      </c>
      <c r="I123" s="701">
        <v>23</v>
      </c>
      <c r="J123" s="701">
        <v>177</v>
      </c>
      <c r="K123" s="701">
        <v>4071</v>
      </c>
      <c r="L123" s="701">
        <v>1</v>
      </c>
      <c r="M123" s="701">
        <v>23</v>
      </c>
      <c r="N123" s="701">
        <v>167</v>
      </c>
      <c r="O123" s="701">
        <v>3841</v>
      </c>
      <c r="P123" s="726">
        <v>0.94350282485875703</v>
      </c>
      <c r="Q123" s="702">
        <v>23</v>
      </c>
    </row>
    <row r="124" spans="1:17" ht="14.45" customHeight="1" x14ac:dyDescent="0.2">
      <c r="A124" s="696" t="s">
        <v>3528</v>
      </c>
      <c r="B124" s="697" t="s">
        <v>3529</v>
      </c>
      <c r="C124" s="697" t="s">
        <v>2447</v>
      </c>
      <c r="D124" s="697" t="s">
        <v>3648</v>
      </c>
      <c r="E124" s="697" t="s">
        <v>3649</v>
      </c>
      <c r="F124" s="701">
        <v>1</v>
      </c>
      <c r="G124" s="701">
        <v>252</v>
      </c>
      <c r="H124" s="701"/>
      <c r="I124" s="701">
        <v>252</v>
      </c>
      <c r="J124" s="701"/>
      <c r="K124" s="701"/>
      <c r="L124" s="701"/>
      <c r="M124" s="701"/>
      <c r="N124" s="701"/>
      <c r="O124" s="701"/>
      <c r="P124" s="726"/>
      <c r="Q124" s="702"/>
    </row>
    <row r="125" spans="1:17" ht="14.45" customHeight="1" x14ac:dyDescent="0.2">
      <c r="A125" s="696" t="s">
        <v>3528</v>
      </c>
      <c r="B125" s="697" t="s">
        <v>3529</v>
      </c>
      <c r="C125" s="697" t="s">
        <v>2447</v>
      </c>
      <c r="D125" s="697" t="s">
        <v>3650</v>
      </c>
      <c r="E125" s="697" t="s">
        <v>3651</v>
      </c>
      <c r="F125" s="701">
        <v>383</v>
      </c>
      <c r="G125" s="701">
        <v>14171</v>
      </c>
      <c r="H125" s="701">
        <v>1.0698324022346368</v>
      </c>
      <c r="I125" s="701">
        <v>37</v>
      </c>
      <c r="J125" s="701">
        <v>358</v>
      </c>
      <c r="K125" s="701">
        <v>13246</v>
      </c>
      <c r="L125" s="701">
        <v>1</v>
      </c>
      <c r="M125" s="701">
        <v>37</v>
      </c>
      <c r="N125" s="701">
        <v>428</v>
      </c>
      <c r="O125" s="701">
        <v>15836</v>
      </c>
      <c r="P125" s="726">
        <v>1.1955307262569832</v>
      </c>
      <c r="Q125" s="702">
        <v>37</v>
      </c>
    </row>
    <row r="126" spans="1:17" ht="14.45" customHeight="1" x14ac:dyDescent="0.2">
      <c r="A126" s="696" t="s">
        <v>3528</v>
      </c>
      <c r="B126" s="697" t="s">
        <v>3529</v>
      </c>
      <c r="C126" s="697" t="s">
        <v>2447</v>
      </c>
      <c r="D126" s="697" t="s">
        <v>3652</v>
      </c>
      <c r="E126" s="697" t="s">
        <v>3653</v>
      </c>
      <c r="F126" s="701">
        <v>4191</v>
      </c>
      <c r="G126" s="701">
        <v>96393</v>
      </c>
      <c r="H126" s="701">
        <v>1.0535444947209653</v>
      </c>
      <c r="I126" s="701">
        <v>23</v>
      </c>
      <c r="J126" s="701">
        <v>3978</v>
      </c>
      <c r="K126" s="701">
        <v>91494</v>
      </c>
      <c r="L126" s="701">
        <v>1</v>
      </c>
      <c r="M126" s="701">
        <v>23</v>
      </c>
      <c r="N126" s="701">
        <v>4660</v>
      </c>
      <c r="O126" s="701">
        <v>107180</v>
      </c>
      <c r="P126" s="726">
        <v>1.1714429361488186</v>
      </c>
      <c r="Q126" s="702">
        <v>23</v>
      </c>
    </row>
    <row r="127" spans="1:17" ht="14.45" customHeight="1" x14ac:dyDescent="0.2">
      <c r="A127" s="696" t="s">
        <v>3528</v>
      </c>
      <c r="B127" s="697" t="s">
        <v>3529</v>
      </c>
      <c r="C127" s="697" t="s">
        <v>2447</v>
      </c>
      <c r="D127" s="697" t="s">
        <v>3654</v>
      </c>
      <c r="E127" s="697" t="s">
        <v>3655</v>
      </c>
      <c r="F127" s="701">
        <v>1</v>
      </c>
      <c r="G127" s="701">
        <v>171</v>
      </c>
      <c r="H127" s="701">
        <v>1</v>
      </c>
      <c r="I127" s="701">
        <v>171</v>
      </c>
      <c r="J127" s="701">
        <v>1</v>
      </c>
      <c r="K127" s="701">
        <v>171</v>
      </c>
      <c r="L127" s="701">
        <v>1</v>
      </c>
      <c r="M127" s="701">
        <v>171</v>
      </c>
      <c r="N127" s="701">
        <v>2</v>
      </c>
      <c r="O127" s="701">
        <v>342</v>
      </c>
      <c r="P127" s="726">
        <v>2</v>
      </c>
      <c r="Q127" s="702">
        <v>171</v>
      </c>
    </row>
    <row r="128" spans="1:17" ht="14.45" customHeight="1" x14ac:dyDescent="0.2">
      <c r="A128" s="696" t="s">
        <v>3528</v>
      </c>
      <c r="B128" s="697" t="s">
        <v>3529</v>
      </c>
      <c r="C128" s="697" t="s">
        <v>2447</v>
      </c>
      <c r="D128" s="697" t="s">
        <v>3656</v>
      </c>
      <c r="E128" s="697" t="s">
        <v>3657</v>
      </c>
      <c r="F128" s="701"/>
      <c r="G128" s="701"/>
      <c r="H128" s="701"/>
      <c r="I128" s="701"/>
      <c r="J128" s="701"/>
      <c r="K128" s="701"/>
      <c r="L128" s="701"/>
      <c r="M128" s="701"/>
      <c r="N128" s="701">
        <v>1</v>
      </c>
      <c r="O128" s="701">
        <v>329</v>
      </c>
      <c r="P128" s="726"/>
      <c r="Q128" s="702">
        <v>329</v>
      </c>
    </row>
    <row r="129" spans="1:17" ht="14.45" customHeight="1" x14ac:dyDescent="0.2">
      <c r="A129" s="696" t="s">
        <v>3528</v>
      </c>
      <c r="B129" s="697" t="s">
        <v>3529</v>
      </c>
      <c r="C129" s="697" t="s">
        <v>2447</v>
      </c>
      <c r="D129" s="697" t="s">
        <v>3658</v>
      </c>
      <c r="E129" s="697" t="s">
        <v>3659</v>
      </c>
      <c r="F129" s="701"/>
      <c r="G129" s="701"/>
      <c r="H129" s="701"/>
      <c r="I129" s="701"/>
      <c r="J129" s="701">
        <v>1</v>
      </c>
      <c r="K129" s="701">
        <v>331</v>
      </c>
      <c r="L129" s="701">
        <v>1</v>
      </c>
      <c r="M129" s="701">
        <v>331</v>
      </c>
      <c r="N129" s="701"/>
      <c r="O129" s="701"/>
      <c r="P129" s="726"/>
      <c r="Q129" s="702"/>
    </row>
    <row r="130" spans="1:17" ht="14.45" customHeight="1" x14ac:dyDescent="0.2">
      <c r="A130" s="696" t="s">
        <v>3528</v>
      </c>
      <c r="B130" s="697" t="s">
        <v>3529</v>
      </c>
      <c r="C130" s="697" t="s">
        <v>2447</v>
      </c>
      <c r="D130" s="697" t="s">
        <v>3660</v>
      </c>
      <c r="E130" s="697" t="s">
        <v>3661</v>
      </c>
      <c r="F130" s="701">
        <v>128</v>
      </c>
      <c r="G130" s="701">
        <v>3712</v>
      </c>
      <c r="H130" s="701">
        <v>0.8951048951048951</v>
      </c>
      <c r="I130" s="701">
        <v>29</v>
      </c>
      <c r="J130" s="701">
        <v>143</v>
      </c>
      <c r="K130" s="701">
        <v>4147</v>
      </c>
      <c r="L130" s="701">
        <v>1</v>
      </c>
      <c r="M130" s="701">
        <v>29</v>
      </c>
      <c r="N130" s="701">
        <v>145</v>
      </c>
      <c r="O130" s="701">
        <v>4205</v>
      </c>
      <c r="P130" s="726">
        <v>1.013986013986014</v>
      </c>
      <c r="Q130" s="702">
        <v>29</v>
      </c>
    </row>
    <row r="131" spans="1:17" ht="14.45" customHeight="1" x14ac:dyDescent="0.2">
      <c r="A131" s="696" t="s">
        <v>3528</v>
      </c>
      <c r="B131" s="697" t="s">
        <v>3529</v>
      </c>
      <c r="C131" s="697" t="s">
        <v>2447</v>
      </c>
      <c r="D131" s="697" t="s">
        <v>3662</v>
      </c>
      <c r="E131" s="697" t="s">
        <v>3663</v>
      </c>
      <c r="F131" s="701">
        <v>617</v>
      </c>
      <c r="G131" s="701">
        <v>109826</v>
      </c>
      <c r="H131" s="701">
        <v>0.99602771530145828</v>
      </c>
      <c r="I131" s="701">
        <v>178</v>
      </c>
      <c r="J131" s="701">
        <v>616</v>
      </c>
      <c r="K131" s="701">
        <v>110264</v>
      </c>
      <c r="L131" s="701">
        <v>1</v>
      </c>
      <c r="M131" s="701">
        <v>179</v>
      </c>
      <c r="N131" s="701">
        <v>586</v>
      </c>
      <c r="O131" s="701">
        <v>104894</v>
      </c>
      <c r="P131" s="726">
        <v>0.95129870129870131</v>
      </c>
      <c r="Q131" s="702">
        <v>179</v>
      </c>
    </row>
    <row r="132" spans="1:17" ht="14.45" customHeight="1" x14ac:dyDescent="0.2">
      <c r="A132" s="696" t="s">
        <v>3528</v>
      </c>
      <c r="B132" s="697" t="s">
        <v>3529</v>
      </c>
      <c r="C132" s="697" t="s">
        <v>2447</v>
      </c>
      <c r="D132" s="697" t="s">
        <v>3664</v>
      </c>
      <c r="E132" s="697" t="s">
        <v>3665</v>
      </c>
      <c r="F132" s="701">
        <v>2</v>
      </c>
      <c r="G132" s="701">
        <v>30</v>
      </c>
      <c r="H132" s="701">
        <v>1.875</v>
      </c>
      <c r="I132" s="701">
        <v>15</v>
      </c>
      <c r="J132" s="701">
        <v>1</v>
      </c>
      <c r="K132" s="701">
        <v>16</v>
      </c>
      <c r="L132" s="701">
        <v>1</v>
      </c>
      <c r="M132" s="701">
        <v>16</v>
      </c>
      <c r="N132" s="701">
        <v>1</v>
      </c>
      <c r="O132" s="701">
        <v>16</v>
      </c>
      <c r="P132" s="726">
        <v>1</v>
      </c>
      <c r="Q132" s="702">
        <v>16</v>
      </c>
    </row>
    <row r="133" spans="1:17" ht="14.45" customHeight="1" x14ac:dyDescent="0.2">
      <c r="A133" s="696" t="s">
        <v>3528</v>
      </c>
      <c r="B133" s="697" t="s">
        <v>3529</v>
      </c>
      <c r="C133" s="697" t="s">
        <v>2447</v>
      </c>
      <c r="D133" s="697" t="s">
        <v>3666</v>
      </c>
      <c r="E133" s="697" t="s">
        <v>3667</v>
      </c>
      <c r="F133" s="701">
        <v>143</v>
      </c>
      <c r="G133" s="701">
        <v>2717</v>
      </c>
      <c r="H133" s="701">
        <v>0.94340277777777781</v>
      </c>
      <c r="I133" s="701">
        <v>19</v>
      </c>
      <c r="J133" s="701">
        <v>144</v>
      </c>
      <c r="K133" s="701">
        <v>2880</v>
      </c>
      <c r="L133" s="701">
        <v>1</v>
      </c>
      <c r="M133" s="701">
        <v>20</v>
      </c>
      <c r="N133" s="701">
        <v>191</v>
      </c>
      <c r="O133" s="701">
        <v>3820</v>
      </c>
      <c r="P133" s="726">
        <v>1.3263888888888888</v>
      </c>
      <c r="Q133" s="702">
        <v>20</v>
      </c>
    </row>
    <row r="134" spans="1:17" ht="14.45" customHeight="1" x14ac:dyDescent="0.2">
      <c r="A134" s="696" t="s">
        <v>3528</v>
      </c>
      <c r="B134" s="697" t="s">
        <v>3529</v>
      </c>
      <c r="C134" s="697" t="s">
        <v>2447</v>
      </c>
      <c r="D134" s="697" t="s">
        <v>3668</v>
      </c>
      <c r="E134" s="697" t="s">
        <v>3669</v>
      </c>
      <c r="F134" s="701">
        <v>929</v>
      </c>
      <c r="G134" s="701">
        <v>18580</v>
      </c>
      <c r="H134" s="701">
        <v>1.1165865384615385</v>
      </c>
      <c r="I134" s="701">
        <v>20</v>
      </c>
      <c r="J134" s="701">
        <v>832</v>
      </c>
      <c r="K134" s="701">
        <v>16640</v>
      </c>
      <c r="L134" s="701">
        <v>1</v>
      </c>
      <c r="M134" s="701">
        <v>20</v>
      </c>
      <c r="N134" s="701">
        <v>881</v>
      </c>
      <c r="O134" s="701">
        <v>17620</v>
      </c>
      <c r="P134" s="726">
        <v>1.0588942307692308</v>
      </c>
      <c r="Q134" s="702">
        <v>20</v>
      </c>
    </row>
    <row r="135" spans="1:17" ht="14.45" customHeight="1" x14ac:dyDescent="0.2">
      <c r="A135" s="696" t="s">
        <v>3528</v>
      </c>
      <c r="B135" s="697" t="s">
        <v>3529</v>
      </c>
      <c r="C135" s="697" t="s">
        <v>2447</v>
      </c>
      <c r="D135" s="697" t="s">
        <v>3670</v>
      </c>
      <c r="E135" s="697" t="s">
        <v>3671</v>
      </c>
      <c r="F135" s="701"/>
      <c r="G135" s="701"/>
      <c r="H135" s="701"/>
      <c r="I135" s="701"/>
      <c r="J135" s="701"/>
      <c r="K135" s="701"/>
      <c r="L135" s="701"/>
      <c r="M135" s="701"/>
      <c r="N135" s="701">
        <v>2</v>
      </c>
      <c r="O135" s="701">
        <v>380</v>
      </c>
      <c r="P135" s="726"/>
      <c r="Q135" s="702">
        <v>190</v>
      </c>
    </row>
    <row r="136" spans="1:17" ht="14.45" customHeight="1" x14ac:dyDescent="0.2">
      <c r="A136" s="696" t="s">
        <v>3528</v>
      </c>
      <c r="B136" s="697" t="s">
        <v>3529</v>
      </c>
      <c r="C136" s="697" t="s">
        <v>2447</v>
      </c>
      <c r="D136" s="697" t="s">
        <v>3672</v>
      </c>
      <c r="E136" s="697" t="s">
        <v>3673</v>
      </c>
      <c r="F136" s="701">
        <v>1</v>
      </c>
      <c r="G136" s="701">
        <v>174</v>
      </c>
      <c r="H136" s="701"/>
      <c r="I136" s="701">
        <v>174</v>
      </c>
      <c r="J136" s="701"/>
      <c r="K136" s="701"/>
      <c r="L136" s="701"/>
      <c r="M136" s="701"/>
      <c r="N136" s="701">
        <v>2</v>
      </c>
      <c r="O136" s="701">
        <v>348</v>
      </c>
      <c r="P136" s="726"/>
      <c r="Q136" s="702">
        <v>174</v>
      </c>
    </row>
    <row r="137" spans="1:17" ht="14.45" customHeight="1" x14ac:dyDescent="0.2">
      <c r="A137" s="696" t="s">
        <v>3528</v>
      </c>
      <c r="B137" s="697" t="s">
        <v>3529</v>
      </c>
      <c r="C137" s="697" t="s">
        <v>2447</v>
      </c>
      <c r="D137" s="697" t="s">
        <v>3674</v>
      </c>
      <c r="E137" s="697" t="s">
        <v>3675</v>
      </c>
      <c r="F137" s="701">
        <v>218</v>
      </c>
      <c r="G137" s="701">
        <v>18312</v>
      </c>
      <c r="H137" s="701">
        <v>0.84496124031007747</v>
      </c>
      <c r="I137" s="701">
        <v>84</v>
      </c>
      <c r="J137" s="701">
        <v>258</v>
      </c>
      <c r="K137" s="701">
        <v>21672</v>
      </c>
      <c r="L137" s="701">
        <v>1</v>
      </c>
      <c r="M137" s="701">
        <v>84</v>
      </c>
      <c r="N137" s="701">
        <v>327</v>
      </c>
      <c r="O137" s="701">
        <v>27468</v>
      </c>
      <c r="P137" s="726">
        <v>1.2674418604651163</v>
      </c>
      <c r="Q137" s="702">
        <v>84</v>
      </c>
    </row>
    <row r="138" spans="1:17" ht="14.45" customHeight="1" x14ac:dyDescent="0.2">
      <c r="A138" s="696" t="s">
        <v>3528</v>
      </c>
      <c r="B138" s="697" t="s">
        <v>3529</v>
      </c>
      <c r="C138" s="697" t="s">
        <v>2447</v>
      </c>
      <c r="D138" s="697" t="s">
        <v>3676</v>
      </c>
      <c r="E138" s="697" t="s">
        <v>3677</v>
      </c>
      <c r="F138" s="701">
        <v>3</v>
      </c>
      <c r="G138" s="701">
        <v>1962</v>
      </c>
      <c r="H138" s="701"/>
      <c r="I138" s="701">
        <v>654</v>
      </c>
      <c r="J138" s="701"/>
      <c r="K138" s="701"/>
      <c r="L138" s="701"/>
      <c r="M138" s="701"/>
      <c r="N138" s="701"/>
      <c r="O138" s="701"/>
      <c r="P138" s="726"/>
      <c r="Q138" s="702"/>
    </row>
    <row r="139" spans="1:17" ht="14.45" customHeight="1" x14ac:dyDescent="0.2">
      <c r="A139" s="696" t="s">
        <v>3528</v>
      </c>
      <c r="B139" s="697" t="s">
        <v>3529</v>
      </c>
      <c r="C139" s="697" t="s">
        <v>2447</v>
      </c>
      <c r="D139" s="697" t="s">
        <v>3678</v>
      </c>
      <c r="E139" s="697" t="s">
        <v>3679</v>
      </c>
      <c r="F139" s="701">
        <v>1</v>
      </c>
      <c r="G139" s="701">
        <v>78</v>
      </c>
      <c r="H139" s="701"/>
      <c r="I139" s="701">
        <v>78</v>
      </c>
      <c r="J139" s="701"/>
      <c r="K139" s="701"/>
      <c r="L139" s="701"/>
      <c r="M139" s="701"/>
      <c r="N139" s="701"/>
      <c r="O139" s="701"/>
      <c r="P139" s="726"/>
      <c r="Q139" s="702"/>
    </row>
    <row r="140" spans="1:17" ht="14.45" customHeight="1" x14ac:dyDescent="0.2">
      <c r="A140" s="696" t="s">
        <v>3528</v>
      </c>
      <c r="B140" s="697" t="s">
        <v>3529</v>
      </c>
      <c r="C140" s="697" t="s">
        <v>2447</v>
      </c>
      <c r="D140" s="697" t="s">
        <v>3680</v>
      </c>
      <c r="E140" s="697" t="s">
        <v>3681</v>
      </c>
      <c r="F140" s="701"/>
      <c r="G140" s="701"/>
      <c r="H140" s="701"/>
      <c r="I140" s="701"/>
      <c r="J140" s="701">
        <v>1</v>
      </c>
      <c r="K140" s="701">
        <v>302</v>
      </c>
      <c r="L140" s="701">
        <v>1</v>
      </c>
      <c r="M140" s="701">
        <v>302</v>
      </c>
      <c r="N140" s="701">
        <v>3</v>
      </c>
      <c r="O140" s="701">
        <v>909</v>
      </c>
      <c r="P140" s="726">
        <v>3.0099337748344372</v>
      </c>
      <c r="Q140" s="702">
        <v>303</v>
      </c>
    </row>
    <row r="141" spans="1:17" ht="14.45" customHeight="1" x14ac:dyDescent="0.2">
      <c r="A141" s="696" t="s">
        <v>3528</v>
      </c>
      <c r="B141" s="697" t="s">
        <v>3529</v>
      </c>
      <c r="C141" s="697" t="s">
        <v>2447</v>
      </c>
      <c r="D141" s="697" t="s">
        <v>3682</v>
      </c>
      <c r="E141" s="697" t="s">
        <v>3683</v>
      </c>
      <c r="F141" s="701">
        <v>1</v>
      </c>
      <c r="G141" s="701">
        <v>21</v>
      </c>
      <c r="H141" s="701">
        <v>0.47727272727272729</v>
      </c>
      <c r="I141" s="701">
        <v>21</v>
      </c>
      <c r="J141" s="701">
        <v>2</v>
      </c>
      <c r="K141" s="701">
        <v>44</v>
      </c>
      <c r="L141" s="701">
        <v>1</v>
      </c>
      <c r="M141" s="701">
        <v>22</v>
      </c>
      <c r="N141" s="701">
        <v>3</v>
      </c>
      <c r="O141" s="701">
        <v>66</v>
      </c>
      <c r="P141" s="726">
        <v>1.5</v>
      </c>
      <c r="Q141" s="702">
        <v>22</v>
      </c>
    </row>
    <row r="142" spans="1:17" ht="14.45" customHeight="1" x14ac:dyDescent="0.2">
      <c r="A142" s="696" t="s">
        <v>3528</v>
      </c>
      <c r="B142" s="697" t="s">
        <v>3529</v>
      </c>
      <c r="C142" s="697" t="s">
        <v>2447</v>
      </c>
      <c r="D142" s="697" t="s">
        <v>3684</v>
      </c>
      <c r="E142" s="697" t="s">
        <v>3685</v>
      </c>
      <c r="F142" s="701">
        <v>148</v>
      </c>
      <c r="G142" s="701">
        <v>3256</v>
      </c>
      <c r="H142" s="701">
        <v>1.0962962962962963</v>
      </c>
      <c r="I142" s="701">
        <v>22</v>
      </c>
      <c r="J142" s="701">
        <v>135</v>
      </c>
      <c r="K142" s="701">
        <v>2970</v>
      </c>
      <c r="L142" s="701">
        <v>1</v>
      </c>
      <c r="M142" s="701">
        <v>22</v>
      </c>
      <c r="N142" s="701">
        <v>127</v>
      </c>
      <c r="O142" s="701">
        <v>2794</v>
      </c>
      <c r="P142" s="726">
        <v>0.94074074074074077</v>
      </c>
      <c r="Q142" s="702">
        <v>22</v>
      </c>
    </row>
    <row r="143" spans="1:17" ht="14.45" customHeight="1" x14ac:dyDescent="0.2">
      <c r="A143" s="696" t="s">
        <v>3528</v>
      </c>
      <c r="B143" s="697" t="s">
        <v>3529</v>
      </c>
      <c r="C143" s="697" t="s">
        <v>2447</v>
      </c>
      <c r="D143" s="697" t="s">
        <v>3686</v>
      </c>
      <c r="E143" s="697" t="s">
        <v>3687</v>
      </c>
      <c r="F143" s="701">
        <v>2</v>
      </c>
      <c r="G143" s="701">
        <v>990</v>
      </c>
      <c r="H143" s="701">
        <v>0.66666666666666663</v>
      </c>
      <c r="I143" s="701">
        <v>495</v>
      </c>
      <c r="J143" s="701">
        <v>3</v>
      </c>
      <c r="K143" s="701">
        <v>1485</v>
      </c>
      <c r="L143" s="701">
        <v>1</v>
      </c>
      <c r="M143" s="701">
        <v>495</v>
      </c>
      <c r="N143" s="701"/>
      <c r="O143" s="701"/>
      <c r="P143" s="726"/>
      <c r="Q143" s="702"/>
    </row>
    <row r="144" spans="1:17" ht="14.45" customHeight="1" x14ac:dyDescent="0.2">
      <c r="A144" s="696" t="s">
        <v>3528</v>
      </c>
      <c r="B144" s="697" t="s">
        <v>3529</v>
      </c>
      <c r="C144" s="697" t="s">
        <v>2447</v>
      </c>
      <c r="D144" s="697" t="s">
        <v>3688</v>
      </c>
      <c r="E144" s="697" t="s">
        <v>3689</v>
      </c>
      <c r="F144" s="701"/>
      <c r="G144" s="701"/>
      <c r="H144" s="701"/>
      <c r="I144" s="701"/>
      <c r="J144" s="701">
        <v>1</v>
      </c>
      <c r="K144" s="701">
        <v>192</v>
      </c>
      <c r="L144" s="701">
        <v>1</v>
      </c>
      <c r="M144" s="701">
        <v>192</v>
      </c>
      <c r="N144" s="701">
        <v>1</v>
      </c>
      <c r="O144" s="701">
        <v>193</v>
      </c>
      <c r="P144" s="726">
        <v>1.0052083333333333</v>
      </c>
      <c r="Q144" s="702">
        <v>193</v>
      </c>
    </row>
    <row r="145" spans="1:17" ht="14.45" customHeight="1" x14ac:dyDescent="0.2">
      <c r="A145" s="696" t="s">
        <v>3528</v>
      </c>
      <c r="B145" s="697" t="s">
        <v>3529</v>
      </c>
      <c r="C145" s="697" t="s">
        <v>2447</v>
      </c>
      <c r="D145" s="697" t="s">
        <v>3690</v>
      </c>
      <c r="E145" s="697" t="s">
        <v>3691</v>
      </c>
      <c r="F145" s="701"/>
      <c r="G145" s="701"/>
      <c r="H145" s="701"/>
      <c r="I145" s="701"/>
      <c r="J145" s="701"/>
      <c r="K145" s="701"/>
      <c r="L145" s="701"/>
      <c r="M145" s="701"/>
      <c r="N145" s="701">
        <v>1</v>
      </c>
      <c r="O145" s="701">
        <v>205</v>
      </c>
      <c r="P145" s="726"/>
      <c r="Q145" s="702">
        <v>205</v>
      </c>
    </row>
    <row r="146" spans="1:17" ht="14.45" customHeight="1" x14ac:dyDescent="0.2">
      <c r="A146" s="696" t="s">
        <v>3528</v>
      </c>
      <c r="B146" s="697" t="s">
        <v>3529</v>
      </c>
      <c r="C146" s="697" t="s">
        <v>2447</v>
      </c>
      <c r="D146" s="697" t="s">
        <v>3692</v>
      </c>
      <c r="E146" s="697" t="s">
        <v>3693</v>
      </c>
      <c r="F146" s="701">
        <v>3</v>
      </c>
      <c r="G146" s="701">
        <v>504</v>
      </c>
      <c r="H146" s="701">
        <v>0.5</v>
      </c>
      <c r="I146" s="701">
        <v>168</v>
      </c>
      <c r="J146" s="701">
        <v>6</v>
      </c>
      <c r="K146" s="701">
        <v>1008</v>
      </c>
      <c r="L146" s="701">
        <v>1</v>
      </c>
      <c r="M146" s="701">
        <v>168</v>
      </c>
      <c r="N146" s="701">
        <v>1</v>
      </c>
      <c r="O146" s="701">
        <v>168</v>
      </c>
      <c r="P146" s="726">
        <v>0.16666666666666666</v>
      </c>
      <c r="Q146" s="702">
        <v>168</v>
      </c>
    </row>
    <row r="147" spans="1:17" ht="14.45" customHeight="1" x14ac:dyDescent="0.2">
      <c r="A147" s="696" t="s">
        <v>3528</v>
      </c>
      <c r="B147" s="697" t="s">
        <v>3529</v>
      </c>
      <c r="C147" s="697" t="s">
        <v>2447</v>
      </c>
      <c r="D147" s="697" t="s">
        <v>3694</v>
      </c>
      <c r="E147" s="697" t="s">
        <v>3695</v>
      </c>
      <c r="F147" s="701"/>
      <c r="G147" s="701"/>
      <c r="H147" s="701"/>
      <c r="I147" s="701"/>
      <c r="J147" s="701">
        <v>1</v>
      </c>
      <c r="K147" s="701">
        <v>127</v>
      </c>
      <c r="L147" s="701">
        <v>1</v>
      </c>
      <c r="M147" s="701">
        <v>127</v>
      </c>
      <c r="N147" s="701">
        <v>3</v>
      </c>
      <c r="O147" s="701">
        <v>381</v>
      </c>
      <c r="P147" s="726">
        <v>3</v>
      </c>
      <c r="Q147" s="702">
        <v>127</v>
      </c>
    </row>
    <row r="148" spans="1:17" ht="14.45" customHeight="1" x14ac:dyDescent="0.2">
      <c r="A148" s="696" t="s">
        <v>3528</v>
      </c>
      <c r="B148" s="697" t="s">
        <v>3529</v>
      </c>
      <c r="C148" s="697" t="s">
        <v>2447</v>
      </c>
      <c r="D148" s="697" t="s">
        <v>3696</v>
      </c>
      <c r="E148" s="697" t="s">
        <v>3697</v>
      </c>
      <c r="F148" s="701">
        <v>1</v>
      </c>
      <c r="G148" s="701">
        <v>310</v>
      </c>
      <c r="H148" s="701">
        <v>0.33333333333333331</v>
      </c>
      <c r="I148" s="701">
        <v>310</v>
      </c>
      <c r="J148" s="701">
        <v>3</v>
      </c>
      <c r="K148" s="701">
        <v>930</v>
      </c>
      <c r="L148" s="701">
        <v>1</v>
      </c>
      <c r="M148" s="701">
        <v>310</v>
      </c>
      <c r="N148" s="701"/>
      <c r="O148" s="701"/>
      <c r="P148" s="726"/>
      <c r="Q148" s="702"/>
    </row>
    <row r="149" spans="1:17" ht="14.45" customHeight="1" x14ac:dyDescent="0.2">
      <c r="A149" s="696" t="s">
        <v>3528</v>
      </c>
      <c r="B149" s="697" t="s">
        <v>3529</v>
      </c>
      <c r="C149" s="697" t="s">
        <v>2447</v>
      </c>
      <c r="D149" s="697" t="s">
        <v>3698</v>
      </c>
      <c r="E149" s="697" t="s">
        <v>3699</v>
      </c>
      <c r="F149" s="701">
        <v>3</v>
      </c>
      <c r="G149" s="701">
        <v>69</v>
      </c>
      <c r="H149" s="701">
        <v>0.75</v>
      </c>
      <c r="I149" s="701">
        <v>23</v>
      </c>
      <c r="J149" s="701">
        <v>4</v>
      </c>
      <c r="K149" s="701">
        <v>92</v>
      </c>
      <c r="L149" s="701">
        <v>1</v>
      </c>
      <c r="M149" s="701">
        <v>23</v>
      </c>
      <c r="N149" s="701">
        <v>7</v>
      </c>
      <c r="O149" s="701">
        <v>161</v>
      </c>
      <c r="P149" s="726">
        <v>1.75</v>
      </c>
      <c r="Q149" s="702">
        <v>23</v>
      </c>
    </row>
    <row r="150" spans="1:17" ht="14.45" customHeight="1" x14ac:dyDescent="0.2">
      <c r="A150" s="696" t="s">
        <v>3528</v>
      </c>
      <c r="B150" s="697" t="s">
        <v>3529</v>
      </c>
      <c r="C150" s="697" t="s">
        <v>2447</v>
      </c>
      <c r="D150" s="697" t="s">
        <v>3700</v>
      </c>
      <c r="E150" s="697" t="s">
        <v>3701</v>
      </c>
      <c r="F150" s="701">
        <v>3</v>
      </c>
      <c r="G150" s="701">
        <v>51</v>
      </c>
      <c r="H150" s="701">
        <v>0.5</v>
      </c>
      <c r="I150" s="701">
        <v>17</v>
      </c>
      <c r="J150" s="701">
        <v>6</v>
      </c>
      <c r="K150" s="701">
        <v>102</v>
      </c>
      <c r="L150" s="701">
        <v>1</v>
      </c>
      <c r="M150" s="701">
        <v>17</v>
      </c>
      <c r="N150" s="701">
        <v>5</v>
      </c>
      <c r="O150" s="701">
        <v>85</v>
      </c>
      <c r="P150" s="726">
        <v>0.83333333333333337</v>
      </c>
      <c r="Q150" s="702">
        <v>17</v>
      </c>
    </row>
    <row r="151" spans="1:17" ht="14.45" customHeight="1" x14ac:dyDescent="0.2">
      <c r="A151" s="696" t="s">
        <v>3528</v>
      </c>
      <c r="B151" s="697" t="s">
        <v>3529</v>
      </c>
      <c r="C151" s="697" t="s">
        <v>2447</v>
      </c>
      <c r="D151" s="697" t="s">
        <v>3702</v>
      </c>
      <c r="E151" s="697" t="s">
        <v>3703</v>
      </c>
      <c r="F151" s="701">
        <v>70</v>
      </c>
      <c r="G151" s="701">
        <v>20650</v>
      </c>
      <c r="H151" s="701">
        <v>0.57655796292159933</v>
      </c>
      <c r="I151" s="701">
        <v>295</v>
      </c>
      <c r="J151" s="701">
        <v>121</v>
      </c>
      <c r="K151" s="701">
        <v>35816</v>
      </c>
      <c r="L151" s="701">
        <v>1</v>
      </c>
      <c r="M151" s="701">
        <v>296</v>
      </c>
      <c r="N151" s="701">
        <v>117</v>
      </c>
      <c r="O151" s="701">
        <v>34632</v>
      </c>
      <c r="P151" s="726">
        <v>0.96694214876033058</v>
      </c>
      <c r="Q151" s="702">
        <v>296</v>
      </c>
    </row>
    <row r="152" spans="1:17" ht="14.45" customHeight="1" x14ac:dyDescent="0.2">
      <c r="A152" s="696" t="s">
        <v>3528</v>
      </c>
      <c r="B152" s="697" t="s">
        <v>3529</v>
      </c>
      <c r="C152" s="697" t="s">
        <v>2447</v>
      </c>
      <c r="D152" s="697" t="s">
        <v>3704</v>
      </c>
      <c r="E152" s="697" t="s">
        <v>3705</v>
      </c>
      <c r="F152" s="701">
        <v>2</v>
      </c>
      <c r="G152" s="701">
        <v>90</v>
      </c>
      <c r="H152" s="701">
        <v>1</v>
      </c>
      <c r="I152" s="701">
        <v>45</v>
      </c>
      <c r="J152" s="701">
        <v>2</v>
      </c>
      <c r="K152" s="701">
        <v>90</v>
      </c>
      <c r="L152" s="701">
        <v>1</v>
      </c>
      <c r="M152" s="701">
        <v>45</v>
      </c>
      <c r="N152" s="701">
        <v>2</v>
      </c>
      <c r="O152" s="701">
        <v>90</v>
      </c>
      <c r="P152" s="726">
        <v>1</v>
      </c>
      <c r="Q152" s="702">
        <v>45</v>
      </c>
    </row>
    <row r="153" spans="1:17" ht="14.45" customHeight="1" x14ac:dyDescent="0.2">
      <c r="A153" s="696" t="s">
        <v>3528</v>
      </c>
      <c r="B153" s="697" t="s">
        <v>3529</v>
      </c>
      <c r="C153" s="697" t="s">
        <v>2447</v>
      </c>
      <c r="D153" s="697" t="s">
        <v>3706</v>
      </c>
      <c r="E153" s="697" t="s">
        <v>3707</v>
      </c>
      <c r="F153" s="701">
        <v>4</v>
      </c>
      <c r="G153" s="701">
        <v>184</v>
      </c>
      <c r="H153" s="701">
        <v>0.66666666666666663</v>
      </c>
      <c r="I153" s="701">
        <v>46</v>
      </c>
      <c r="J153" s="701">
        <v>6</v>
      </c>
      <c r="K153" s="701">
        <v>276</v>
      </c>
      <c r="L153" s="701">
        <v>1</v>
      </c>
      <c r="M153" s="701">
        <v>46</v>
      </c>
      <c r="N153" s="701">
        <v>8</v>
      </c>
      <c r="O153" s="701">
        <v>368</v>
      </c>
      <c r="P153" s="726">
        <v>1.3333333333333333</v>
      </c>
      <c r="Q153" s="702">
        <v>46</v>
      </c>
    </row>
    <row r="154" spans="1:17" ht="14.45" customHeight="1" x14ac:dyDescent="0.2">
      <c r="A154" s="696" t="s">
        <v>3528</v>
      </c>
      <c r="B154" s="697" t="s">
        <v>3529</v>
      </c>
      <c r="C154" s="697" t="s">
        <v>2447</v>
      </c>
      <c r="D154" s="697" t="s">
        <v>3708</v>
      </c>
      <c r="E154" s="697" t="s">
        <v>3709</v>
      </c>
      <c r="F154" s="701">
        <v>2</v>
      </c>
      <c r="G154" s="701">
        <v>62</v>
      </c>
      <c r="H154" s="701">
        <v>1</v>
      </c>
      <c r="I154" s="701">
        <v>31</v>
      </c>
      <c r="J154" s="701">
        <v>2</v>
      </c>
      <c r="K154" s="701">
        <v>62</v>
      </c>
      <c r="L154" s="701">
        <v>1</v>
      </c>
      <c r="M154" s="701">
        <v>31</v>
      </c>
      <c r="N154" s="701">
        <v>2</v>
      </c>
      <c r="O154" s="701">
        <v>64</v>
      </c>
      <c r="P154" s="726">
        <v>1.032258064516129</v>
      </c>
      <c r="Q154" s="702">
        <v>32</v>
      </c>
    </row>
    <row r="155" spans="1:17" ht="14.45" customHeight="1" x14ac:dyDescent="0.2">
      <c r="A155" s="696" t="s">
        <v>3528</v>
      </c>
      <c r="B155" s="697" t="s">
        <v>3529</v>
      </c>
      <c r="C155" s="697" t="s">
        <v>2447</v>
      </c>
      <c r="D155" s="697" t="s">
        <v>3710</v>
      </c>
      <c r="E155" s="697" t="s">
        <v>3711</v>
      </c>
      <c r="F155" s="701">
        <v>2</v>
      </c>
      <c r="G155" s="701">
        <v>52</v>
      </c>
      <c r="H155" s="701">
        <v>0.33333333333333331</v>
      </c>
      <c r="I155" s="701">
        <v>26</v>
      </c>
      <c r="J155" s="701">
        <v>6</v>
      </c>
      <c r="K155" s="701">
        <v>156</v>
      </c>
      <c r="L155" s="701">
        <v>1</v>
      </c>
      <c r="M155" s="701">
        <v>26</v>
      </c>
      <c r="N155" s="701"/>
      <c r="O155" s="701"/>
      <c r="P155" s="726"/>
      <c r="Q155" s="702"/>
    </row>
    <row r="156" spans="1:17" ht="14.45" customHeight="1" x14ac:dyDescent="0.2">
      <c r="A156" s="696" t="s">
        <v>3528</v>
      </c>
      <c r="B156" s="697" t="s">
        <v>3529</v>
      </c>
      <c r="C156" s="697" t="s">
        <v>2447</v>
      </c>
      <c r="D156" s="697" t="s">
        <v>3712</v>
      </c>
      <c r="E156" s="697" t="s">
        <v>3713</v>
      </c>
      <c r="F156" s="701"/>
      <c r="G156" s="701"/>
      <c r="H156" s="701"/>
      <c r="I156" s="701"/>
      <c r="J156" s="701"/>
      <c r="K156" s="701"/>
      <c r="L156" s="701"/>
      <c r="M156" s="701"/>
      <c r="N156" s="701">
        <v>2</v>
      </c>
      <c r="O156" s="701">
        <v>62</v>
      </c>
      <c r="P156" s="726"/>
      <c r="Q156" s="702">
        <v>31</v>
      </c>
    </row>
    <row r="157" spans="1:17" ht="14.45" customHeight="1" x14ac:dyDescent="0.2">
      <c r="A157" s="696" t="s">
        <v>3528</v>
      </c>
      <c r="B157" s="697" t="s">
        <v>3529</v>
      </c>
      <c r="C157" s="697" t="s">
        <v>2447</v>
      </c>
      <c r="D157" s="697" t="s">
        <v>3714</v>
      </c>
      <c r="E157" s="697" t="s">
        <v>3715</v>
      </c>
      <c r="F157" s="701"/>
      <c r="G157" s="701"/>
      <c r="H157" s="701"/>
      <c r="I157" s="701"/>
      <c r="J157" s="701"/>
      <c r="K157" s="701"/>
      <c r="L157" s="701"/>
      <c r="M157" s="701"/>
      <c r="N157" s="701">
        <v>1</v>
      </c>
      <c r="O157" s="701">
        <v>409</v>
      </c>
      <c r="P157" s="726"/>
      <c r="Q157" s="702">
        <v>409</v>
      </c>
    </row>
    <row r="158" spans="1:17" ht="14.45" customHeight="1" x14ac:dyDescent="0.2">
      <c r="A158" s="696" t="s">
        <v>3528</v>
      </c>
      <c r="B158" s="697" t="s">
        <v>3529</v>
      </c>
      <c r="C158" s="697" t="s">
        <v>2447</v>
      </c>
      <c r="D158" s="697" t="s">
        <v>3716</v>
      </c>
      <c r="E158" s="697" t="s">
        <v>3717</v>
      </c>
      <c r="F158" s="701"/>
      <c r="G158" s="701"/>
      <c r="H158" s="701"/>
      <c r="I158" s="701"/>
      <c r="J158" s="701">
        <v>1</v>
      </c>
      <c r="K158" s="701">
        <v>190</v>
      </c>
      <c r="L158" s="701">
        <v>1</v>
      </c>
      <c r="M158" s="701">
        <v>190</v>
      </c>
      <c r="N158" s="701"/>
      <c r="O158" s="701"/>
      <c r="P158" s="726"/>
      <c r="Q158" s="702"/>
    </row>
    <row r="159" spans="1:17" ht="14.45" customHeight="1" x14ac:dyDescent="0.2">
      <c r="A159" s="696" t="s">
        <v>3528</v>
      </c>
      <c r="B159" s="697" t="s">
        <v>3529</v>
      </c>
      <c r="C159" s="697" t="s">
        <v>2447</v>
      </c>
      <c r="D159" s="697" t="s">
        <v>3718</v>
      </c>
      <c r="E159" s="697" t="s">
        <v>3719</v>
      </c>
      <c r="F159" s="701">
        <v>2</v>
      </c>
      <c r="G159" s="701">
        <v>548</v>
      </c>
      <c r="H159" s="701">
        <v>0.5</v>
      </c>
      <c r="I159" s="701">
        <v>274</v>
      </c>
      <c r="J159" s="701">
        <v>4</v>
      </c>
      <c r="K159" s="701">
        <v>1096</v>
      </c>
      <c r="L159" s="701">
        <v>1</v>
      </c>
      <c r="M159" s="701">
        <v>274</v>
      </c>
      <c r="N159" s="701">
        <v>4</v>
      </c>
      <c r="O159" s="701">
        <v>1100</v>
      </c>
      <c r="P159" s="726">
        <v>1.0036496350364963</v>
      </c>
      <c r="Q159" s="702">
        <v>275</v>
      </c>
    </row>
    <row r="160" spans="1:17" ht="14.45" customHeight="1" x14ac:dyDescent="0.2">
      <c r="A160" s="696" t="s">
        <v>3528</v>
      </c>
      <c r="B160" s="697" t="s">
        <v>3529</v>
      </c>
      <c r="C160" s="697" t="s">
        <v>2447</v>
      </c>
      <c r="D160" s="697" t="s">
        <v>3720</v>
      </c>
      <c r="E160" s="697" t="s">
        <v>3721</v>
      </c>
      <c r="F160" s="701">
        <v>3</v>
      </c>
      <c r="G160" s="701">
        <v>399</v>
      </c>
      <c r="H160" s="701">
        <v>1</v>
      </c>
      <c r="I160" s="701">
        <v>133</v>
      </c>
      <c r="J160" s="701">
        <v>3</v>
      </c>
      <c r="K160" s="701">
        <v>399</v>
      </c>
      <c r="L160" s="701">
        <v>1</v>
      </c>
      <c r="M160" s="701">
        <v>133</v>
      </c>
      <c r="N160" s="701">
        <v>3</v>
      </c>
      <c r="O160" s="701">
        <v>399</v>
      </c>
      <c r="P160" s="726">
        <v>1</v>
      </c>
      <c r="Q160" s="702">
        <v>133</v>
      </c>
    </row>
    <row r="161" spans="1:17" ht="14.45" customHeight="1" x14ac:dyDescent="0.2">
      <c r="A161" s="696" t="s">
        <v>3528</v>
      </c>
      <c r="B161" s="697" t="s">
        <v>3529</v>
      </c>
      <c r="C161" s="697" t="s">
        <v>2447</v>
      </c>
      <c r="D161" s="697" t="s">
        <v>3722</v>
      </c>
      <c r="E161" s="697" t="s">
        <v>3723</v>
      </c>
      <c r="F161" s="701">
        <v>283</v>
      </c>
      <c r="G161" s="701">
        <v>10471</v>
      </c>
      <c r="H161" s="701">
        <v>1.0926640926640927</v>
      </c>
      <c r="I161" s="701">
        <v>37</v>
      </c>
      <c r="J161" s="701">
        <v>259</v>
      </c>
      <c r="K161" s="701">
        <v>9583</v>
      </c>
      <c r="L161" s="701">
        <v>1</v>
      </c>
      <c r="M161" s="701">
        <v>37</v>
      </c>
      <c r="N161" s="701">
        <v>324</v>
      </c>
      <c r="O161" s="701">
        <v>11988</v>
      </c>
      <c r="P161" s="726">
        <v>1.2509652509652509</v>
      </c>
      <c r="Q161" s="702">
        <v>37</v>
      </c>
    </row>
    <row r="162" spans="1:17" ht="14.45" customHeight="1" x14ac:dyDescent="0.2">
      <c r="A162" s="696" t="s">
        <v>3528</v>
      </c>
      <c r="B162" s="697" t="s">
        <v>3529</v>
      </c>
      <c r="C162" s="697" t="s">
        <v>2447</v>
      </c>
      <c r="D162" s="697" t="s">
        <v>3724</v>
      </c>
      <c r="E162" s="697" t="s">
        <v>3725</v>
      </c>
      <c r="F162" s="701">
        <v>1</v>
      </c>
      <c r="G162" s="701">
        <v>171</v>
      </c>
      <c r="H162" s="701">
        <v>1</v>
      </c>
      <c r="I162" s="701">
        <v>171</v>
      </c>
      <c r="J162" s="701">
        <v>1</v>
      </c>
      <c r="K162" s="701">
        <v>171</v>
      </c>
      <c r="L162" s="701">
        <v>1</v>
      </c>
      <c r="M162" s="701">
        <v>171</v>
      </c>
      <c r="N162" s="701">
        <v>4</v>
      </c>
      <c r="O162" s="701">
        <v>684</v>
      </c>
      <c r="P162" s="726">
        <v>4</v>
      </c>
      <c r="Q162" s="702">
        <v>171</v>
      </c>
    </row>
    <row r="163" spans="1:17" ht="14.45" customHeight="1" x14ac:dyDescent="0.2">
      <c r="A163" s="696" t="s">
        <v>3528</v>
      </c>
      <c r="B163" s="697" t="s">
        <v>3529</v>
      </c>
      <c r="C163" s="697" t="s">
        <v>2447</v>
      </c>
      <c r="D163" s="697" t="s">
        <v>3726</v>
      </c>
      <c r="E163" s="697" t="s">
        <v>3727</v>
      </c>
      <c r="F163" s="701">
        <v>1</v>
      </c>
      <c r="G163" s="701">
        <v>930</v>
      </c>
      <c r="H163" s="701"/>
      <c r="I163" s="701">
        <v>930</v>
      </c>
      <c r="J163" s="701"/>
      <c r="K163" s="701"/>
      <c r="L163" s="701"/>
      <c r="M163" s="701"/>
      <c r="N163" s="701">
        <v>1</v>
      </c>
      <c r="O163" s="701">
        <v>931</v>
      </c>
      <c r="P163" s="726"/>
      <c r="Q163" s="702">
        <v>931</v>
      </c>
    </row>
    <row r="164" spans="1:17" ht="14.45" customHeight="1" x14ac:dyDescent="0.2">
      <c r="A164" s="696" t="s">
        <v>3528</v>
      </c>
      <c r="B164" s="697" t="s">
        <v>3529</v>
      </c>
      <c r="C164" s="697" t="s">
        <v>2447</v>
      </c>
      <c r="D164" s="697" t="s">
        <v>3728</v>
      </c>
      <c r="E164" s="697" t="s">
        <v>3729</v>
      </c>
      <c r="F164" s="701">
        <v>1</v>
      </c>
      <c r="G164" s="701">
        <v>932</v>
      </c>
      <c r="H164" s="701"/>
      <c r="I164" s="701">
        <v>932</v>
      </c>
      <c r="J164" s="701"/>
      <c r="K164" s="701"/>
      <c r="L164" s="701"/>
      <c r="M164" s="701"/>
      <c r="N164" s="701">
        <v>1</v>
      </c>
      <c r="O164" s="701">
        <v>933</v>
      </c>
      <c r="P164" s="726"/>
      <c r="Q164" s="702">
        <v>933</v>
      </c>
    </row>
    <row r="165" spans="1:17" ht="14.45" customHeight="1" x14ac:dyDescent="0.2">
      <c r="A165" s="696" t="s">
        <v>3528</v>
      </c>
      <c r="B165" s="697" t="s">
        <v>3529</v>
      </c>
      <c r="C165" s="697" t="s">
        <v>2447</v>
      </c>
      <c r="D165" s="697" t="s">
        <v>3730</v>
      </c>
      <c r="E165" s="697" t="s">
        <v>3731</v>
      </c>
      <c r="F165" s="701"/>
      <c r="G165" s="701"/>
      <c r="H165" s="701"/>
      <c r="I165" s="701"/>
      <c r="J165" s="701"/>
      <c r="K165" s="701"/>
      <c r="L165" s="701"/>
      <c r="M165" s="701"/>
      <c r="N165" s="701">
        <v>1</v>
      </c>
      <c r="O165" s="701">
        <v>840</v>
      </c>
      <c r="P165" s="726"/>
      <c r="Q165" s="702">
        <v>840</v>
      </c>
    </row>
    <row r="166" spans="1:17" ht="14.45" customHeight="1" x14ac:dyDescent="0.2">
      <c r="A166" s="696" t="s">
        <v>3528</v>
      </c>
      <c r="B166" s="697" t="s">
        <v>3529</v>
      </c>
      <c r="C166" s="697" t="s">
        <v>2447</v>
      </c>
      <c r="D166" s="697" t="s">
        <v>3732</v>
      </c>
      <c r="E166" s="697" t="s">
        <v>3733</v>
      </c>
      <c r="F166" s="701">
        <v>8</v>
      </c>
      <c r="G166" s="701">
        <v>744</v>
      </c>
      <c r="H166" s="701">
        <v>0.3441258094357077</v>
      </c>
      <c r="I166" s="701">
        <v>93</v>
      </c>
      <c r="J166" s="701">
        <v>23</v>
      </c>
      <c r="K166" s="701">
        <v>2162</v>
      </c>
      <c r="L166" s="701">
        <v>1</v>
      </c>
      <c r="M166" s="701">
        <v>94</v>
      </c>
      <c r="N166" s="701">
        <v>28</v>
      </c>
      <c r="O166" s="701">
        <v>2632</v>
      </c>
      <c r="P166" s="726">
        <v>1.2173913043478262</v>
      </c>
      <c r="Q166" s="702">
        <v>94</v>
      </c>
    </row>
    <row r="167" spans="1:17" ht="14.45" customHeight="1" x14ac:dyDescent="0.2">
      <c r="A167" s="696" t="s">
        <v>3528</v>
      </c>
      <c r="B167" s="697" t="s">
        <v>3529</v>
      </c>
      <c r="C167" s="697" t="s">
        <v>2447</v>
      </c>
      <c r="D167" s="697" t="s">
        <v>3734</v>
      </c>
      <c r="E167" s="697" t="s">
        <v>3735</v>
      </c>
      <c r="F167" s="701">
        <v>2</v>
      </c>
      <c r="G167" s="701">
        <v>1884</v>
      </c>
      <c r="H167" s="701">
        <v>0.66666666666666663</v>
      </c>
      <c r="I167" s="701">
        <v>942</v>
      </c>
      <c r="J167" s="701">
        <v>3</v>
      </c>
      <c r="K167" s="701">
        <v>2826</v>
      </c>
      <c r="L167" s="701">
        <v>1</v>
      </c>
      <c r="M167" s="701">
        <v>942</v>
      </c>
      <c r="N167" s="701">
        <v>2</v>
      </c>
      <c r="O167" s="701">
        <v>1884</v>
      </c>
      <c r="P167" s="726">
        <v>0.66666666666666663</v>
      </c>
      <c r="Q167" s="702">
        <v>942</v>
      </c>
    </row>
    <row r="168" spans="1:17" ht="14.45" customHeight="1" x14ac:dyDescent="0.2">
      <c r="A168" s="696" t="s">
        <v>3528</v>
      </c>
      <c r="B168" s="697" t="s">
        <v>3529</v>
      </c>
      <c r="C168" s="697" t="s">
        <v>2447</v>
      </c>
      <c r="D168" s="697" t="s">
        <v>3736</v>
      </c>
      <c r="E168" s="697" t="s">
        <v>3737</v>
      </c>
      <c r="F168" s="701">
        <v>1</v>
      </c>
      <c r="G168" s="701">
        <v>93</v>
      </c>
      <c r="H168" s="701"/>
      <c r="I168" s="701">
        <v>93</v>
      </c>
      <c r="J168" s="701"/>
      <c r="K168" s="701"/>
      <c r="L168" s="701"/>
      <c r="M168" s="701"/>
      <c r="N168" s="701">
        <v>3</v>
      </c>
      <c r="O168" s="701">
        <v>282</v>
      </c>
      <c r="P168" s="726"/>
      <c r="Q168" s="702">
        <v>94</v>
      </c>
    </row>
    <row r="169" spans="1:17" ht="14.45" customHeight="1" x14ac:dyDescent="0.2">
      <c r="A169" s="696" t="s">
        <v>3528</v>
      </c>
      <c r="B169" s="697" t="s">
        <v>3529</v>
      </c>
      <c r="C169" s="697" t="s">
        <v>2447</v>
      </c>
      <c r="D169" s="697" t="s">
        <v>3738</v>
      </c>
      <c r="E169" s="697" t="s">
        <v>3739</v>
      </c>
      <c r="F169" s="701"/>
      <c r="G169" s="701"/>
      <c r="H169" s="701"/>
      <c r="I169" s="701"/>
      <c r="J169" s="701"/>
      <c r="K169" s="701"/>
      <c r="L169" s="701"/>
      <c r="M169" s="701"/>
      <c r="N169" s="701">
        <v>103</v>
      </c>
      <c r="O169" s="701">
        <v>55002</v>
      </c>
      <c r="P169" s="726"/>
      <c r="Q169" s="702">
        <v>534</v>
      </c>
    </row>
    <row r="170" spans="1:17" ht="14.45" customHeight="1" x14ac:dyDescent="0.2">
      <c r="A170" s="696" t="s">
        <v>3528</v>
      </c>
      <c r="B170" s="697" t="s">
        <v>3529</v>
      </c>
      <c r="C170" s="697" t="s">
        <v>2447</v>
      </c>
      <c r="D170" s="697" t="s">
        <v>3740</v>
      </c>
      <c r="E170" s="697" t="s">
        <v>3741</v>
      </c>
      <c r="F170" s="701"/>
      <c r="G170" s="701"/>
      <c r="H170" s="701"/>
      <c r="I170" s="701"/>
      <c r="J170" s="701"/>
      <c r="K170" s="701"/>
      <c r="L170" s="701"/>
      <c r="M170" s="701"/>
      <c r="N170" s="701">
        <v>1</v>
      </c>
      <c r="O170" s="701">
        <v>53</v>
      </c>
      <c r="P170" s="726"/>
      <c r="Q170" s="702">
        <v>53</v>
      </c>
    </row>
    <row r="171" spans="1:17" ht="14.45" customHeight="1" x14ac:dyDescent="0.2">
      <c r="A171" s="696" t="s">
        <v>3528</v>
      </c>
      <c r="B171" s="697" t="s">
        <v>3529</v>
      </c>
      <c r="C171" s="697" t="s">
        <v>2447</v>
      </c>
      <c r="D171" s="697" t="s">
        <v>3742</v>
      </c>
      <c r="E171" s="697" t="s">
        <v>3743</v>
      </c>
      <c r="F171" s="701"/>
      <c r="G171" s="701"/>
      <c r="H171" s="701"/>
      <c r="I171" s="701"/>
      <c r="J171" s="701"/>
      <c r="K171" s="701"/>
      <c r="L171" s="701"/>
      <c r="M171" s="701"/>
      <c r="N171" s="701">
        <v>11</v>
      </c>
      <c r="O171" s="701">
        <v>8503</v>
      </c>
      <c r="P171" s="726"/>
      <c r="Q171" s="702">
        <v>773</v>
      </c>
    </row>
    <row r="172" spans="1:17" ht="14.45" customHeight="1" x14ac:dyDescent="0.2">
      <c r="A172" s="696" t="s">
        <v>3528</v>
      </c>
      <c r="B172" s="697" t="s">
        <v>3744</v>
      </c>
      <c r="C172" s="697" t="s">
        <v>2447</v>
      </c>
      <c r="D172" s="697" t="s">
        <v>3745</v>
      </c>
      <c r="E172" s="697" t="s">
        <v>3746</v>
      </c>
      <c r="F172" s="701">
        <v>6</v>
      </c>
      <c r="G172" s="701">
        <v>6228</v>
      </c>
      <c r="H172" s="701">
        <v>0.66602502406159769</v>
      </c>
      <c r="I172" s="701">
        <v>1038</v>
      </c>
      <c r="J172" s="701">
        <v>9</v>
      </c>
      <c r="K172" s="701">
        <v>9351</v>
      </c>
      <c r="L172" s="701">
        <v>1</v>
      </c>
      <c r="M172" s="701">
        <v>1039</v>
      </c>
      <c r="N172" s="701">
        <v>6</v>
      </c>
      <c r="O172" s="701">
        <v>6240</v>
      </c>
      <c r="P172" s="726">
        <v>0.66730830927173568</v>
      </c>
      <c r="Q172" s="702">
        <v>1040</v>
      </c>
    </row>
    <row r="173" spans="1:17" ht="14.45" customHeight="1" x14ac:dyDescent="0.2">
      <c r="A173" s="696" t="s">
        <v>3747</v>
      </c>
      <c r="B173" s="697" t="s">
        <v>3406</v>
      </c>
      <c r="C173" s="697" t="s">
        <v>2700</v>
      </c>
      <c r="D173" s="697" t="s">
        <v>2710</v>
      </c>
      <c r="E173" s="697" t="s">
        <v>2711</v>
      </c>
      <c r="F173" s="701">
        <v>0.14000000000000001</v>
      </c>
      <c r="G173" s="701">
        <v>688.92</v>
      </c>
      <c r="H173" s="701">
        <v>1.0118676928500088</v>
      </c>
      <c r="I173" s="701">
        <v>4920.8571428571422</v>
      </c>
      <c r="J173" s="701">
        <v>0.14000000000000001</v>
      </c>
      <c r="K173" s="701">
        <v>680.84</v>
      </c>
      <c r="L173" s="701">
        <v>1</v>
      </c>
      <c r="M173" s="701">
        <v>4863.1428571428569</v>
      </c>
      <c r="N173" s="701">
        <v>0.56000000000000005</v>
      </c>
      <c r="O173" s="701">
        <v>2598.87</v>
      </c>
      <c r="P173" s="726">
        <v>3.8171523412255444</v>
      </c>
      <c r="Q173" s="702">
        <v>4640.8392857142853</v>
      </c>
    </row>
    <row r="174" spans="1:17" ht="14.45" customHeight="1" x14ac:dyDescent="0.2">
      <c r="A174" s="696" t="s">
        <v>3747</v>
      </c>
      <c r="B174" s="697" t="s">
        <v>3406</v>
      </c>
      <c r="C174" s="697" t="s">
        <v>2700</v>
      </c>
      <c r="D174" s="697" t="s">
        <v>3748</v>
      </c>
      <c r="E174" s="697" t="s">
        <v>2711</v>
      </c>
      <c r="F174" s="701">
        <v>2.63</v>
      </c>
      <c r="G174" s="701">
        <v>24741.230000000003</v>
      </c>
      <c r="H174" s="701">
        <v>0.88925386180805022</v>
      </c>
      <c r="I174" s="701">
        <v>9407.3117870722454</v>
      </c>
      <c r="J174" s="701">
        <v>3.1800000000000006</v>
      </c>
      <c r="K174" s="701">
        <v>27822.46</v>
      </c>
      <c r="L174" s="701">
        <v>1</v>
      </c>
      <c r="M174" s="701">
        <v>8749.2012578616341</v>
      </c>
      <c r="N174" s="701">
        <v>2.7300000000000004</v>
      </c>
      <c r="O174" s="701">
        <v>23623.829999999998</v>
      </c>
      <c r="P174" s="726">
        <v>0.84909206446877805</v>
      </c>
      <c r="Q174" s="702">
        <v>8653.41758241758</v>
      </c>
    </row>
    <row r="175" spans="1:17" ht="14.45" customHeight="1" x14ac:dyDescent="0.2">
      <c r="A175" s="696" t="s">
        <v>3747</v>
      </c>
      <c r="B175" s="697" t="s">
        <v>3406</v>
      </c>
      <c r="C175" s="697" t="s">
        <v>2700</v>
      </c>
      <c r="D175" s="697" t="s">
        <v>3749</v>
      </c>
      <c r="E175" s="697" t="s">
        <v>3750</v>
      </c>
      <c r="F175" s="701">
        <v>4</v>
      </c>
      <c r="G175" s="701">
        <v>20759.2</v>
      </c>
      <c r="H175" s="701"/>
      <c r="I175" s="701">
        <v>5189.8</v>
      </c>
      <c r="J175" s="701"/>
      <c r="K175" s="701"/>
      <c r="L175" s="701"/>
      <c r="M175" s="701"/>
      <c r="N175" s="701"/>
      <c r="O175" s="701"/>
      <c r="P175" s="726"/>
      <c r="Q175" s="702"/>
    </row>
    <row r="176" spans="1:17" ht="14.45" customHeight="1" x14ac:dyDescent="0.2">
      <c r="A176" s="696" t="s">
        <v>3747</v>
      </c>
      <c r="B176" s="697" t="s">
        <v>3406</v>
      </c>
      <c r="C176" s="697" t="s">
        <v>2700</v>
      </c>
      <c r="D176" s="697" t="s">
        <v>3751</v>
      </c>
      <c r="E176" s="697" t="s">
        <v>2801</v>
      </c>
      <c r="F176" s="701">
        <v>0.57000000000000006</v>
      </c>
      <c r="G176" s="701">
        <v>1580.63</v>
      </c>
      <c r="H176" s="701"/>
      <c r="I176" s="701">
        <v>2773.0350877192982</v>
      </c>
      <c r="J176" s="701"/>
      <c r="K176" s="701"/>
      <c r="L176" s="701"/>
      <c r="M176" s="701"/>
      <c r="N176" s="701"/>
      <c r="O176" s="701"/>
      <c r="P176" s="726"/>
      <c r="Q176" s="702"/>
    </row>
    <row r="177" spans="1:17" ht="14.45" customHeight="1" x14ac:dyDescent="0.2">
      <c r="A177" s="696" t="s">
        <v>3747</v>
      </c>
      <c r="B177" s="697" t="s">
        <v>3406</v>
      </c>
      <c r="C177" s="697" t="s">
        <v>2700</v>
      </c>
      <c r="D177" s="697" t="s">
        <v>3752</v>
      </c>
      <c r="E177" s="697" t="s">
        <v>2801</v>
      </c>
      <c r="F177" s="701">
        <v>0.2</v>
      </c>
      <c r="G177" s="701">
        <v>1586.26</v>
      </c>
      <c r="H177" s="701"/>
      <c r="I177" s="701">
        <v>7931.2999999999993</v>
      </c>
      <c r="J177" s="701"/>
      <c r="K177" s="701"/>
      <c r="L177" s="701"/>
      <c r="M177" s="701"/>
      <c r="N177" s="701"/>
      <c r="O177" s="701"/>
      <c r="P177" s="726"/>
      <c r="Q177" s="702"/>
    </row>
    <row r="178" spans="1:17" ht="14.45" customHeight="1" x14ac:dyDescent="0.2">
      <c r="A178" s="696" t="s">
        <v>3747</v>
      </c>
      <c r="B178" s="697" t="s">
        <v>3406</v>
      </c>
      <c r="C178" s="697" t="s">
        <v>2700</v>
      </c>
      <c r="D178" s="697" t="s">
        <v>3753</v>
      </c>
      <c r="E178" s="697" t="s">
        <v>3754</v>
      </c>
      <c r="F178" s="701">
        <v>0.9</v>
      </c>
      <c r="G178" s="701">
        <v>1612.67</v>
      </c>
      <c r="H178" s="701"/>
      <c r="I178" s="701">
        <v>1791.8555555555556</v>
      </c>
      <c r="J178" s="701"/>
      <c r="K178" s="701"/>
      <c r="L178" s="701"/>
      <c r="M178" s="701"/>
      <c r="N178" s="701"/>
      <c r="O178" s="701"/>
      <c r="P178" s="726"/>
      <c r="Q178" s="702"/>
    </row>
    <row r="179" spans="1:17" ht="14.45" customHeight="1" x14ac:dyDescent="0.2">
      <c r="A179" s="696" t="s">
        <v>3747</v>
      </c>
      <c r="B179" s="697" t="s">
        <v>3406</v>
      </c>
      <c r="C179" s="697" t="s">
        <v>2700</v>
      </c>
      <c r="D179" s="697" t="s">
        <v>3755</v>
      </c>
      <c r="E179" s="697" t="s">
        <v>2801</v>
      </c>
      <c r="F179" s="701">
        <v>28.110000000000003</v>
      </c>
      <c r="G179" s="701">
        <v>38208.92</v>
      </c>
      <c r="H179" s="701"/>
      <c r="I179" s="701">
        <v>1359.2643187477763</v>
      </c>
      <c r="J179" s="701"/>
      <c r="K179" s="701"/>
      <c r="L179" s="701"/>
      <c r="M179" s="701"/>
      <c r="N179" s="701"/>
      <c r="O179" s="701"/>
      <c r="P179" s="726"/>
      <c r="Q179" s="702"/>
    </row>
    <row r="180" spans="1:17" ht="14.45" customHeight="1" x14ac:dyDescent="0.2">
      <c r="A180" s="696" t="s">
        <v>3747</v>
      </c>
      <c r="B180" s="697" t="s">
        <v>3406</v>
      </c>
      <c r="C180" s="697" t="s">
        <v>2700</v>
      </c>
      <c r="D180" s="697" t="s">
        <v>3756</v>
      </c>
      <c r="E180" s="697" t="s">
        <v>3757</v>
      </c>
      <c r="F180" s="701">
        <v>0.44999999999999996</v>
      </c>
      <c r="G180" s="701">
        <v>214.67000000000002</v>
      </c>
      <c r="H180" s="701">
        <v>1.5587423758350276</v>
      </c>
      <c r="I180" s="701">
        <v>477.04444444444454</v>
      </c>
      <c r="J180" s="701">
        <v>0.3</v>
      </c>
      <c r="K180" s="701">
        <v>137.72</v>
      </c>
      <c r="L180" s="701">
        <v>1</v>
      </c>
      <c r="M180" s="701">
        <v>459.06666666666666</v>
      </c>
      <c r="N180" s="701">
        <v>0.1</v>
      </c>
      <c r="O180" s="701">
        <v>50.82</v>
      </c>
      <c r="P180" s="726">
        <v>0.36900958466453676</v>
      </c>
      <c r="Q180" s="702">
        <v>508.2</v>
      </c>
    </row>
    <row r="181" spans="1:17" ht="14.45" customHeight="1" x14ac:dyDescent="0.2">
      <c r="A181" s="696" t="s">
        <v>3747</v>
      </c>
      <c r="B181" s="697" t="s">
        <v>3406</v>
      </c>
      <c r="C181" s="697" t="s">
        <v>2700</v>
      </c>
      <c r="D181" s="697" t="s">
        <v>3758</v>
      </c>
      <c r="E181" s="697" t="s">
        <v>3759</v>
      </c>
      <c r="F181" s="701">
        <v>0.30000000000000004</v>
      </c>
      <c r="G181" s="701">
        <v>261.89</v>
      </c>
      <c r="H181" s="701">
        <v>2.4294063079777364</v>
      </c>
      <c r="I181" s="701">
        <v>872.96666666666647</v>
      </c>
      <c r="J181" s="701">
        <v>0.15000000000000002</v>
      </c>
      <c r="K181" s="701">
        <v>107.8</v>
      </c>
      <c r="L181" s="701">
        <v>1</v>
      </c>
      <c r="M181" s="701">
        <v>718.66666666666652</v>
      </c>
      <c r="N181" s="701"/>
      <c r="O181" s="701"/>
      <c r="P181" s="726"/>
      <c r="Q181" s="702"/>
    </row>
    <row r="182" spans="1:17" ht="14.45" customHeight="1" x14ac:dyDescent="0.2">
      <c r="A182" s="696" t="s">
        <v>3747</v>
      </c>
      <c r="B182" s="697" t="s">
        <v>3406</v>
      </c>
      <c r="C182" s="697" t="s">
        <v>2700</v>
      </c>
      <c r="D182" s="697" t="s">
        <v>3760</v>
      </c>
      <c r="E182" s="697" t="s">
        <v>2801</v>
      </c>
      <c r="F182" s="701">
        <v>0.64</v>
      </c>
      <c r="G182" s="701">
        <v>17796.910000000003</v>
      </c>
      <c r="H182" s="701"/>
      <c r="I182" s="701">
        <v>27807.671875000004</v>
      </c>
      <c r="J182" s="701"/>
      <c r="K182" s="701"/>
      <c r="L182" s="701"/>
      <c r="M182" s="701"/>
      <c r="N182" s="701"/>
      <c r="O182" s="701"/>
      <c r="P182" s="726"/>
      <c r="Q182" s="702"/>
    </row>
    <row r="183" spans="1:17" ht="14.45" customHeight="1" x14ac:dyDescent="0.2">
      <c r="A183" s="696" t="s">
        <v>3747</v>
      </c>
      <c r="B183" s="697" t="s">
        <v>3406</v>
      </c>
      <c r="C183" s="697" t="s">
        <v>2700</v>
      </c>
      <c r="D183" s="697" t="s">
        <v>3761</v>
      </c>
      <c r="E183" s="697" t="s">
        <v>2801</v>
      </c>
      <c r="F183" s="701"/>
      <c r="G183" s="701"/>
      <c r="H183" s="701"/>
      <c r="I183" s="701"/>
      <c r="J183" s="701">
        <v>22.230000000000004</v>
      </c>
      <c r="K183" s="701">
        <v>14565.63</v>
      </c>
      <c r="L183" s="701">
        <v>1</v>
      </c>
      <c r="M183" s="701">
        <v>655.22402159244245</v>
      </c>
      <c r="N183" s="701">
        <v>11.670000000000002</v>
      </c>
      <c r="O183" s="701">
        <v>7649.9000000000005</v>
      </c>
      <c r="P183" s="726">
        <v>0.5252021368111095</v>
      </c>
      <c r="Q183" s="702">
        <v>655.51842330762634</v>
      </c>
    </row>
    <row r="184" spans="1:17" ht="14.45" customHeight="1" x14ac:dyDescent="0.2">
      <c r="A184" s="696" t="s">
        <v>3747</v>
      </c>
      <c r="B184" s="697" t="s">
        <v>3406</v>
      </c>
      <c r="C184" s="697" t="s">
        <v>2700</v>
      </c>
      <c r="D184" s="697" t="s">
        <v>3761</v>
      </c>
      <c r="E184" s="697" t="s">
        <v>3762</v>
      </c>
      <c r="F184" s="701"/>
      <c r="G184" s="701"/>
      <c r="H184" s="701"/>
      <c r="I184" s="701"/>
      <c r="J184" s="701">
        <v>5.3999999999999995</v>
      </c>
      <c r="K184" s="701">
        <v>3539.79</v>
      </c>
      <c r="L184" s="701">
        <v>1</v>
      </c>
      <c r="M184" s="701">
        <v>655.51666666666677</v>
      </c>
      <c r="N184" s="701">
        <v>2.3000000000000003</v>
      </c>
      <c r="O184" s="701">
        <v>1507.69</v>
      </c>
      <c r="P184" s="726">
        <v>0.42592639676364985</v>
      </c>
      <c r="Q184" s="702">
        <v>655.51739130434783</v>
      </c>
    </row>
    <row r="185" spans="1:17" ht="14.45" customHeight="1" x14ac:dyDescent="0.2">
      <c r="A185" s="696" t="s">
        <v>3747</v>
      </c>
      <c r="B185" s="697" t="s">
        <v>3406</v>
      </c>
      <c r="C185" s="697" t="s">
        <v>2700</v>
      </c>
      <c r="D185" s="697" t="s">
        <v>3763</v>
      </c>
      <c r="E185" s="697" t="s">
        <v>2801</v>
      </c>
      <c r="F185" s="701"/>
      <c r="G185" s="701"/>
      <c r="H185" s="701"/>
      <c r="I185" s="701"/>
      <c r="J185" s="701">
        <v>0.51</v>
      </c>
      <c r="K185" s="701">
        <v>5771.59</v>
      </c>
      <c r="L185" s="701">
        <v>1</v>
      </c>
      <c r="M185" s="701">
        <v>11316.843137254902</v>
      </c>
      <c r="N185" s="701">
        <v>1</v>
      </c>
      <c r="O185" s="701">
        <v>12980.460000000001</v>
      </c>
      <c r="P185" s="726">
        <v>2.249026698015625</v>
      </c>
      <c r="Q185" s="702">
        <v>12980.460000000001</v>
      </c>
    </row>
    <row r="186" spans="1:17" ht="14.45" customHeight="1" x14ac:dyDescent="0.2">
      <c r="A186" s="696" t="s">
        <v>3747</v>
      </c>
      <c r="B186" s="697" t="s">
        <v>3406</v>
      </c>
      <c r="C186" s="697" t="s">
        <v>2700</v>
      </c>
      <c r="D186" s="697" t="s">
        <v>3763</v>
      </c>
      <c r="E186" s="697" t="s">
        <v>3762</v>
      </c>
      <c r="F186" s="701"/>
      <c r="G186" s="701"/>
      <c r="H186" s="701"/>
      <c r="I186" s="701"/>
      <c r="J186" s="701">
        <v>0.06</v>
      </c>
      <c r="K186" s="701">
        <v>773.58999999999992</v>
      </c>
      <c r="L186" s="701">
        <v>1</v>
      </c>
      <c r="M186" s="701">
        <v>12893.166666666666</v>
      </c>
      <c r="N186" s="701">
        <v>0.11000000000000001</v>
      </c>
      <c r="O186" s="701">
        <v>1363.6100000000001</v>
      </c>
      <c r="P186" s="726">
        <v>1.7627037578045222</v>
      </c>
      <c r="Q186" s="702">
        <v>12396.454545454544</v>
      </c>
    </row>
    <row r="187" spans="1:17" ht="14.45" customHeight="1" x14ac:dyDescent="0.2">
      <c r="A187" s="696" t="s">
        <v>3747</v>
      </c>
      <c r="B187" s="697" t="s">
        <v>3406</v>
      </c>
      <c r="C187" s="697" t="s">
        <v>2700</v>
      </c>
      <c r="D187" s="697" t="s">
        <v>2800</v>
      </c>
      <c r="E187" s="697" t="s">
        <v>2801</v>
      </c>
      <c r="F187" s="701"/>
      <c r="G187" s="701"/>
      <c r="H187" s="701"/>
      <c r="I187" s="701"/>
      <c r="J187" s="701">
        <v>0.67999999999999994</v>
      </c>
      <c r="K187" s="701">
        <v>1114.8400000000001</v>
      </c>
      <c r="L187" s="701">
        <v>1</v>
      </c>
      <c r="M187" s="701">
        <v>1639.4705882352944</v>
      </c>
      <c r="N187" s="701">
        <v>0.74</v>
      </c>
      <c r="O187" s="701">
        <v>1213.2</v>
      </c>
      <c r="P187" s="726">
        <v>1.0882279071436258</v>
      </c>
      <c r="Q187" s="702">
        <v>1639.4594594594596</v>
      </c>
    </row>
    <row r="188" spans="1:17" ht="14.45" customHeight="1" x14ac:dyDescent="0.2">
      <c r="A188" s="696" t="s">
        <v>3747</v>
      </c>
      <c r="B188" s="697" t="s">
        <v>3406</v>
      </c>
      <c r="C188" s="697" t="s">
        <v>2700</v>
      </c>
      <c r="D188" s="697" t="s">
        <v>3764</v>
      </c>
      <c r="E188" s="697" t="s">
        <v>3765</v>
      </c>
      <c r="F188" s="701"/>
      <c r="G188" s="701"/>
      <c r="H188" s="701"/>
      <c r="I188" s="701"/>
      <c r="J188" s="701">
        <v>2</v>
      </c>
      <c r="K188" s="701">
        <v>2913.16</v>
      </c>
      <c r="L188" s="701">
        <v>1</v>
      </c>
      <c r="M188" s="701">
        <v>1456.58</v>
      </c>
      <c r="N188" s="701"/>
      <c r="O188" s="701"/>
      <c r="P188" s="726"/>
      <c r="Q188" s="702"/>
    </row>
    <row r="189" spans="1:17" ht="14.45" customHeight="1" x14ac:dyDescent="0.2">
      <c r="A189" s="696" t="s">
        <v>3747</v>
      </c>
      <c r="B189" s="697" t="s">
        <v>3406</v>
      </c>
      <c r="C189" s="697" t="s">
        <v>2700</v>
      </c>
      <c r="D189" s="697" t="s">
        <v>3766</v>
      </c>
      <c r="E189" s="697" t="s">
        <v>3754</v>
      </c>
      <c r="F189" s="701"/>
      <c r="G189" s="701"/>
      <c r="H189" s="701"/>
      <c r="I189" s="701"/>
      <c r="J189" s="701">
        <v>2.2000000000000002</v>
      </c>
      <c r="K189" s="701">
        <v>1171.0600000000002</v>
      </c>
      <c r="L189" s="701">
        <v>1</v>
      </c>
      <c r="M189" s="701">
        <v>532.30000000000007</v>
      </c>
      <c r="N189" s="701">
        <v>1.5000000000000002</v>
      </c>
      <c r="O189" s="701">
        <v>798.45</v>
      </c>
      <c r="P189" s="726">
        <v>0.68181818181818177</v>
      </c>
      <c r="Q189" s="702">
        <v>532.29999999999995</v>
      </c>
    </row>
    <row r="190" spans="1:17" ht="14.45" customHeight="1" x14ac:dyDescent="0.2">
      <c r="A190" s="696" t="s">
        <v>3747</v>
      </c>
      <c r="B190" s="697" t="s">
        <v>3406</v>
      </c>
      <c r="C190" s="697" t="s">
        <v>2700</v>
      </c>
      <c r="D190" s="697" t="s">
        <v>3766</v>
      </c>
      <c r="E190" s="697" t="s">
        <v>3762</v>
      </c>
      <c r="F190" s="701"/>
      <c r="G190" s="701"/>
      <c r="H190" s="701"/>
      <c r="I190" s="701"/>
      <c r="J190" s="701">
        <v>0.4</v>
      </c>
      <c r="K190" s="701">
        <v>212.92</v>
      </c>
      <c r="L190" s="701">
        <v>1</v>
      </c>
      <c r="M190" s="701">
        <v>532.29999999999995</v>
      </c>
      <c r="N190" s="701">
        <v>0.30000000000000004</v>
      </c>
      <c r="O190" s="701">
        <v>159.69</v>
      </c>
      <c r="P190" s="726">
        <v>0.75</v>
      </c>
      <c r="Q190" s="702">
        <v>532.29999999999995</v>
      </c>
    </row>
    <row r="191" spans="1:17" ht="14.45" customHeight="1" x14ac:dyDescent="0.2">
      <c r="A191" s="696" t="s">
        <v>3747</v>
      </c>
      <c r="B191" s="697" t="s">
        <v>3406</v>
      </c>
      <c r="C191" s="697" t="s">
        <v>2700</v>
      </c>
      <c r="D191" s="697" t="s">
        <v>3767</v>
      </c>
      <c r="E191" s="697" t="s">
        <v>2801</v>
      </c>
      <c r="F191" s="701"/>
      <c r="G191" s="701"/>
      <c r="H191" s="701"/>
      <c r="I191" s="701"/>
      <c r="J191" s="701"/>
      <c r="K191" s="701"/>
      <c r="L191" s="701"/>
      <c r="M191" s="701"/>
      <c r="N191" s="701">
        <v>0.1</v>
      </c>
      <c r="O191" s="701">
        <v>327.58999999999997</v>
      </c>
      <c r="P191" s="726"/>
      <c r="Q191" s="702">
        <v>3275.8999999999996</v>
      </c>
    </row>
    <row r="192" spans="1:17" ht="14.45" customHeight="1" x14ac:dyDescent="0.2">
      <c r="A192" s="696" t="s">
        <v>3747</v>
      </c>
      <c r="B192" s="697" t="s">
        <v>3406</v>
      </c>
      <c r="C192" s="697" t="s">
        <v>2840</v>
      </c>
      <c r="D192" s="697" t="s">
        <v>3768</v>
      </c>
      <c r="E192" s="697" t="s">
        <v>3769</v>
      </c>
      <c r="F192" s="701">
        <v>3</v>
      </c>
      <c r="G192" s="701">
        <v>1768.77</v>
      </c>
      <c r="H192" s="701">
        <v>1.9651253221935827</v>
      </c>
      <c r="I192" s="701">
        <v>589.59</v>
      </c>
      <c r="J192" s="701">
        <v>2</v>
      </c>
      <c r="K192" s="701">
        <v>900.08</v>
      </c>
      <c r="L192" s="701">
        <v>1</v>
      </c>
      <c r="M192" s="701">
        <v>450.04</v>
      </c>
      <c r="N192" s="701"/>
      <c r="O192" s="701"/>
      <c r="P192" s="726"/>
      <c r="Q192" s="702"/>
    </row>
    <row r="193" spans="1:17" ht="14.45" customHeight="1" x14ac:dyDescent="0.2">
      <c r="A193" s="696" t="s">
        <v>3747</v>
      </c>
      <c r="B193" s="697" t="s">
        <v>3406</v>
      </c>
      <c r="C193" s="697" t="s">
        <v>2840</v>
      </c>
      <c r="D193" s="697" t="s">
        <v>3770</v>
      </c>
      <c r="E193" s="697" t="s">
        <v>3771</v>
      </c>
      <c r="F193" s="701"/>
      <c r="G193" s="701"/>
      <c r="H193" s="701"/>
      <c r="I193" s="701"/>
      <c r="J193" s="701"/>
      <c r="K193" s="701"/>
      <c r="L193" s="701"/>
      <c r="M193" s="701"/>
      <c r="N193" s="701">
        <v>1</v>
      </c>
      <c r="O193" s="701">
        <v>1707.1</v>
      </c>
      <c r="P193" s="726"/>
      <c r="Q193" s="702">
        <v>1707.1</v>
      </c>
    </row>
    <row r="194" spans="1:17" ht="14.45" customHeight="1" x14ac:dyDescent="0.2">
      <c r="A194" s="696" t="s">
        <v>3747</v>
      </c>
      <c r="B194" s="697" t="s">
        <v>3406</v>
      </c>
      <c r="C194" s="697" t="s">
        <v>2840</v>
      </c>
      <c r="D194" s="697" t="s">
        <v>3772</v>
      </c>
      <c r="E194" s="697" t="s">
        <v>3773</v>
      </c>
      <c r="F194" s="701"/>
      <c r="G194" s="701"/>
      <c r="H194" s="701"/>
      <c r="I194" s="701"/>
      <c r="J194" s="701"/>
      <c r="K194" s="701"/>
      <c r="L194" s="701"/>
      <c r="M194" s="701"/>
      <c r="N194" s="701">
        <v>3</v>
      </c>
      <c r="O194" s="701">
        <v>3229.59</v>
      </c>
      <c r="P194" s="726"/>
      <c r="Q194" s="702">
        <v>1076.53</v>
      </c>
    </row>
    <row r="195" spans="1:17" ht="14.45" customHeight="1" x14ac:dyDescent="0.2">
      <c r="A195" s="696" t="s">
        <v>3747</v>
      </c>
      <c r="B195" s="697" t="s">
        <v>3406</v>
      </c>
      <c r="C195" s="697" t="s">
        <v>2840</v>
      </c>
      <c r="D195" s="697" t="s">
        <v>3774</v>
      </c>
      <c r="E195" s="697" t="s">
        <v>2897</v>
      </c>
      <c r="F195" s="701">
        <v>7</v>
      </c>
      <c r="G195" s="701">
        <v>6806.24</v>
      </c>
      <c r="H195" s="701">
        <v>0.87499999999999989</v>
      </c>
      <c r="I195" s="701">
        <v>972.31999999999994</v>
      </c>
      <c r="J195" s="701">
        <v>8</v>
      </c>
      <c r="K195" s="701">
        <v>7778.56</v>
      </c>
      <c r="L195" s="701">
        <v>1</v>
      </c>
      <c r="M195" s="701">
        <v>972.32</v>
      </c>
      <c r="N195" s="701">
        <v>9</v>
      </c>
      <c r="O195" s="701">
        <v>6442.7800000000007</v>
      </c>
      <c r="P195" s="726">
        <v>0.82827412785914112</v>
      </c>
      <c r="Q195" s="702">
        <v>715.86444444444453</v>
      </c>
    </row>
    <row r="196" spans="1:17" ht="14.45" customHeight="1" x14ac:dyDescent="0.2">
      <c r="A196" s="696" t="s">
        <v>3747</v>
      </c>
      <c r="B196" s="697" t="s">
        <v>3406</v>
      </c>
      <c r="C196" s="697" t="s">
        <v>2840</v>
      </c>
      <c r="D196" s="697" t="s">
        <v>2896</v>
      </c>
      <c r="E196" s="697" t="s">
        <v>2897</v>
      </c>
      <c r="F196" s="701">
        <v>10</v>
      </c>
      <c r="G196" s="701">
        <v>15325.050000000001</v>
      </c>
      <c r="H196" s="701">
        <v>0.57067609535938513</v>
      </c>
      <c r="I196" s="701">
        <v>1532.5050000000001</v>
      </c>
      <c r="J196" s="701">
        <v>25</v>
      </c>
      <c r="K196" s="701">
        <v>26854.2</v>
      </c>
      <c r="L196" s="701">
        <v>1</v>
      </c>
      <c r="M196" s="701">
        <v>1074.1680000000001</v>
      </c>
      <c r="N196" s="701">
        <v>22</v>
      </c>
      <c r="O196" s="701">
        <v>19964.189999999999</v>
      </c>
      <c r="P196" s="726">
        <v>0.7434289608329423</v>
      </c>
      <c r="Q196" s="702">
        <v>907.46318181818174</v>
      </c>
    </row>
    <row r="197" spans="1:17" ht="14.45" customHeight="1" x14ac:dyDescent="0.2">
      <c r="A197" s="696" t="s">
        <v>3747</v>
      </c>
      <c r="B197" s="697" t="s">
        <v>3406</v>
      </c>
      <c r="C197" s="697" t="s">
        <v>2840</v>
      </c>
      <c r="D197" s="697" t="s">
        <v>3775</v>
      </c>
      <c r="E197" s="697" t="s">
        <v>2897</v>
      </c>
      <c r="F197" s="701">
        <v>1</v>
      </c>
      <c r="G197" s="701">
        <v>1952.7</v>
      </c>
      <c r="H197" s="701">
        <v>0.27135833419028854</v>
      </c>
      <c r="I197" s="701">
        <v>1952.7</v>
      </c>
      <c r="J197" s="701">
        <v>5</v>
      </c>
      <c r="K197" s="701">
        <v>7196.0199999999995</v>
      </c>
      <c r="L197" s="701">
        <v>1</v>
      </c>
      <c r="M197" s="701">
        <v>1439.204</v>
      </c>
      <c r="N197" s="701">
        <v>1</v>
      </c>
      <c r="O197" s="701">
        <v>1310.83</v>
      </c>
      <c r="P197" s="726">
        <v>0.18216041645242786</v>
      </c>
      <c r="Q197" s="702">
        <v>1310.83</v>
      </c>
    </row>
    <row r="198" spans="1:17" ht="14.45" customHeight="1" x14ac:dyDescent="0.2">
      <c r="A198" s="696" t="s">
        <v>3747</v>
      </c>
      <c r="B198" s="697" t="s">
        <v>3406</v>
      </c>
      <c r="C198" s="697" t="s">
        <v>2840</v>
      </c>
      <c r="D198" s="697" t="s">
        <v>3776</v>
      </c>
      <c r="E198" s="697" t="s">
        <v>3777</v>
      </c>
      <c r="F198" s="701">
        <v>1</v>
      </c>
      <c r="G198" s="701">
        <v>939.14</v>
      </c>
      <c r="H198" s="701">
        <v>0.1</v>
      </c>
      <c r="I198" s="701">
        <v>939.14</v>
      </c>
      <c r="J198" s="701">
        <v>10</v>
      </c>
      <c r="K198" s="701">
        <v>9391.4</v>
      </c>
      <c r="L198" s="701">
        <v>1</v>
      </c>
      <c r="M198" s="701">
        <v>939.14</v>
      </c>
      <c r="N198" s="701">
        <v>15</v>
      </c>
      <c r="O198" s="701">
        <v>8046.24</v>
      </c>
      <c r="P198" s="726">
        <v>0.85676682922673941</v>
      </c>
      <c r="Q198" s="702">
        <v>536.41599999999994</v>
      </c>
    </row>
    <row r="199" spans="1:17" ht="14.45" customHeight="1" x14ac:dyDescent="0.2">
      <c r="A199" s="696" t="s">
        <v>3747</v>
      </c>
      <c r="B199" s="697" t="s">
        <v>3406</v>
      </c>
      <c r="C199" s="697" t="s">
        <v>2840</v>
      </c>
      <c r="D199" s="697" t="s">
        <v>3778</v>
      </c>
      <c r="E199" s="697" t="s">
        <v>3777</v>
      </c>
      <c r="F199" s="701">
        <v>3</v>
      </c>
      <c r="G199" s="701">
        <v>5060.6499999999996</v>
      </c>
      <c r="H199" s="701">
        <v>0.22898557938127537</v>
      </c>
      <c r="I199" s="701">
        <v>1686.8833333333332</v>
      </c>
      <c r="J199" s="701">
        <v>18</v>
      </c>
      <c r="K199" s="701">
        <v>22100.3</v>
      </c>
      <c r="L199" s="701">
        <v>1</v>
      </c>
      <c r="M199" s="701">
        <v>1227.7944444444445</v>
      </c>
      <c r="N199" s="701">
        <v>6</v>
      </c>
      <c r="O199" s="701">
        <v>5710.02</v>
      </c>
      <c r="P199" s="726">
        <v>0.2583684384374873</v>
      </c>
      <c r="Q199" s="702">
        <v>951.67000000000007</v>
      </c>
    </row>
    <row r="200" spans="1:17" ht="14.45" customHeight="1" x14ac:dyDescent="0.2">
      <c r="A200" s="696" t="s">
        <v>3747</v>
      </c>
      <c r="B200" s="697" t="s">
        <v>3406</v>
      </c>
      <c r="C200" s="697" t="s">
        <v>2840</v>
      </c>
      <c r="D200" s="697" t="s">
        <v>3779</v>
      </c>
      <c r="E200" s="697" t="s">
        <v>3780</v>
      </c>
      <c r="F200" s="701">
        <v>1</v>
      </c>
      <c r="G200" s="701">
        <v>8536.5499999999993</v>
      </c>
      <c r="H200" s="701">
        <v>1</v>
      </c>
      <c r="I200" s="701">
        <v>8536.5499999999993</v>
      </c>
      <c r="J200" s="701">
        <v>1</v>
      </c>
      <c r="K200" s="701">
        <v>8536.5499999999993</v>
      </c>
      <c r="L200" s="701">
        <v>1</v>
      </c>
      <c r="M200" s="701">
        <v>8536.5499999999993</v>
      </c>
      <c r="N200" s="701"/>
      <c r="O200" s="701"/>
      <c r="P200" s="726"/>
      <c r="Q200" s="702"/>
    </row>
    <row r="201" spans="1:17" ht="14.45" customHeight="1" x14ac:dyDescent="0.2">
      <c r="A201" s="696" t="s">
        <v>3747</v>
      </c>
      <c r="B201" s="697" t="s">
        <v>3406</v>
      </c>
      <c r="C201" s="697" t="s">
        <v>2840</v>
      </c>
      <c r="D201" s="697" t="s">
        <v>3781</v>
      </c>
      <c r="E201" s="697" t="s">
        <v>3782</v>
      </c>
      <c r="F201" s="701">
        <v>2</v>
      </c>
      <c r="G201" s="701">
        <v>2149.42</v>
      </c>
      <c r="H201" s="701"/>
      <c r="I201" s="701">
        <v>1074.71</v>
      </c>
      <c r="J201" s="701"/>
      <c r="K201" s="701"/>
      <c r="L201" s="701"/>
      <c r="M201" s="701"/>
      <c r="N201" s="701"/>
      <c r="O201" s="701"/>
      <c r="P201" s="726"/>
      <c r="Q201" s="702"/>
    </row>
    <row r="202" spans="1:17" ht="14.45" customHeight="1" x14ac:dyDescent="0.2">
      <c r="A202" s="696" t="s">
        <v>3747</v>
      </c>
      <c r="B202" s="697" t="s">
        <v>3406</v>
      </c>
      <c r="C202" s="697" t="s">
        <v>2840</v>
      </c>
      <c r="D202" s="697" t="s">
        <v>3783</v>
      </c>
      <c r="E202" s="697" t="s">
        <v>3784</v>
      </c>
      <c r="F202" s="701">
        <v>1</v>
      </c>
      <c r="G202" s="701">
        <v>55397.2</v>
      </c>
      <c r="H202" s="701"/>
      <c r="I202" s="701">
        <v>55397.2</v>
      </c>
      <c r="J202" s="701"/>
      <c r="K202" s="701"/>
      <c r="L202" s="701"/>
      <c r="M202" s="701"/>
      <c r="N202" s="701"/>
      <c r="O202" s="701"/>
      <c r="P202" s="726"/>
      <c r="Q202" s="702"/>
    </row>
    <row r="203" spans="1:17" ht="14.45" customHeight="1" x14ac:dyDescent="0.2">
      <c r="A203" s="696" t="s">
        <v>3747</v>
      </c>
      <c r="B203" s="697" t="s">
        <v>3406</v>
      </c>
      <c r="C203" s="697" t="s">
        <v>2840</v>
      </c>
      <c r="D203" s="697" t="s">
        <v>3785</v>
      </c>
      <c r="E203" s="697" t="s">
        <v>3786</v>
      </c>
      <c r="F203" s="701">
        <v>2</v>
      </c>
      <c r="G203" s="701">
        <v>5271.46</v>
      </c>
      <c r="H203" s="701">
        <v>2</v>
      </c>
      <c r="I203" s="701">
        <v>2635.73</v>
      </c>
      <c r="J203" s="701">
        <v>1</v>
      </c>
      <c r="K203" s="701">
        <v>2635.73</v>
      </c>
      <c r="L203" s="701">
        <v>1</v>
      </c>
      <c r="M203" s="701">
        <v>2635.73</v>
      </c>
      <c r="N203" s="701"/>
      <c r="O203" s="701"/>
      <c r="P203" s="726"/>
      <c r="Q203" s="702"/>
    </row>
    <row r="204" spans="1:17" ht="14.45" customHeight="1" x14ac:dyDescent="0.2">
      <c r="A204" s="696" t="s">
        <v>3747</v>
      </c>
      <c r="B204" s="697" t="s">
        <v>3406</v>
      </c>
      <c r="C204" s="697" t="s">
        <v>2840</v>
      </c>
      <c r="D204" s="697" t="s">
        <v>3787</v>
      </c>
      <c r="E204" s="697" t="s">
        <v>3788</v>
      </c>
      <c r="F204" s="701">
        <v>1</v>
      </c>
      <c r="G204" s="701">
        <v>2236.5</v>
      </c>
      <c r="H204" s="701">
        <v>0.5</v>
      </c>
      <c r="I204" s="701">
        <v>2236.5</v>
      </c>
      <c r="J204" s="701">
        <v>2</v>
      </c>
      <c r="K204" s="701">
        <v>4473</v>
      </c>
      <c r="L204" s="701">
        <v>1</v>
      </c>
      <c r="M204" s="701">
        <v>2236.5</v>
      </c>
      <c r="N204" s="701"/>
      <c r="O204" s="701"/>
      <c r="P204" s="726"/>
      <c r="Q204" s="702"/>
    </row>
    <row r="205" spans="1:17" ht="14.45" customHeight="1" x14ac:dyDescent="0.2">
      <c r="A205" s="696" t="s">
        <v>3747</v>
      </c>
      <c r="B205" s="697" t="s">
        <v>3406</v>
      </c>
      <c r="C205" s="697" t="s">
        <v>2840</v>
      </c>
      <c r="D205" s="697" t="s">
        <v>3789</v>
      </c>
      <c r="E205" s="697" t="s">
        <v>3790</v>
      </c>
      <c r="F205" s="701">
        <v>1</v>
      </c>
      <c r="G205" s="701">
        <v>27592.04</v>
      </c>
      <c r="H205" s="701">
        <v>0.7058152420263355</v>
      </c>
      <c r="I205" s="701">
        <v>27592.04</v>
      </c>
      <c r="J205" s="701">
        <v>2</v>
      </c>
      <c r="K205" s="701">
        <v>39092.44</v>
      </c>
      <c r="L205" s="701">
        <v>1</v>
      </c>
      <c r="M205" s="701">
        <v>19546.22</v>
      </c>
      <c r="N205" s="701">
        <v>4</v>
      </c>
      <c r="O205" s="701">
        <v>46001.1</v>
      </c>
      <c r="P205" s="726">
        <v>1.1767262416978832</v>
      </c>
      <c r="Q205" s="702">
        <v>11500.275</v>
      </c>
    </row>
    <row r="206" spans="1:17" ht="14.45" customHeight="1" x14ac:dyDescent="0.2">
      <c r="A206" s="696" t="s">
        <v>3747</v>
      </c>
      <c r="B206" s="697" t="s">
        <v>3406</v>
      </c>
      <c r="C206" s="697" t="s">
        <v>2840</v>
      </c>
      <c r="D206" s="697" t="s">
        <v>3791</v>
      </c>
      <c r="E206" s="697" t="s">
        <v>3792</v>
      </c>
      <c r="F206" s="701">
        <v>1</v>
      </c>
      <c r="G206" s="701">
        <v>6493.12</v>
      </c>
      <c r="H206" s="701"/>
      <c r="I206" s="701">
        <v>6493.12</v>
      </c>
      <c r="J206" s="701"/>
      <c r="K206" s="701"/>
      <c r="L206" s="701"/>
      <c r="M206" s="701"/>
      <c r="N206" s="701"/>
      <c r="O206" s="701"/>
      <c r="P206" s="726"/>
      <c r="Q206" s="702"/>
    </row>
    <row r="207" spans="1:17" ht="14.45" customHeight="1" x14ac:dyDescent="0.2">
      <c r="A207" s="696" t="s">
        <v>3747</v>
      </c>
      <c r="B207" s="697" t="s">
        <v>3406</v>
      </c>
      <c r="C207" s="697" t="s">
        <v>2840</v>
      </c>
      <c r="D207" s="697" t="s">
        <v>3793</v>
      </c>
      <c r="E207" s="697" t="s">
        <v>3794</v>
      </c>
      <c r="F207" s="701">
        <v>2</v>
      </c>
      <c r="G207" s="701">
        <v>8275.7800000000007</v>
      </c>
      <c r="H207" s="701">
        <v>0.53337277664131211</v>
      </c>
      <c r="I207" s="701">
        <v>4137.8900000000003</v>
      </c>
      <c r="J207" s="701">
        <v>4</v>
      </c>
      <c r="K207" s="701">
        <v>15515.94</v>
      </c>
      <c r="L207" s="701">
        <v>1</v>
      </c>
      <c r="M207" s="701">
        <v>3878.9850000000001</v>
      </c>
      <c r="N207" s="701"/>
      <c r="O207" s="701"/>
      <c r="P207" s="726"/>
      <c r="Q207" s="702"/>
    </row>
    <row r="208" spans="1:17" ht="14.45" customHeight="1" x14ac:dyDescent="0.2">
      <c r="A208" s="696" t="s">
        <v>3747</v>
      </c>
      <c r="B208" s="697" t="s">
        <v>3406</v>
      </c>
      <c r="C208" s="697" t="s">
        <v>2840</v>
      </c>
      <c r="D208" s="697" t="s">
        <v>3795</v>
      </c>
      <c r="E208" s="697" t="s">
        <v>3796</v>
      </c>
      <c r="F208" s="701">
        <v>13</v>
      </c>
      <c r="G208" s="701">
        <v>12464.3</v>
      </c>
      <c r="H208" s="701">
        <v>0.53103298426196532</v>
      </c>
      <c r="I208" s="701">
        <v>958.79230769230765</v>
      </c>
      <c r="J208" s="701">
        <v>26</v>
      </c>
      <c r="K208" s="701">
        <v>23471.800000000003</v>
      </c>
      <c r="L208" s="701">
        <v>1</v>
      </c>
      <c r="M208" s="701">
        <v>902.76153846153852</v>
      </c>
      <c r="N208" s="701">
        <v>23</v>
      </c>
      <c r="O208" s="701">
        <v>15664.54</v>
      </c>
      <c r="P208" s="726">
        <v>0.66737702263993381</v>
      </c>
      <c r="Q208" s="702">
        <v>681.06695652173914</v>
      </c>
    </row>
    <row r="209" spans="1:17" ht="14.45" customHeight="1" x14ac:dyDescent="0.2">
      <c r="A209" s="696" t="s">
        <v>3747</v>
      </c>
      <c r="B209" s="697" t="s">
        <v>3406</v>
      </c>
      <c r="C209" s="697" t="s">
        <v>2840</v>
      </c>
      <c r="D209" s="697" t="s">
        <v>3797</v>
      </c>
      <c r="E209" s="697" t="s">
        <v>3798</v>
      </c>
      <c r="F209" s="701">
        <v>3</v>
      </c>
      <c r="G209" s="701">
        <v>22950</v>
      </c>
      <c r="H209" s="701">
        <v>0.91096877857941272</v>
      </c>
      <c r="I209" s="701">
        <v>7650</v>
      </c>
      <c r="J209" s="701">
        <v>4</v>
      </c>
      <c r="K209" s="701">
        <v>25192.959999999999</v>
      </c>
      <c r="L209" s="701">
        <v>1</v>
      </c>
      <c r="M209" s="701">
        <v>6298.24</v>
      </c>
      <c r="N209" s="701">
        <v>1</v>
      </c>
      <c r="O209" s="701">
        <v>4944.3100000000004</v>
      </c>
      <c r="P209" s="726">
        <v>0.19625760529925823</v>
      </c>
      <c r="Q209" s="702">
        <v>4944.3100000000004</v>
      </c>
    </row>
    <row r="210" spans="1:17" ht="14.45" customHeight="1" x14ac:dyDescent="0.2">
      <c r="A210" s="696" t="s">
        <v>3747</v>
      </c>
      <c r="B210" s="697" t="s">
        <v>3406</v>
      </c>
      <c r="C210" s="697" t="s">
        <v>2840</v>
      </c>
      <c r="D210" s="697" t="s">
        <v>3799</v>
      </c>
      <c r="E210" s="697" t="s">
        <v>3800</v>
      </c>
      <c r="F210" s="701">
        <v>3</v>
      </c>
      <c r="G210" s="701">
        <v>35499.18</v>
      </c>
      <c r="H210" s="701">
        <v>0.32543450405982044</v>
      </c>
      <c r="I210" s="701">
        <v>11833.06</v>
      </c>
      <c r="J210" s="701">
        <v>19</v>
      </c>
      <c r="K210" s="701">
        <v>109082.41</v>
      </c>
      <c r="L210" s="701">
        <v>1</v>
      </c>
      <c r="M210" s="701">
        <v>5741.1794736842103</v>
      </c>
      <c r="N210" s="701">
        <v>19</v>
      </c>
      <c r="O210" s="701">
        <v>56176.9</v>
      </c>
      <c r="P210" s="726">
        <v>0.51499503907183564</v>
      </c>
      <c r="Q210" s="702">
        <v>2956.6789473684212</v>
      </c>
    </row>
    <row r="211" spans="1:17" ht="14.45" customHeight="1" x14ac:dyDescent="0.2">
      <c r="A211" s="696" t="s">
        <v>3747</v>
      </c>
      <c r="B211" s="697" t="s">
        <v>3406</v>
      </c>
      <c r="C211" s="697" t="s">
        <v>2840</v>
      </c>
      <c r="D211" s="697" t="s">
        <v>3801</v>
      </c>
      <c r="E211" s="697" t="s">
        <v>3802</v>
      </c>
      <c r="F211" s="701">
        <v>3</v>
      </c>
      <c r="G211" s="701">
        <v>6140.46</v>
      </c>
      <c r="H211" s="701">
        <v>1.22061936822771</v>
      </c>
      <c r="I211" s="701">
        <v>2046.82</v>
      </c>
      <c r="J211" s="701">
        <v>3</v>
      </c>
      <c r="K211" s="701">
        <v>5030.6099999999997</v>
      </c>
      <c r="L211" s="701">
        <v>1</v>
      </c>
      <c r="M211" s="701">
        <v>1676.87</v>
      </c>
      <c r="N211" s="701"/>
      <c r="O211" s="701"/>
      <c r="P211" s="726"/>
      <c r="Q211" s="702"/>
    </row>
    <row r="212" spans="1:17" ht="14.45" customHeight="1" x14ac:dyDescent="0.2">
      <c r="A212" s="696" t="s">
        <v>3747</v>
      </c>
      <c r="B212" s="697" t="s">
        <v>3406</v>
      </c>
      <c r="C212" s="697" t="s">
        <v>2840</v>
      </c>
      <c r="D212" s="697" t="s">
        <v>3803</v>
      </c>
      <c r="E212" s="697" t="s">
        <v>3804</v>
      </c>
      <c r="F212" s="701">
        <v>2</v>
      </c>
      <c r="G212" s="701">
        <v>1501.52</v>
      </c>
      <c r="H212" s="701">
        <v>0.33333333333333331</v>
      </c>
      <c r="I212" s="701">
        <v>750.76</v>
      </c>
      <c r="J212" s="701">
        <v>6</v>
      </c>
      <c r="K212" s="701">
        <v>4504.5600000000004</v>
      </c>
      <c r="L212" s="701">
        <v>1</v>
      </c>
      <c r="M212" s="701">
        <v>750.7600000000001</v>
      </c>
      <c r="N212" s="701">
        <v>2</v>
      </c>
      <c r="O212" s="701">
        <v>1355.2</v>
      </c>
      <c r="P212" s="726">
        <v>0.30085069351945581</v>
      </c>
      <c r="Q212" s="702">
        <v>677.6</v>
      </c>
    </row>
    <row r="213" spans="1:17" ht="14.45" customHeight="1" x14ac:dyDescent="0.2">
      <c r="A213" s="696" t="s">
        <v>3747</v>
      </c>
      <c r="B213" s="697" t="s">
        <v>3406</v>
      </c>
      <c r="C213" s="697" t="s">
        <v>2840</v>
      </c>
      <c r="D213" s="697" t="s">
        <v>3805</v>
      </c>
      <c r="E213" s="697" t="s">
        <v>3806</v>
      </c>
      <c r="F213" s="701"/>
      <c r="G213" s="701"/>
      <c r="H213" s="701"/>
      <c r="I213" s="701"/>
      <c r="J213" s="701">
        <v>1</v>
      </c>
      <c r="K213" s="701">
        <v>10072.94</v>
      </c>
      <c r="L213" s="701">
        <v>1</v>
      </c>
      <c r="M213" s="701">
        <v>10072.94</v>
      </c>
      <c r="N213" s="701">
        <v>1</v>
      </c>
      <c r="O213" s="701">
        <v>9425.9</v>
      </c>
      <c r="P213" s="726">
        <v>0.93576453349270416</v>
      </c>
      <c r="Q213" s="702">
        <v>9425.9</v>
      </c>
    </row>
    <row r="214" spans="1:17" ht="14.45" customHeight="1" x14ac:dyDescent="0.2">
      <c r="A214" s="696" t="s">
        <v>3747</v>
      </c>
      <c r="B214" s="697" t="s">
        <v>3406</v>
      </c>
      <c r="C214" s="697" t="s">
        <v>2840</v>
      </c>
      <c r="D214" s="697" t="s">
        <v>3807</v>
      </c>
      <c r="E214" s="697" t="s">
        <v>3808</v>
      </c>
      <c r="F214" s="701">
        <v>4</v>
      </c>
      <c r="G214" s="701">
        <v>11897.44</v>
      </c>
      <c r="H214" s="701"/>
      <c r="I214" s="701">
        <v>2974.36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3747</v>
      </c>
      <c r="B215" s="697" t="s">
        <v>3406</v>
      </c>
      <c r="C215" s="697" t="s">
        <v>2840</v>
      </c>
      <c r="D215" s="697" t="s">
        <v>3809</v>
      </c>
      <c r="E215" s="697" t="s">
        <v>3810</v>
      </c>
      <c r="F215" s="701"/>
      <c r="G215" s="701"/>
      <c r="H215" s="701"/>
      <c r="I215" s="701"/>
      <c r="J215" s="701">
        <v>2</v>
      </c>
      <c r="K215" s="701">
        <v>6720</v>
      </c>
      <c r="L215" s="701">
        <v>1</v>
      </c>
      <c r="M215" s="701">
        <v>3360</v>
      </c>
      <c r="N215" s="701">
        <v>2</v>
      </c>
      <c r="O215" s="701">
        <v>4365.68</v>
      </c>
      <c r="P215" s="726">
        <v>0.6496547619047619</v>
      </c>
      <c r="Q215" s="702">
        <v>2182.84</v>
      </c>
    </row>
    <row r="216" spans="1:17" ht="14.45" customHeight="1" x14ac:dyDescent="0.2">
      <c r="A216" s="696" t="s">
        <v>3747</v>
      </c>
      <c r="B216" s="697" t="s">
        <v>3406</v>
      </c>
      <c r="C216" s="697" t="s">
        <v>2840</v>
      </c>
      <c r="D216" s="697" t="s">
        <v>3811</v>
      </c>
      <c r="E216" s="697" t="s">
        <v>3812</v>
      </c>
      <c r="F216" s="701">
        <v>6</v>
      </c>
      <c r="G216" s="701">
        <v>26590.980000000003</v>
      </c>
      <c r="H216" s="701">
        <v>0.60822994682129805</v>
      </c>
      <c r="I216" s="701">
        <v>4431.8300000000008</v>
      </c>
      <c r="J216" s="701">
        <v>14</v>
      </c>
      <c r="K216" s="701">
        <v>43718.63</v>
      </c>
      <c r="L216" s="701">
        <v>1</v>
      </c>
      <c r="M216" s="701">
        <v>3122.7592857142854</v>
      </c>
      <c r="N216" s="701">
        <v>10</v>
      </c>
      <c r="O216" s="701">
        <v>31496.67</v>
      </c>
      <c r="P216" s="726">
        <v>0.72044046210963153</v>
      </c>
      <c r="Q216" s="702">
        <v>3149.6669999999999</v>
      </c>
    </row>
    <row r="217" spans="1:17" ht="14.45" customHeight="1" x14ac:dyDescent="0.2">
      <c r="A217" s="696" t="s">
        <v>3747</v>
      </c>
      <c r="B217" s="697" t="s">
        <v>3406</v>
      </c>
      <c r="C217" s="697" t="s">
        <v>2840</v>
      </c>
      <c r="D217" s="697" t="s">
        <v>3813</v>
      </c>
      <c r="E217" s="697" t="s">
        <v>3814</v>
      </c>
      <c r="F217" s="701"/>
      <c r="G217" s="701"/>
      <c r="H217" s="701"/>
      <c r="I217" s="701"/>
      <c r="J217" s="701"/>
      <c r="K217" s="701"/>
      <c r="L217" s="701"/>
      <c r="M217" s="701"/>
      <c r="N217" s="701">
        <v>1</v>
      </c>
      <c r="O217" s="701">
        <v>40481.4</v>
      </c>
      <c r="P217" s="726"/>
      <c r="Q217" s="702">
        <v>40481.4</v>
      </c>
    </row>
    <row r="218" spans="1:17" ht="14.45" customHeight="1" x14ac:dyDescent="0.2">
      <c r="A218" s="696" t="s">
        <v>3747</v>
      </c>
      <c r="B218" s="697" t="s">
        <v>3406</v>
      </c>
      <c r="C218" s="697" t="s">
        <v>2840</v>
      </c>
      <c r="D218" s="697" t="s">
        <v>3815</v>
      </c>
      <c r="E218" s="697" t="s">
        <v>3816</v>
      </c>
      <c r="F218" s="701"/>
      <c r="G218" s="701"/>
      <c r="H218" s="701"/>
      <c r="I218" s="701"/>
      <c r="J218" s="701">
        <v>2</v>
      </c>
      <c r="K218" s="701">
        <v>43655.56</v>
      </c>
      <c r="L218" s="701">
        <v>1</v>
      </c>
      <c r="M218" s="701">
        <v>21827.78</v>
      </c>
      <c r="N218" s="701"/>
      <c r="O218" s="701"/>
      <c r="P218" s="726"/>
      <c r="Q218" s="702"/>
    </row>
    <row r="219" spans="1:17" ht="14.45" customHeight="1" x14ac:dyDescent="0.2">
      <c r="A219" s="696" t="s">
        <v>3747</v>
      </c>
      <c r="B219" s="697" t="s">
        <v>3406</v>
      </c>
      <c r="C219" s="697" t="s">
        <v>2840</v>
      </c>
      <c r="D219" s="697" t="s">
        <v>3817</v>
      </c>
      <c r="E219" s="697" t="s">
        <v>3818</v>
      </c>
      <c r="F219" s="701">
        <v>3</v>
      </c>
      <c r="G219" s="701">
        <v>1652.16</v>
      </c>
      <c r="H219" s="701">
        <v>0.51964521607850533</v>
      </c>
      <c r="I219" s="701">
        <v>550.72</v>
      </c>
      <c r="J219" s="701">
        <v>6</v>
      </c>
      <c r="K219" s="701">
        <v>3179.4000000000005</v>
      </c>
      <c r="L219" s="701">
        <v>1</v>
      </c>
      <c r="M219" s="701">
        <v>529.90000000000009</v>
      </c>
      <c r="N219" s="701">
        <v>5</v>
      </c>
      <c r="O219" s="701">
        <v>2021.88</v>
      </c>
      <c r="P219" s="726">
        <v>0.63593130779392326</v>
      </c>
      <c r="Q219" s="702">
        <v>404.37600000000003</v>
      </c>
    </row>
    <row r="220" spans="1:17" ht="14.45" customHeight="1" x14ac:dyDescent="0.2">
      <c r="A220" s="696" t="s">
        <v>3747</v>
      </c>
      <c r="B220" s="697" t="s">
        <v>3406</v>
      </c>
      <c r="C220" s="697" t="s">
        <v>2840</v>
      </c>
      <c r="D220" s="697" t="s">
        <v>3819</v>
      </c>
      <c r="E220" s="697" t="s">
        <v>3820</v>
      </c>
      <c r="F220" s="701">
        <v>2</v>
      </c>
      <c r="G220" s="701">
        <v>34763.980000000003</v>
      </c>
      <c r="H220" s="701"/>
      <c r="I220" s="701">
        <v>17381.990000000002</v>
      </c>
      <c r="J220" s="701"/>
      <c r="K220" s="701"/>
      <c r="L220" s="701"/>
      <c r="M220" s="701"/>
      <c r="N220" s="701"/>
      <c r="O220" s="701"/>
      <c r="P220" s="726"/>
      <c r="Q220" s="702"/>
    </row>
    <row r="221" spans="1:17" ht="14.45" customHeight="1" x14ac:dyDescent="0.2">
      <c r="A221" s="696" t="s">
        <v>3747</v>
      </c>
      <c r="B221" s="697" t="s">
        <v>3406</v>
      </c>
      <c r="C221" s="697" t="s">
        <v>2840</v>
      </c>
      <c r="D221" s="697" t="s">
        <v>3821</v>
      </c>
      <c r="E221" s="697" t="s">
        <v>3822</v>
      </c>
      <c r="F221" s="701">
        <v>4</v>
      </c>
      <c r="G221" s="701">
        <v>3324.64</v>
      </c>
      <c r="H221" s="701">
        <v>4</v>
      </c>
      <c r="I221" s="701">
        <v>831.16</v>
      </c>
      <c r="J221" s="701">
        <v>1</v>
      </c>
      <c r="K221" s="701">
        <v>831.16</v>
      </c>
      <c r="L221" s="701">
        <v>1</v>
      </c>
      <c r="M221" s="701">
        <v>831.16</v>
      </c>
      <c r="N221" s="701">
        <v>2</v>
      </c>
      <c r="O221" s="701">
        <v>1374.32</v>
      </c>
      <c r="P221" s="726">
        <v>1.6534963183983831</v>
      </c>
      <c r="Q221" s="702">
        <v>687.16</v>
      </c>
    </row>
    <row r="222" spans="1:17" ht="14.45" customHeight="1" x14ac:dyDescent="0.2">
      <c r="A222" s="696" t="s">
        <v>3747</v>
      </c>
      <c r="B222" s="697" t="s">
        <v>3406</v>
      </c>
      <c r="C222" s="697" t="s">
        <v>2840</v>
      </c>
      <c r="D222" s="697" t="s">
        <v>3823</v>
      </c>
      <c r="E222" s="697" t="s">
        <v>3822</v>
      </c>
      <c r="F222" s="701"/>
      <c r="G222" s="701"/>
      <c r="H222" s="701"/>
      <c r="I222" s="701"/>
      <c r="J222" s="701">
        <v>1</v>
      </c>
      <c r="K222" s="701">
        <v>888.06</v>
      </c>
      <c r="L222" s="701">
        <v>1</v>
      </c>
      <c r="M222" s="701">
        <v>888.06</v>
      </c>
      <c r="N222" s="701">
        <v>6</v>
      </c>
      <c r="O222" s="701">
        <v>4123.0099999999993</v>
      </c>
      <c r="P222" s="726">
        <v>4.6427155822804762</v>
      </c>
      <c r="Q222" s="702">
        <v>687.16833333333318</v>
      </c>
    </row>
    <row r="223" spans="1:17" ht="14.45" customHeight="1" x14ac:dyDescent="0.2">
      <c r="A223" s="696" t="s">
        <v>3747</v>
      </c>
      <c r="B223" s="697" t="s">
        <v>3406</v>
      </c>
      <c r="C223" s="697" t="s">
        <v>2840</v>
      </c>
      <c r="D223" s="697" t="s">
        <v>3824</v>
      </c>
      <c r="E223" s="697" t="s">
        <v>3825</v>
      </c>
      <c r="F223" s="701">
        <v>2</v>
      </c>
      <c r="G223" s="701">
        <v>1662.32</v>
      </c>
      <c r="H223" s="701"/>
      <c r="I223" s="701">
        <v>831.16</v>
      </c>
      <c r="J223" s="701"/>
      <c r="K223" s="701"/>
      <c r="L223" s="701"/>
      <c r="M223" s="701"/>
      <c r="N223" s="701"/>
      <c r="O223" s="701"/>
      <c r="P223" s="726"/>
      <c r="Q223" s="702"/>
    </row>
    <row r="224" spans="1:17" ht="14.45" customHeight="1" x14ac:dyDescent="0.2">
      <c r="A224" s="696" t="s">
        <v>3747</v>
      </c>
      <c r="B224" s="697" t="s">
        <v>3406</v>
      </c>
      <c r="C224" s="697" t="s">
        <v>2840</v>
      </c>
      <c r="D224" s="697" t="s">
        <v>3826</v>
      </c>
      <c r="E224" s="697" t="s">
        <v>3827</v>
      </c>
      <c r="F224" s="701"/>
      <c r="G224" s="701"/>
      <c r="H224" s="701"/>
      <c r="I224" s="701"/>
      <c r="J224" s="701"/>
      <c r="K224" s="701"/>
      <c r="L224" s="701"/>
      <c r="M224" s="701"/>
      <c r="N224" s="701">
        <v>1</v>
      </c>
      <c r="O224" s="701">
        <v>2205</v>
      </c>
      <c r="P224" s="726"/>
      <c r="Q224" s="702">
        <v>2205</v>
      </c>
    </row>
    <row r="225" spans="1:17" ht="14.45" customHeight="1" x14ac:dyDescent="0.2">
      <c r="A225" s="696" t="s">
        <v>3747</v>
      </c>
      <c r="B225" s="697" t="s">
        <v>3406</v>
      </c>
      <c r="C225" s="697" t="s">
        <v>2840</v>
      </c>
      <c r="D225" s="697" t="s">
        <v>3828</v>
      </c>
      <c r="E225" s="697" t="s">
        <v>3829</v>
      </c>
      <c r="F225" s="701">
        <v>2</v>
      </c>
      <c r="G225" s="701">
        <v>2624.28</v>
      </c>
      <c r="H225" s="701">
        <v>0.39999999999999997</v>
      </c>
      <c r="I225" s="701">
        <v>1312.14</v>
      </c>
      <c r="J225" s="701">
        <v>5</v>
      </c>
      <c r="K225" s="701">
        <v>6560.7000000000007</v>
      </c>
      <c r="L225" s="701">
        <v>1</v>
      </c>
      <c r="M225" s="701">
        <v>1312.14</v>
      </c>
      <c r="N225" s="701">
        <v>4</v>
      </c>
      <c r="O225" s="701">
        <v>4228.24</v>
      </c>
      <c r="P225" s="726">
        <v>0.64448000975505648</v>
      </c>
      <c r="Q225" s="702">
        <v>1057.06</v>
      </c>
    </row>
    <row r="226" spans="1:17" ht="14.45" customHeight="1" x14ac:dyDescent="0.2">
      <c r="A226" s="696" t="s">
        <v>3747</v>
      </c>
      <c r="B226" s="697" t="s">
        <v>3406</v>
      </c>
      <c r="C226" s="697" t="s">
        <v>2840</v>
      </c>
      <c r="D226" s="697" t="s">
        <v>3830</v>
      </c>
      <c r="E226" s="697" t="s">
        <v>3831</v>
      </c>
      <c r="F226" s="701">
        <v>20</v>
      </c>
      <c r="G226" s="701">
        <v>70463.22</v>
      </c>
      <c r="H226" s="701">
        <v>1.958010023575075</v>
      </c>
      <c r="I226" s="701">
        <v>3523.1610000000001</v>
      </c>
      <c r="J226" s="701">
        <v>11</v>
      </c>
      <c r="K226" s="701">
        <v>35987.160000000003</v>
      </c>
      <c r="L226" s="701">
        <v>1</v>
      </c>
      <c r="M226" s="701">
        <v>3271.5600000000004</v>
      </c>
      <c r="N226" s="701">
        <v>22</v>
      </c>
      <c r="O226" s="701">
        <v>69185.22</v>
      </c>
      <c r="P226" s="726">
        <v>1.9224973573908026</v>
      </c>
      <c r="Q226" s="702">
        <v>3144.7827272727272</v>
      </c>
    </row>
    <row r="227" spans="1:17" ht="14.45" customHeight="1" x14ac:dyDescent="0.2">
      <c r="A227" s="696" t="s">
        <v>3747</v>
      </c>
      <c r="B227" s="697" t="s">
        <v>3406</v>
      </c>
      <c r="C227" s="697" t="s">
        <v>2840</v>
      </c>
      <c r="D227" s="697" t="s">
        <v>3832</v>
      </c>
      <c r="E227" s="697" t="s">
        <v>3833</v>
      </c>
      <c r="F227" s="701">
        <v>7</v>
      </c>
      <c r="G227" s="701">
        <v>7603.1900000000005</v>
      </c>
      <c r="H227" s="701">
        <v>0.35325293076917358</v>
      </c>
      <c r="I227" s="701">
        <v>1086.17</v>
      </c>
      <c r="J227" s="701">
        <v>20</v>
      </c>
      <c r="K227" s="701">
        <v>21523.360000000001</v>
      </c>
      <c r="L227" s="701">
        <v>1</v>
      </c>
      <c r="M227" s="701">
        <v>1076.1680000000001</v>
      </c>
      <c r="N227" s="701">
        <v>2</v>
      </c>
      <c r="O227" s="701">
        <v>1972.3</v>
      </c>
      <c r="P227" s="726">
        <v>9.1635320879267915E-2</v>
      </c>
      <c r="Q227" s="702">
        <v>986.15</v>
      </c>
    </row>
    <row r="228" spans="1:17" ht="14.45" customHeight="1" x14ac:dyDescent="0.2">
      <c r="A228" s="696" t="s">
        <v>3747</v>
      </c>
      <c r="B228" s="697" t="s">
        <v>3406</v>
      </c>
      <c r="C228" s="697" t="s">
        <v>2840</v>
      </c>
      <c r="D228" s="697" t="s">
        <v>3834</v>
      </c>
      <c r="E228" s="697" t="s">
        <v>3835</v>
      </c>
      <c r="F228" s="701"/>
      <c r="G228" s="701"/>
      <c r="H228" s="701"/>
      <c r="I228" s="701"/>
      <c r="J228" s="701">
        <v>1</v>
      </c>
      <c r="K228" s="701">
        <v>12020.1</v>
      </c>
      <c r="L228" s="701">
        <v>1</v>
      </c>
      <c r="M228" s="701">
        <v>12020.1</v>
      </c>
      <c r="N228" s="701"/>
      <c r="O228" s="701"/>
      <c r="P228" s="726"/>
      <c r="Q228" s="702"/>
    </row>
    <row r="229" spans="1:17" ht="14.45" customHeight="1" x14ac:dyDescent="0.2">
      <c r="A229" s="696" t="s">
        <v>3747</v>
      </c>
      <c r="B229" s="697" t="s">
        <v>3406</v>
      </c>
      <c r="C229" s="697" t="s">
        <v>2840</v>
      </c>
      <c r="D229" s="697" t="s">
        <v>3836</v>
      </c>
      <c r="E229" s="697" t="s">
        <v>3837</v>
      </c>
      <c r="F229" s="701">
        <v>2</v>
      </c>
      <c r="G229" s="701">
        <v>160000</v>
      </c>
      <c r="H229" s="701"/>
      <c r="I229" s="701">
        <v>80000</v>
      </c>
      <c r="J229" s="701"/>
      <c r="K229" s="701"/>
      <c r="L229" s="701"/>
      <c r="M229" s="701"/>
      <c r="N229" s="701"/>
      <c r="O229" s="701"/>
      <c r="P229" s="726"/>
      <c r="Q229" s="702"/>
    </row>
    <row r="230" spans="1:17" ht="14.45" customHeight="1" x14ac:dyDescent="0.2">
      <c r="A230" s="696" t="s">
        <v>3747</v>
      </c>
      <c r="B230" s="697" t="s">
        <v>3406</v>
      </c>
      <c r="C230" s="697" t="s">
        <v>2840</v>
      </c>
      <c r="D230" s="697" t="s">
        <v>3838</v>
      </c>
      <c r="E230" s="697" t="s">
        <v>3839</v>
      </c>
      <c r="F230" s="701">
        <v>4</v>
      </c>
      <c r="G230" s="701">
        <v>1436.4</v>
      </c>
      <c r="H230" s="701">
        <v>0.31544134117471379</v>
      </c>
      <c r="I230" s="701">
        <v>359.1</v>
      </c>
      <c r="J230" s="701">
        <v>13</v>
      </c>
      <c r="K230" s="701">
        <v>4553.62</v>
      </c>
      <c r="L230" s="701">
        <v>1</v>
      </c>
      <c r="M230" s="701">
        <v>350.27846153846156</v>
      </c>
      <c r="N230" s="701">
        <v>2</v>
      </c>
      <c r="O230" s="701">
        <v>626.62</v>
      </c>
      <c r="P230" s="726">
        <v>0.13760919883521242</v>
      </c>
      <c r="Q230" s="702">
        <v>313.31</v>
      </c>
    </row>
    <row r="231" spans="1:17" ht="14.45" customHeight="1" x14ac:dyDescent="0.2">
      <c r="A231" s="696" t="s">
        <v>3747</v>
      </c>
      <c r="B231" s="697" t="s">
        <v>3406</v>
      </c>
      <c r="C231" s="697" t="s">
        <v>2840</v>
      </c>
      <c r="D231" s="697" t="s">
        <v>3840</v>
      </c>
      <c r="E231" s="697" t="s">
        <v>3841</v>
      </c>
      <c r="F231" s="701">
        <v>7</v>
      </c>
      <c r="G231" s="701">
        <v>112679.84999999999</v>
      </c>
      <c r="H231" s="701">
        <v>1.5802849789982258</v>
      </c>
      <c r="I231" s="701">
        <v>16097.121428571427</v>
      </c>
      <c r="J231" s="701">
        <v>5</v>
      </c>
      <c r="K231" s="701">
        <v>71303.5</v>
      </c>
      <c r="L231" s="701">
        <v>1</v>
      </c>
      <c r="M231" s="701">
        <v>14260.7</v>
      </c>
      <c r="N231" s="701">
        <v>6</v>
      </c>
      <c r="O231" s="701">
        <v>85559.999999999985</v>
      </c>
      <c r="P231" s="726">
        <v>1.1999410968606028</v>
      </c>
      <c r="Q231" s="702">
        <v>14259.999999999998</v>
      </c>
    </row>
    <row r="232" spans="1:17" ht="14.45" customHeight="1" x14ac:dyDescent="0.2">
      <c r="A232" s="696" t="s">
        <v>3747</v>
      </c>
      <c r="B232" s="697" t="s">
        <v>3406</v>
      </c>
      <c r="C232" s="697" t="s">
        <v>2840</v>
      </c>
      <c r="D232" s="697" t="s">
        <v>3842</v>
      </c>
      <c r="E232" s="697" t="s">
        <v>3843</v>
      </c>
      <c r="F232" s="701">
        <v>1</v>
      </c>
      <c r="G232" s="701">
        <v>5200.68</v>
      </c>
      <c r="H232" s="701"/>
      <c r="I232" s="701">
        <v>5200.68</v>
      </c>
      <c r="J232" s="701"/>
      <c r="K232" s="701"/>
      <c r="L232" s="701"/>
      <c r="M232" s="701"/>
      <c r="N232" s="701">
        <v>3</v>
      </c>
      <c r="O232" s="701">
        <v>12676.170000000002</v>
      </c>
      <c r="P232" s="726"/>
      <c r="Q232" s="702">
        <v>4225.3900000000003</v>
      </c>
    </row>
    <row r="233" spans="1:17" ht="14.45" customHeight="1" x14ac:dyDescent="0.2">
      <c r="A233" s="696" t="s">
        <v>3747</v>
      </c>
      <c r="B233" s="697" t="s">
        <v>3406</v>
      </c>
      <c r="C233" s="697" t="s">
        <v>2840</v>
      </c>
      <c r="D233" s="697" t="s">
        <v>3844</v>
      </c>
      <c r="E233" s="697" t="s">
        <v>3845</v>
      </c>
      <c r="F233" s="701">
        <v>7</v>
      </c>
      <c r="G233" s="701">
        <v>37986.509999999995</v>
      </c>
      <c r="H233" s="701">
        <v>0.66823705367462105</v>
      </c>
      <c r="I233" s="701">
        <v>5426.6442857142847</v>
      </c>
      <c r="J233" s="701">
        <v>14</v>
      </c>
      <c r="K233" s="701">
        <v>56845.86</v>
      </c>
      <c r="L233" s="701">
        <v>1</v>
      </c>
      <c r="M233" s="701">
        <v>4060.4185714285713</v>
      </c>
      <c r="N233" s="701">
        <v>10</v>
      </c>
      <c r="O233" s="701">
        <v>35022.800000000003</v>
      </c>
      <c r="P233" s="726">
        <v>0.61610115494778339</v>
      </c>
      <c r="Q233" s="702">
        <v>3502.28</v>
      </c>
    </row>
    <row r="234" spans="1:17" ht="14.45" customHeight="1" x14ac:dyDescent="0.2">
      <c r="A234" s="696" t="s">
        <v>3747</v>
      </c>
      <c r="B234" s="697" t="s">
        <v>3406</v>
      </c>
      <c r="C234" s="697" t="s">
        <v>2840</v>
      </c>
      <c r="D234" s="697" t="s">
        <v>3846</v>
      </c>
      <c r="E234" s="697" t="s">
        <v>3847</v>
      </c>
      <c r="F234" s="701">
        <v>9</v>
      </c>
      <c r="G234" s="701">
        <v>15768.04</v>
      </c>
      <c r="H234" s="701">
        <v>1.8266960148285452</v>
      </c>
      <c r="I234" s="701">
        <v>1752.0044444444445</v>
      </c>
      <c r="J234" s="701">
        <v>5</v>
      </c>
      <c r="K234" s="701">
        <v>8632</v>
      </c>
      <c r="L234" s="701">
        <v>1</v>
      </c>
      <c r="M234" s="701">
        <v>1726.4</v>
      </c>
      <c r="N234" s="701">
        <v>5</v>
      </c>
      <c r="O234" s="701">
        <v>8632</v>
      </c>
      <c r="P234" s="726">
        <v>1</v>
      </c>
      <c r="Q234" s="702">
        <v>1726.4</v>
      </c>
    </row>
    <row r="235" spans="1:17" ht="14.45" customHeight="1" x14ac:dyDescent="0.2">
      <c r="A235" s="696" t="s">
        <v>3747</v>
      </c>
      <c r="B235" s="697" t="s">
        <v>3406</v>
      </c>
      <c r="C235" s="697" t="s">
        <v>2840</v>
      </c>
      <c r="D235" s="697" t="s">
        <v>3848</v>
      </c>
      <c r="E235" s="697" t="s">
        <v>3849</v>
      </c>
      <c r="F235" s="701"/>
      <c r="G235" s="701"/>
      <c r="H235" s="701"/>
      <c r="I235" s="701"/>
      <c r="J235" s="701">
        <v>3</v>
      </c>
      <c r="K235" s="701">
        <v>57769.06</v>
      </c>
      <c r="L235" s="701">
        <v>1</v>
      </c>
      <c r="M235" s="701">
        <v>19256.353333333333</v>
      </c>
      <c r="N235" s="701">
        <v>4</v>
      </c>
      <c r="O235" s="701">
        <v>46464</v>
      </c>
      <c r="P235" s="726">
        <v>0.80430597278197014</v>
      </c>
      <c r="Q235" s="702">
        <v>11616</v>
      </c>
    </row>
    <row r="236" spans="1:17" ht="14.45" customHeight="1" x14ac:dyDescent="0.2">
      <c r="A236" s="696" t="s">
        <v>3747</v>
      </c>
      <c r="B236" s="697" t="s">
        <v>3406</v>
      </c>
      <c r="C236" s="697" t="s">
        <v>2840</v>
      </c>
      <c r="D236" s="697" t="s">
        <v>3850</v>
      </c>
      <c r="E236" s="697" t="s">
        <v>3851</v>
      </c>
      <c r="F236" s="701">
        <v>1</v>
      </c>
      <c r="G236" s="701">
        <v>20300.7</v>
      </c>
      <c r="H236" s="701">
        <v>1</v>
      </c>
      <c r="I236" s="701">
        <v>20300.7</v>
      </c>
      <c r="J236" s="701">
        <v>1</v>
      </c>
      <c r="K236" s="701">
        <v>20300.7</v>
      </c>
      <c r="L236" s="701">
        <v>1</v>
      </c>
      <c r="M236" s="701">
        <v>20300.7</v>
      </c>
      <c r="N236" s="701"/>
      <c r="O236" s="701"/>
      <c r="P236" s="726"/>
      <c r="Q236" s="702"/>
    </row>
    <row r="237" spans="1:17" ht="14.45" customHeight="1" x14ac:dyDescent="0.2">
      <c r="A237" s="696" t="s">
        <v>3747</v>
      </c>
      <c r="B237" s="697" t="s">
        <v>3406</v>
      </c>
      <c r="C237" s="697" t="s">
        <v>2840</v>
      </c>
      <c r="D237" s="697" t="s">
        <v>3852</v>
      </c>
      <c r="E237" s="697" t="s">
        <v>3853</v>
      </c>
      <c r="F237" s="701"/>
      <c r="G237" s="701"/>
      <c r="H237" s="701"/>
      <c r="I237" s="701"/>
      <c r="J237" s="701">
        <v>5</v>
      </c>
      <c r="K237" s="701">
        <v>316246.75</v>
      </c>
      <c r="L237" s="701">
        <v>1</v>
      </c>
      <c r="M237" s="701">
        <v>63249.35</v>
      </c>
      <c r="N237" s="701">
        <v>2</v>
      </c>
      <c r="O237" s="701">
        <v>78682.8</v>
      </c>
      <c r="P237" s="726">
        <v>0.24880192444665442</v>
      </c>
      <c r="Q237" s="702">
        <v>39341.4</v>
      </c>
    </row>
    <row r="238" spans="1:17" ht="14.45" customHeight="1" x14ac:dyDescent="0.2">
      <c r="A238" s="696" t="s">
        <v>3747</v>
      </c>
      <c r="B238" s="697" t="s">
        <v>3406</v>
      </c>
      <c r="C238" s="697" t="s">
        <v>2840</v>
      </c>
      <c r="D238" s="697" t="s">
        <v>3854</v>
      </c>
      <c r="E238" s="697" t="s">
        <v>3855</v>
      </c>
      <c r="F238" s="701">
        <v>3</v>
      </c>
      <c r="G238" s="701">
        <v>11971.17</v>
      </c>
      <c r="H238" s="701">
        <v>0.3083067014484363</v>
      </c>
      <c r="I238" s="701">
        <v>3990.39</v>
      </c>
      <c r="J238" s="701">
        <v>11</v>
      </c>
      <c r="K238" s="701">
        <v>38828.769999999997</v>
      </c>
      <c r="L238" s="701">
        <v>1</v>
      </c>
      <c r="M238" s="701">
        <v>3529.8881818181817</v>
      </c>
      <c r="N238" s="701">
        <v>8</v>
      </c>
      <c r="O238" s="701">
        <v>26857.68</v>
      </c>
      <c r="P238" s="726">
        <v>0.69169535887951128</v>
      </c>
      <c r="Q238" s="702">
        <v>3357.21</v>
      </c>
    </row>
    <row r="239" spans="1:17" ht="14.45" customHeight="1" x14ac:dyDescent="0.2">
      <c r="A239" s="696" t="s">
        <v>3747</v>
      </c>
      <c r="B239" s="697" t="s">
        <v>3406</v>
      </c>
      <c r="C239" s="697" t="s">
        <v>2840</v>
      </c>
      <c r="D239" s="697" t="s">
        <v>3856</v>
      </c>
      <c r="E239" s="697" t="s">
        <v>3857</v>
      </c>
      <c r="F239" s="701"/>
      <c r="G239" s="701"/>
      <c r="H239" s="701"/>
      <c r="I239" s="701"/>
      <c r="J239" s="701">
        <v>1</v>
      </c>
      <c r="K239" s="701">
        <v>3106.5</v>
      </c>
      <c r="L239" s="701">
        <v>1</v>
      </c>
      <c r="M239" s="701">
        <v>3106.5</v>
      </c>
      <c r="N239" s="701"/>
      <c r="O239" s="701"/>
      <c r="P239" s="726"/>
      <c r="Q239" s="702"/>
    </row>
    <row r="240" spans="1:17" ht="14.45" customHeight="1" x14ac:dyDescent="0.2">
      <c r="A240" s="696" t="s">
        <v>3747</v>
      </c>
      <c r="B240" s="697" t="s">
        <v>3406</v>
      </c>
      <c r="C240" s="697" t="s">
        <v>2840</v>
      </c>
      <c r="D240" s="697" t="s">
        <v>3858</v>
      </c>
      <c r="E240" s="697" t="s">
        <v>3859</v>
      </c>
      <c r="F240" s="701"/>
      <c r="G240" s="701"/>
      <c r="H240" s="701"/>
      <c r="I240" s="701"/>
      <c r="J240" s="701">
        <v>3</v>
      </c>
      <c r="K240" s="701">
        <v>51570.21</v>
      </c>
      <c r="L240" s="701">
        <v>1</v>
      </c>
      <c r="M240" s="701">
        <v>17190.07</v>
      </c>
      <c r="N240" s="701">
        <v>4</v>
      </c>
      <c r="O240" s="701">
        <v>50139.8</v>
      </c>
      <c r="P240" s="726">
        <v>0.97226286261002237</v>
      </c>
      <c r="Q240" s="702">
        <v>12534.95</v>
      </c>
    </row>
    <row r="241" spans="1:17" ht="14.45" customHeight="1" x14ac:dyDescent="0.2">
      <c r="A241" s="696" t="s">
        <v>3747</v>
      </c>
      <c r="B241" s="697" t="s">
        <v>3406</v>
      </c>
      <c r="C241" s="697" t="s">
        <v>2840</v>
      </c>
      <c r="D241" s="697" t="s">
        <v>3860</v>
      </c>
      <c r="E241" s="697" t="s">
        <v>3861</v>
      </c>
      <c r="F241" s="701">
        <v>2</v>
      </c>
      <c r="G241" s="701">
        <v>761.72</v>
      </c>
      <c r="H241" s="701"/>
      <c r="I241" s="701">
        <v>380.86</v>
      </c>
      <c r="J241" s="701"/>
      <c r="K241" s="701"/>
      <c r="L241" s="701"/>
      <c r="M241" s="701"/>
      <c r="N241" s="701"/>
      <c r="O241" s="701"/>
      <c r="P241" s="726"/>
      <c r="Q241" s="702"/>
    </row>
    <row r="242" spans="1:17" ht="14.45" customHeight="1" x14ac:dyDescent="0.2">
      <c r="A242" s="696" t="s">
        <v>3747</v>
      </c>
      <c r="B242" s="697" t="s">
        <v>3406</v>
      </c>
      <c r="C242" s="697" t="s">
        <v>2840</v>
      </c>
      <c r="D242" s="697" t="s">
        <v>3862</v>
      </c>
      <c r="E242" s="697" t="s">
        <v>3863</v>
      </c>
      <c r="F242" s="701"/>
      <c r="G242" s="701"/>
      <c r="H242" s="701"/>
      <c r="I242" s="701"/>
      <c r="J242" s="701">
        <v>1</v>
      </c>
      <c r="K242" s="701">
        <v>3178.63</v>
      </c>
      <c r="L242" s="701">
        <v>1</v>
      </c>
      <c r="M242" s="701">
        <v>3178.63</v>
      </c>
      <c r="N242" s="701">
        <v>1</v>
      </c>
      <c r="O242" s="701">
        <v>3178.63</v>
      </c>
      <c r="P242" s="726">
        <v>1</v>
      </c>
      <c r="Q242" s="702">
        <v>3178.63</v>
      </c>
    </row>
    <row r="243" spans="1:17" ht="14.45" customHeight="1" x14ac:dyDescent="0.2">
      <c r="A243" s="696" t="s">
        <v>3747</v>
      </c>
      <c r="B243" s="697" t="s">
        <v>3406</v>
      </c>
      <c r="C243" s="697" t="s">
        <v>2840</v>
      </c>
      <c r="D243" s="697" t="s">
        <v>3864</v>
      </c>
      <c r="E243" s="697" t="s">
        <v>3865</v>
      </c>
      <c r="F243" s="701"/>
      <c r="G243" s="701"/>
      <c r="H243" s="701"/>
      <c r="I243" s="701"/>
      <c r="J243" s="701">
        <v>2</v>
      </c>
      <c r="K243" s="701">
        <v>113849</v>
      </c>
      <c r="L243" s="701">
        <v>1</v>
      </c>
      <c r="M243" s="701">
        <v>56924.5</v>
      </c>
      <c r="N243" s="701">
        <v>1</v>
      </c>
      <c r="O243" s="701">
        <v>61566</v>
      </c>
      <c r="P243" s="726">
        <v>0.54076891320960219</v>
      </c>
      <c r="Q243" s="702">
        <v>61566</v>
      </c>
    </row>
    <row r="244" spans="1:17" ht="14.45" customHeight="1" x14ac:dyDescent="0.2">
      <c r="A244" s="696" t="s">
        <v>3747</v>
      </c>
      <c r="B244" s="697" t="s">
        <v>3406</v>
      </c>
      <c r="C244" s="697" t="s">
        <v>2840</v>
      </c>
      <c r="D244" s="697" t="s">
        <v>3866</v>
      </c>
      <c r="E244" s="697" t="s">
        <v>3867</v>
      </c>
      <c r="F244" s="701"/>
      <c r="G244" s="701"/>
      <c r="H244" s="701"/>
      <c r="I244" s="701"/>
      <c r="J244" s="701"/>
      <c r="K244" s="701"/>
      <c r="L244" s="701"/>
      <c r="M244" s="701"/>
      <c r="N244" s="701">
        <v>1</v>
      </c>
      <c r="O244" s="701">
        <v>9922</v>
      </c>
      <c r="P244" s="726"/>
      <c r="Q244" s="702">
        <v>9922</v>
      </c>
    </row>
    <row r="245" spans="1:17" ht="14.45" customHeight="1" x14ac:dyDescent="0.2">
      <c r="A245" s="696" t="s">
        <v>3747</v>
      </c>
      <c r="B245" s="697" t="s">
        <v>3406</v>
      </c>
      <c r="C245" s="697" t="s">
        <v>2840</v>
      </c>
      <c r="D245" s="697" t="s">
        <v>3868</v>
      </c>
      <c r="E245" s="697" t="s">
        <v>3869</v>
      </c>
      <c r="F245" s="701">
        <v>1</v>
      </c>
      <c r="G245" s="701">
        <v>310</v>
      </c>
      <c r="H245" s="701"/>
      <c r="I245" s="701">
        <v>310</v>
      </c>
      <c r="J245" s="701"/>
      <c r="K245" s="701"/>
      <c r="L245" s="701"/>
      <c r="M245" s="701"/>
      <c r="N245" s="701"/>
      <c r="O245" s="701"/>
      <c r="P245" s="726"/>
      <c r="Q245" s="702"/>
    </row>
    <row r="246" spans="1:17" ht="14.45" customHeight="1" x14ac:dyDescent="0.2">
      <c r="A246" s="696" t="s">
        <v>3747</v>
      </c>
      <c r="B246" s="697" t="s">
        <v>3406</v>
      </c>
      <c r="C246" s="697" t="s">
        <v>2840</v>
      </c>
      <c r="D246" s="697" t="s">
        <v>3870</v>
      </c>
      <c r="E246" s="697" t="s">
        <v>3871</v>
      </c>
      <c r="F246" s="701"/>
      <c r="G246" s="701"/>
      <c r="H246" s="701"/>
      <c r="I246" s="701"/>
      <c r="J246" s="701"/>
      <c r="K246" s="701"/>
      <c r="L246" s="701"/>
      <c r="M246" s="701"/>
      <c r="N246" s="701">
        <v>1</v>
      </c>
      <c r="O246" s="701">
        <v>510.57</v>
      </c>
      <c r="P246" s="726"/>
      <c r="Q246" s="702">
        <v>510.57</v>
      </c>
    </row>
    <row r="247" spans="1:17" ht="14.45" customHeight="1" x14ac:dyDescent="0.2">
      <c r="A247" s="696" t="s">
        <v>3747</v>
      </c>
      <c r="B247" s="697" t="s">
        <v>3406</v>
      </c>
      <c r="C247" s="697" t="s">
        <v>2840</v>
      </c>
      <c r="D247" s="697" t="s">
        <v>3872</v>
      </c>
      <c r="E247" s="697" t="s">
        <v>3873</v>
      </c>
      <c r="F247" s="701"/>
      <c r="G247" s="701"/>
      <c r="H247" s="701"/>
      <c r="I247" s="701"/>
      <c r="J247" s="701">
        <v>1</v>
      </c>
      <c r="K247" s="701">
        <v>16952.3</v>
      </c>
      <c r="L247" s="701">
        <v>1</v>
      </c>
      <c r="M247" s="701">
        <v>16952.3</v>
      </c>
      <c r="N247" s="701"/>
      <c r="O247" s="701"/>
      <c r="P247" s="726"/>
      <c r="Q247" s="702"/>
    </row>
    <row r="248" spans="1:17" ht="14.45" customHeight="1" x14ac:dyDescent="0.2">
      <c r="A248" s="696" t="s">
        <v>3747</v>
      </c>
      <c r="B248" s="697" t="s">
        <v>3406</v>
      </c>
      <c r="C248" s="697" t="s">
        <v>2840</v>
      </c>
      <c r="D248" s="697" t="s">
        <v>3874</v>
      </c>
      <c r="E248" s="697" t="s">
        <v>3875</v>
      </c>
      <c r="F248" s="701"/>
      <c r="G248" s="701"/>
      <c r="H248" s="701"/>
      <c r="I248" s="701"/>
      <c r="J248" s="701">
        <v>1</v>
      </c>
      <c r="K248" s="701">
        <v>44071.360000000001</v>
      </c>
      <c r="L248" s="701">
        <v>1</v>
      </c>
      <c r="M248" s="701">
        <v>44071.360000000001</v>
      </c>
      <c r="N248" s="701"/>
      <c r="O248" s="701"/>
      <c r="P248" s="726"/>
      <c r="Q248" s="702"/>
    </row>
    <row r="249" spans="1:17" ht="14.45" customHeight="1" x14ac:dyDescent="0.2">
      <c r="A249" s="696" t="s">
        <v>3747</v>
      </c>
      <c r="B249" s="697" t="s">
        <v>3406</v>
      </c>
      <c r="C249" s="697" t="s">
        <v>2840</v>
      </c>
      <c r="D249" s="697" t="s">
        <v>3876</v>
      </c>
      <c r="E249" s="697" t="s">
        <v>3877</v>
      </c>
      <c r="F249" s="701"/>
      <c r="G249" s="701"/>
      <c r="H249" s="701"/>
      <c r="I249" s="701"/>
      <c r="J249" s="701">
        <v>1</v>
      </c>
      <c r="K249" s="701">
        <v>75000</v>
      </c>
      <c r="L249" s="701">
        <v>1</v>
      </c>
      <c r="M249" s="701">
        <v>75000</v>
      </c>
      <c r="N249" s="701"/>
      <c r="O249" s="701"/>
      <c r="P249" s="726"/>
      <c r="Q249" s="702"/>
    </row>
    <row r="250" spans="1:17" ht="14.45" customHeight="1" x14ac:dyDescent="0.2">
      <c r="A250" s="696" t="s">
        <v>3747</v>
      </c>
      <c r="B250" s="697" t="s">
        <v>3406</v>
      </c>
      <c r="C250" s="697" t="s">
        <v>2840</v>
      </c>
      <c r="D250" s="697" t="s">
        <v>3878</v>
      </c>
      <c r="E250" s="697" t="s">
        <v>3879</v>
      </c>
      <c r="F250" s="701"/>
      <c r="G250" s="701"/>
      <c r="H250" s="701"/>
      <c r="I250" s="701"/>
      <c r="J250" s="701"/>
      <c r="K250" s="701"/>
      <c r="L250" s="701"/>
      <c r="M250" s="701"/>
      <c r="N250" s="701">
        <v>1</v>
      </c>
      <c r="O250" s="701">
        <v>5511.55</v>
      </c>
      <c r="P250" s="726"/>
      <c r="Q250" s="702">
        <v>5511.55</v>
      </c>
    </row>
    <row r="251" spans="1:17" ht="14.45" customHeight="1" x14ac:dyDescent="0.2">
      <c r="A251" s="696" t="s">
        <v>3747</v>
      </c>
      <c r="B251" s="697" t="s">
        <v>3406</v>
      </c>
      <c r="C251" s="697" t="s">
        <v>2840</v>
      </c>
      <c r="D251" s="697" t="s">
        <v>3880</v>
      </c>
      <c r="E251" s="697" t="s">
        <v>3881</v>
      </c>
      <c r="F251" s="701">
        <v>1</v>
      </c>
      <c r="G251" s="701">
        <v>26500</v>
      </c>
      <c r="H251" s="701"/>
      <c r="I251" s="701">
        <v>26500</v>
      </c>
      <c r="J251" s="701"/>
      <c r="K251" s="701"/>
      <c r="L251" s="701"/>
      <c r="M251" s="701"/>
      <c r="N251" s="701">
        <v>1</v>
      </c>
      <c r="O251" s="701">
        <v>26500</v>
      </c>
      <c r="P251" s="726"/>
      <c r="Q251" s="702">
        <v>26500</v>
      </c>
    </row>
    <row r="252" spans="1:17" ht="14.45" customHeight="1" x14ac:dyDescent="0.2">
      <c r="A252" s="696" t="s">
        <v>3747</v>
      </c>
      <c r="B252" s="697" t="s">
        <v>3406</v>
      </c>
      <c r="C252" s="697" t="s">
        <v>2840</v>
      </c>
      <c r="D252" s="697" t="s">
        <v>3882</v>
      </c>
      <c r="E252" s="697" t="s">
        <v>3883</v>
      </c>
      <c r="F252" s="701"/>
      <c r="G252" s="701"/>
      <c r="H252" s="701"/>
      <c r="I252" s="701"/>
      <c r="J252" s="701">
        <v>1</v>
      </c>
      <c r="K252" s="701">
        <v>4857</v>
      </c>
      <c r="L252" s="701">
        <v>1</v>
      </c>
      <c r="M252" s="701">
        <v>4857</v>
      </c>
      <c r="N252" s="701"/>
      <c r="O252" s="701"/>
      <c r="P252" s="726"/>
      <c r="Q252" s="702"/>
    </row>
    <row r="253" spans="1:17" ht="14.45" customHeight="1" x14ac:dyDescent="0.2">
      <c r="A253" s="696" t="s">
        <v>3747</v>
      </c>
      <c r="B253" s="697" t="s">
        <v>3406</v>
      </c>
      <c r="C253" s="697" t="s">
        <v>2840</v>
      </c>
      <c r="D253" s="697" t="s">
        <v>3884</v>
      </c>
      <c r="E253" s="697" t="s">
        <v>3885</v>
      </c>
      <c r="F253" s="701"/>
      <c r="G253" s="701"/>
      <c r="H253" s="701"/>
      <c r="I253" s="701"/>
      <c r="J253" s="701"/>
      <c r="K253" s="701"/>
      <c r="L253" s="701"/>
      <c r="M253" s="701"/>
      <c r="N253" s="701">
        <v>1</v>
      </c>
      <c r="O253" s="701">
        <v>790.75</v>
      </c>
      <c r="P253" s="726"/>
      <c r="Q253" s="702">
        <v>790.75</v>
      </c>
    </row>
    <row r="254" spans="1:17" ht="14.45" customHeight="1" x14ac:dyDescent="0.2">
      <c r="A254" s="696" t="s">
        <v>3747</v>
      </c>
      <c r="B254" s="697" t="s">
        <v>3406</v>
      </c>
      <c r="C254" s="697" t="s">
        <v>2840</v>
      </c>
      <c r="D254" s="697" t="s">
        <v>3886</v>
      </c>
      <c r="E254" s="697" t="s">
        <v>3887</v>
      </c>
      <c r="F254" s="701"/>
      <c r="G254" s="701"/>
      <c r="H254" s="701"/>
      <c r="I254" s="701"/>
      <c r="J254" s="701"/>
      <c r="K254" s="701"/>
      <c r="L254" s="701"/>
      <c r="M254" s="701"/>
      <c r="N254" s="701">
        <v>4</v>
      </c>
      <c r="O254" s="701">
        <v>11567.6</v>
      </c>
      <c r="P254" s="726"/>
      <c r="Q254" s="702">
        <v>2891.9</v>
      </c>
    </row>
    <row r="255" spans="1:17" ht="14.45" customHeight="1" x14ac:dyDescent="0.2">
      <c r="A255" s="696" t="s">
        <v>3747</v>
      </c>
      <c r="B255" s="697" t="s">
        <v>3406</v>
      </c>
      <c r="C255" s="697" t="s">
        <v>2840</v>
      </c>
      <c r="D255" s="697" t="s">
        <v>3888</v>
      </c>
      <c r="E255" s="697" t="s">
        <v>3889</v>
      </c>
      <c r="F255" s="701"/>
      <c r="G255" s="701"/>
      <c r="H255" s="701"/>
      <c r="I255" s="701"/>
      <c r="J255" s="701">
        <v>3</v>
      </c>
      <c r="K255" s="701">
        <v>8893.5</v>
      </c>
      <c r="L255" s="701">
        <v>1</v>
      </c>
      <c r="M255" s="701">
        <v>2964.5</v>
      </c>
      <c r="N255" s="701"/>
      <c r="O255" s="701"/>
      <c r="P255" s="726"/>
      <c r="Q255" s="702"/>
    </row>
    <row r="256" spans="1:17" ht="14.45" customHeight="1" x14ac:dyDescent="0.2">
      <c r="A256" s="696" t="s">
        <v>3747</v>
      </c>
      <c r="B256" s="697" t="s">
        <v>3406</v>
      </c>
      <c r="C256" s="697" t="s">
        <v>2840</v>
      </c>
      <c r="D256" s="697" t="s">
        <v>3890</v>
      </c>
      <c r="E256" s="697" t="s">
        <v>3877</v>
      </c>
      <c r="F256" s="701"/>
      <c r="G256" s="701"/>
      <c r="H256" s="701"/>
      <c r="I256" s="701"/>
      <c r="J256" s="701">
        <v>3</v>
      </c>
      <c r="K256" s="701">
        <v>192000</v>
      </c>
      <c r="L256" s="701">
        <v>1</v>
      </c>
      <c r="M256" s="701">
        <v>64000</v>
      </c>
      <c r="N256" s="701"/>
      <c r="O256" s="701"/>
      <c r="P256" s="726"/>
      <c r="Q256" s="702"/>
    </row>
    <row r="257" spans="1:17" ht="14.45" customHeight="1" x14ac:dyDescent="0.2">
      <c r="A257" s="696" t="s">
        <v>3747</v>
      </c>
      <c r="B257" s="697" t="s">
        <v>3406</v>
      </c>
      <c r="C257" s="697" t="s">
        <v>2840</v>
      </c>
      <c r="D257" s="697" t="s">
        <v>3891</v>
      </c>
      <c r="E257" s="697" t="s">
        <v>3892</v>
      </c>
      <c r="F257" s="701"/>
      <c r="G257" s="701"/>
      <c r="H257" s="701"/>
      <c r="I257" s="701"/>
      <c r="J257" s="701"/>
      <c r="K257" s="701"/>
      <c r="L257" s="701"/>
      <c r="M257" s="701"/>
      <c r="N257" s="701">
        <v>16</v>
      </c>
      <c r="O257" s="701">
        <v>30361.440000000002</v>
      </c>
      <c r="P257" s="726"/>
      <c r="Q257" s="702">
        <v>1897.5900000000001</v>
      </c>
    </row>
    <row r="258" spans="1:17" ht="14.45" customHeight="1" x14ac:dyDescent="0.2">
      <c r="A258" s="696" t="s">
        <v>3747</v>
      </c>
      <c r="B258" s="697" t="s">
        <v>3406</v>
      </c>
      <c r="C258" s="697" t="s">
        <v>2840</v>
      </c>
      <c r="D258" s="697" t="s">
        <v>3893</v>
      </c>
      <c r="E258" s="697" t="s">
        <v>3894</v>
      </c>
      <c r="F258" s="701"/>
      <c r="G258" s="701"/>
      <c r="H258" s="701"/>
      <c r="I258" s="701"/>
      <c r="J258" s="701">
        <v>2</v>
      </c>
      <c r="K258" s="701">
        <v>13847.2</v>
      </c>
      <c r="L258" s="701">
        <v>1</v>
      </c>
      <c r="M258" s="701">
        <v>6923.6</v>
      </c>
      <c r="N258" s="701">
        <v>1</v>
      </c>
      <c r="O258" s="701">
        <v>3630</v>
      </c>
      <c r="P258" s="726">
        <v>0.26214686001502108</v>
      </c>
      <c r="Q258" s="702">
        <v>3630</v>
      </c>
    </row>
    <row r="259" spans="1:17" ht="14.45" customHeight="1" x14ac:dyDescent="0.2">
      <c r="A259" s="696" t="s">
        <v>3747</v>
      </c>
      <c r="B259" s="697" t="s">
        <v>3406</v>
      </c>
      <c r="C259" s="697" t="s">
        <v>2840</v>
      </c>
      <c r="D259" s="697" t="s">
        <v>3895</v>
      </c>
      <c r="E259" s="697" t="s">
        <v>3896</v>
      </c>
      <c r="F259" s="701"/>
      <c r="G259" s="701"/>
      <c r="H259" s="701"/>
      <c r="I259" s="701"/>
      <c r="J259" s="701">
        <v>1</v>
      </c>
      <c r="K259" s="701">
        <v>6632.73</v>
      </c>
      <c r="L259" s="701">
        <v>1</v>
      </c>
      <c r="M259" s="701">
        <v>6632.73</v>
      </c>
      <c r="N259" s="701"/>
      <c r="O259" s="701"/>
      <c r="P259" s="726"/>
      <c r="Q259" s="702"/>
    </row>
    <row r="260" spans="1:17" ht="14.45" customHeight="1" x14ac:dyDescent="0.2">
      <c r="A260" s="696" t="s">
        <v>3747</v>
      </c>
      <c r="B260" s="697" t="s">
        <v>3406</v>
      </c>
      <c r="C260" s="697" t="s">
        <v>2840</v>
      </c>
      <c r="D260" s="697" t="s">
        <v>3897</v>
      </c>
      <c r="E260" s="697" t="s">
        <v>3898</v>
      </c>
      <c r="F260" s="701"/>
      <c r="G260" s="701"/>
      <c r="H260" s="701"/>
      <c r="I260" s="701"/>
      <c r="J260" s="701"/>
      <c r="K260" s="701"/>
      <c r="L260" s="701"/>
      <c r="M260" s="701"/>
      <c r="N260" s="701">
        <v>1</v>
      </c>
      <c r="O260" s="701">
        <v>148350</v>
      </c>
      <c r="P260" s="726"/>
      <c r="Q260" s="702">
        <v>148350</v>
      </c>
    </row>
    <row r="261" spans="1:17" ht="14.45" customHeight="1" x14ac:dyDescent="0.2">
      <c r="A261" s="696" t="s">
        <v>3747</v>
      </c>
      <c r="B261" s="697" t="s">
        <v>3406</v>
      </c>
      <c r="C261" s="697" t="s">
        <v>2840</v>
      </c>
      <c r="D261" s="697" t="s">
        <v>3899</v>
      </c>
      <c r="E261" s="697" t="s">
        <v>3900</v>
      </c>
      <c r="F261" s="701"/>
      <c r="G261" s="701"/>
      <c r="H261" s="701"/>
      <c r="I261" s="701"/>
      <c r="J261" s="701"/>
      <c r="K261" s="701"/>
      <c r="L261" s="701"/>
      <c r="M261" s="701"/>
      <c r="N261" s="701">
        <v>1</v>
      </c>
      <c r="O261" s="701">
        <v>4563.12</v>
      </c>
      <c r="P261" s="726"/>
      <c r="Q261" s="702">
        <v>4563.12</v>
      </c>
    </row>
    <row r="262" spans="1:17" ht="14.45" customHeight="1" x14ac:dyDescent="0.2">
      <c r="A262" s="696" t="s">
        <v>3747</v>
      </c>
      <c r="B262" s="697" t="s">
        <v>3406</v>
      </c>
      <c r="C262" s="697" t="s">
        <v>2840</v>
      </c>
      <c r="D262" s="697" t="s">
        <v>3901</v>
      </c>
      <c r="E262" s="697" t="s">
        <v>3902</v>
      </c>
      <c r="F262" s="701"/>
      <c r="G262" s="701"/>
      <c r="H262" s="701"/>
      <c r="I262" s="701"/>
      <c r="J262" s="701">
        <v>2</v>
      </c>
      <c r="K262" s="701">
        <v>1482</v>
      </c>
      <c r="L262" s="701">
        <v>1</v>
      </c>
      <c r="M262" s="701">
        <v>741</v>
      </c>
      <c r="N262" s="701"/>
      <c r="O262" s="701"/>
      <c r="P262" s="726"/>
      <c r="Q262" s="702"/>
    </row>
    <row r="263" spans="1:17" ht="14.45" customHeight="1" x14ac:dyDescent="0.2">
      <c r="A263" s="696" t="s">
        <v>3747</v>
      </c>
      <c r="B263" s="697" t="s">
        <v>3406</v>
      </c>
      <c r="C263" s="697" t="s">
        <v>2840</v>
      </c>
      <c r="D263" s="697" t="s">
        <v>3903</v>
      </c>
      <c r="E263" s="697" t="s">
        <v>3788</v>
      </c>
      <c r="F263" s="701"/>
      <c r="G263" s="701"/>
      <c r="H263" s="701"/>
      <c r="I263" s="701"/>
      <c r="J263" s="701">
        <v>3</v>
      </c>
      <c r="K263" s="701">
        <v>5563.37</v>
      </c>
      <c r="L263" s="701">
        <v>1</v>
      </c>
      <c r="M263" s="701">
        <v>1854.4566666666667</v>
      </c>
      <c r="N263" s="701"/>
      <c r="O263" s="701"/>
      <c r="P263" s="726"/>
      <c r="Q263" s="702"/>
    </row>
    <row r="264" spans="1:17" ht="14.45" customHeight="1" x14ac:dyDescent="0.2">
      <c r="A264" s="696" t="s">
        <v>3747</v>
      </c>
      <c r="B264" s="697" t="s">
        <v>3406</v>
      </c>
      <c r="C264" s="697" t="s">
        <v>2840</v>
      </c>
      <c r="D264" s="697" t="s">
        <v>3904</v>
      </c>
      <c r="E264" s="697" t="s">
        <v>3905</v>
      </c>
      <c r="F264" s="701"/>
      <c r="G264" s="701"/>
      <c r="H264" s="701"/>
      <c r="I264" s="701"/>
      <c r="J264" s="701"/>
      <c r="K264" s="701"/>
      <c r="L264" s="701"/>
      <c r="M264" s="701"/>
      <c r="N264" s="701">
        <v>7</v>
      </c>
      <c r="O264" s="701">
        <v>4846.7299999999996</v>
      </c>
      <c r="P264" s="726"/>
      <c r="Q264" s="702">
        <v>692.39</v>
      </c>
    </row>
    <row r="265" spans="1:17" ht="14.45" customHeight="1" x14ac:dyDescent="0.2">
      <c r="A265" s="696" t="s">
        <v>3747</v>
      </c>
      <c r="B265" s="697" t="s">
        <v>3406</v>
      </c>
      <c r="C265" s="697" t="s">
        <v>2840</v>
      </c>
      <c r="D265" s="697" t="s">
        <v>3906</v>
      </c>
      <c r="E265" s="697" t="s">
        <v>3907</v>
      </c>
      <c r="F265" s="701"/>
      <c r="G265" s="701"/>
      <c r="H265" s="701"/>
      <c r="I265" s="701"/>
      <c r="J265" s="701"/>
      <c r="K265" s="701"/>
      <c r="L265" s="701"/>
      <c r="M265" s="701"/>
      <c r="N265" s="701">
        <v>1</v>
      </c>
      <c r="O265" s="701">
        <v>859.66</v>
      </c>
      <c r="P265" s="726"/>
      <c r="Q265" s="702">
        <v>859.66</v>
      </c>
    </row>
    <row r="266" spans="1:17" ht="14.45" customHeight="1" x14ac:dyDescent="0.2">
      <c r="A266" s="696" t="s">
        <v>3747</v>
      </c>
      <c r="B266" s="697" t="s">
        <v>3406</v>
      </c>
      <c r="C266" s="697" t="s">
        <v>2447</v>
      </c>
      <c r="D266" s="697" t="s">
        <v>3908</v>
      </c>
      <c r="E266" s="697" t="s">
        <v>3909</v>
      </c>
      <c r="F266" s="701">
        <v>3</v>
      </c>
      <c r="G266" s="701">
        <v>642</v>
      </c>
      <c r="H266" s="701"/>
      <c r="I266" s="701">
        <v>214</v>
      </c>
      <c r="J266" s="701"/>
      <c r="K266" s="701"/>
      <c r="L266" s="701"/>
      <c r="M266" s="701"/>
      <c r="N266" s="701"/>
      <c r="O266" s="701"/>
      <c r="P266" s="726"/>
      <c r="Q266" s="702"/>
    </row>
    <row r="267" spans="1:17" ht="14.45" customHeight="1" x14ac:dyDescent="0.2">
      <c r="A267" s="696" t="s">
        <v>3747</v>
      </c>
      <c r="B267" s="697" t="s">
        <v>3406</v>
      </c>
      <c r="C267" s="697" t="s">
        <v>2447</v>
      </c>
      <c r="D267" s="697" t="s">
        <v>3910</v>
      </c>
      <c r="E267" s="697" t="s">
        <v>3911</v>
      </c>
      <c r="F267" s="701">
        <v>2</v>
      </c>
      <c r="G267" s="701">
        <v>310</v>
      </c>
      <c r="H267" s="701">
        <v>1.9871794871794872</v>
      </c>
      <c r="I267" s="701">
        <v>155</v>
      </c>
      <c r="J267" s="701">
        <v>1</v>
      </c>
      <c r="K267" s="701">
        <v>156</v>
      </c>
      <c r="L267" s="701">
        <v>1</v>
      </c>
      <c r="M267" s="701">
        <v>156</v>
      </c>
      <c r="N267" s="701"/>
      <c r="O267" s="701"/>
      <c r="P267" s="726"/>
      <c r="Q267" s="702"/>
    </row>
    <row r="268" spans="1:17" ht="14.45" customHeight="1" x14ac:dyDescent="0.2">
      <c r="A268" s="696" t="s">
        <v>3747</v>
      </c>
      <c r="B268" s="697" t="s">
        <v>3406</v>
      </c>
      <c r="C268" s="697" t="s">
        <v>2447</v>
      </c>
      <c r="D268" s="697" t="s">
        <v>3912</v>
      </c>
      <c r="E268" s="697" t="s">
        <v>3913</v>
      </c>
      <c r="F268" s="701">
        <v>1</v>
      </c>
      <c r="G268" s="701">
        <v>187</v>
      </c>
      <c r="H268" s="701"/>
      <c r="I268" s="701">
        <v>187</v>
      </c>
      <c r="J268" s="701"/>
      <c r="K268" s="701"/>
      <c r="L268" s="701"/>
      <c r="M268" s="701"/>
      <c r="N268" s="701">
        <v>5</v>
      </c>
      <c r="O268" s="701">
        <v>945</v>
      </c>
      <c r="P268" s="726"/>
      <c r="Q268" s="702">
        <v>189</v>
      </c>
    </row>
    <row r="269" spans="1:17" ht="14.45" customHeight="1" x14ac:dyDescent="0.2">
      <c r="A269" s="696" t="s">
        <v>3747</v>
      </c>
      <c r="B269" s="697" t="s">
        <v>3406</v>
      </c>
      <c r="C269" s="697" t="s">
        <v>2447</v>
      </c>
      <c r="D269" s="697" t="s">
        <v>3914</v>
      </c>
      <c r="E269" s="697" t="s">
        <v>3915</v>
      </c>
      <c r="F269" s="701">
        <v>26</v>
      </c>
      <c r="G269" s="701">
        <v>3328</v>
      </c>
      <c r="H269" s="701">
        <v>1.0319379844961241</v>
      </c>
      <c r="I269" s="701">
        <v>128</v>
      </c>
      <c r="J269" s="701">
        <v>25</v>
      </c>
      <c r="K269" s="701">
        <v>3225</v>
      </c>
      <c r="L269" s="701">
        <v>1</v>
      </c>
      <c r="M269" s="701">
        <v>129</v>
      </c>
      <c r="N269" s="701">
        <v>45</v>
      </c>
      <c r="O269" s="701">
        <v>5850</v>
      </c>
      <c r="P269" s="726">
        <v>1.8139534883720929</v>
      </c>
      <c r="Q269" s="702">
        <v>130</v>
      </c>
    </row>
    <row r="270" spans="1:17" ht="14.45" customHeight="1" x14ac:dyDescent="0.2">
      <c r="A270" s="696" t="s">
        <v>3747</v>
      </c>
      <c r="B270" s="697" t="s">
        <v>3406</v>
      </c>
      <c r="C270" s="697" t="s">
        <v>2447</v>
      </c>
      <c r="D270" s="697" t="s">
        <v>3916</v>
      </c>
      <c r="E270" s="697" t="s">
        <v>3917</v>
      </c>
      <c r="F270" s="701">
        <v>44</v>
      </c>
      <c r="G270" s="701">
        <v>9856</v>
      </c>
      <c r="H270" s="701">
        <v>1.0429629629629629</v>
      </c>
      <c r="I270" s="701">
        <v>224</v>
      </c>
      <c r="J270" s="701">
        <v>42</v>
      </c>
      <c r="K270" s="701">
        <v>9450</v>
      </c>
      <c r="L270" s="701">
        <v>1</v>
      </c>
      <c r="M270" s="701">
        <v>225</v>
      </c>
      <c r="N270" s="701">
        <v>28</v>
      </c>
      <c r="O270" s="701">
        <v>6328</v>
      </c>
      <c r="P270" s="726">
        <v>0.66962962962962957</v>
      </c>
      <c r="Q270" s="702">
        <v>226</v>
      </c>
    </row>
    <row r="271" spans="1:17" ht="14.45" customHeight="1" x14ac:dyDescent="0.2">
      <c r="A271" s="696" t="s">
        <v>3747</v>
      </c>
      <c r="B271" s="697" t="s">
        <v>3406</v>
      </c>
      <c r="C271" s="697" t="s">
        <v>2447</v>
      </c>
      <c r="D271" s="697" t="s">
        <v>3918</v>
      </c>
      <c r="E271" s="697" t="s">
        <v>3919</v>
      </c>
      <c r="F271" s="701"/>
      <c r="G271" s="701"/>
      <c r="H271" s="701"/>
      <c r="I271" s="701"/>
      <c r="J271" s="701">
        <v>2</v>
      </c>
      <c r="K271" s="701">
        <v>450</v>
      </c>
      <c r="L271" s="701">
        <v>1</v>
      </c>
      <c r="M271" s="701">
        <v>225</v>
      </c>
      <c r="N271" s="701">
        <v>1</v>
      </c>
      <c r="O271" s="701">
        <v>226</v>
      </c>
      <c r="P271" s="726">
        <v>0.50222222222222224</v>
      </c>
      <c r="Q271" s="702">
        <v>226</v>
      </c>
    </row>
    <row r="272" spans="1:17" ht="14.45" customHeight="1" x14ac:dyDescent="0.2">
      <c r="A272" s="696" t="s">
        <v>3747</v>
      </c>
      <c r="B272" s="697" t="s">
        <v>3406</v>
      </c>
      <c r="C272" s="697" t="s">
        <v>2447</v>
      </c>
      <c r="D272" s="697" t="s">
        <v>3920</v>
      </c>
      <c r="E272" s="697" t="s">
        <v>3921</v>
      </c>
      <c r="F272" s="701">
        <v>59</v>
      </c>
      <c r="G272" s="701">
        <v>13334</v>
      </c>
      <c r="H272" s="701">
        <v>0.91781387665198233</v>
      </c>
      <c r="I272" s="701">
        <v>226</v>
      </c>
      <c r="J272" s="701">
        <v>64</v>
      </c>
      <c r="K272" s="701">
        <v>14528</v>
      </c>
      <c r="L272" s="701">
        <v>1</v>
      </c>
      <c r="M272" s="701">
        <v>227</v>
      </c>
      <c r="N272" s="701">
        <v>47</v>
      </c>
      <c r="O272" s="701">
        <v>10716</v>
      </c>
      <c r="P272" s="726">
        <v>0.73761013215859028</v>
      </c>
      <c r="Q272" s="702">
        <v>228</v>
      </c>
    </row>
    <row r="273" spans="1:17" ht="14.45" customHeight="1" x14ac:dyDescent="0.2">
      <c r="A273" s="696" t="s">
        <v>3747</v>
      </c>
      <c r="B273" s="697" t="s">
        <v>3406</v>
      </c>
      <c r="C273" s="697" t="s">
        <v>2447</v>
      </c>
      <c r="D273" s="697" t="s">
        <v>3922</v>
      </c>
      <c r="E273" s="697" t="s">
        <v>3923</v>
      </c>
      <c r="F273" s="701">
        <v>4</v>
      </c>
      <c r="G273" s="701">
        <v>2504</v>
      </c>
      <c r="H273" s="701">
        <v>1.9904610492845787</v>
      </c>
      <c r="I273" s="701">
        <v>626</v>
      </c>
      <c r="J273" s="701">
        <v>2</v>
      </c>
      <c r="K273" s="701">
        <v>1258</v>
      </c>
      <c r="L273" s="701">
        <v>1</v>
      </c>
      <c r="M273" s="701">
        <v>629</v>
      </c>
      <c r="N273" s="701">
        <v>1</v>
      </c>
      <c r="O273" s="701">
        <v>631</v>
      </c>
      <c r="P273" s="726">
        <v>0.50158982511923689</v>
      </c>
      <c r="Q273" s="702">
        <v>631</v>
      </c>
    </row>
    <row r="274" spans="1:17" ht="14.45" customHeight="1" x14ac:dyDescent="0.2">
      <c r="A274" s="696" t="s">
        <v>3747</v>
      </c>
      <c r="B274" s="697" t="s">
        <v>3406</v>
      </c>
      <c r="C274" s="697" t="s">
        <v>2447</v>
      </c>
      <c r="D274" s="697" t="s">
        <v>3924</v>
      </c>
      <c r="E274" s="697" t="s">
        <v>3925</v>
      </c>
      <c r="F274" s="701">
        <v>10</v>
      </c>
      <c r="G274" s="701">
        <v>41660</v>
      </c>
      <c r="H274" s="701">
        <v>0.76794042286493758</v>
      </c>
      <c r="I274" s="701">
        <v>4166</v>
      </c>
      <c r="J274" s="701">
        <v>13</v>
      </c>
      <c r="K274" s="701">
        <v>54249</v>
      </c>
      <c r="L274" s="701">
        <v>1</v>
      </c>
      <c r="M274" s="701">
        <v>4173</v>
      </c>
      <c r="N274" s="701">
        <v>9</v>
      </c>
      <c r="O274" s="701">
        <v>37611</v>
      </c>
      <c r="P274" s="726">
        <v>0.69330310236133386</v>
      </c>
      <c r="Q274" s="702">
        <v>4179</v>
      </c>
    </row>
    <row r="275" spans="1:17" ht="14.45" customHeight="1" x14ac:dyDescent="0.2">
      <c r="A275" s="696" t="s">
        <v>3747</v>
      </c>
      <c r="B275" s="697" t="s">
        <v>3406</v>
      </c>
      <c r="C275" s="697" t="s">
        <v>2447</v>
      </c>
      <c r="D275" s="697" t="s">
        <v>3926</v>
      </c>
      <c r="E275" s="697" t="s">
        <v>3927</v>
      </c>
      <c r="F275" s="701">
        <v>1</v>
      </c>
      <c r="G275" s="701">
        <v>283</v>
      </c>
      <c r="H275" s="701">
        <v>0.33215962441314556</v>
      </c>
      <c r="I275" s="701">
        <v>283</v>
      </c>
      <c r="J275" s="701">
        <v>3</v>
      </c>
      <c r="K275" s="701">
        <v>852</v>
      </c>
      <c r="L275" s="701">
        <v>1</v>
      </c>
      <c r="M275" s="701">
        <v>284</v>
      </c>
      <c r="N275" s="701"/>
      <c r="O275" s="701"/>
      <c r="P275" s="726"/>
      <c r="Q275" s="702"/>
    </row>
    <row r="276" spans="1:17" ht="14.45" customHeight="1" x14ac:dyDescent="0.2">
      <c r="A276" s="696" t="s">
        <v>3747</v>
      </c>
      <c r="B276" s="697" t="s">
        <v>3406</v>
      </c>
      <c r="C276" s="697" t="s">
        <v>2447</v>
      </c>
      <c r="D276" s="697" t="s">
        <v>3928</v>
      </c>
      <c r="E276" s="697" t="s">
        <v>3929</v>
      </c>
      <c r="F276" s="701">
        <v>1</v>
      </c>
      <c r="G276" s="701">
        <v>6322</v>
      </c>
      <c r="H276" s="701">
        <v>0.33285947454325276</v>
      </c>
      <c r="I276" s="701">
        <v>6322</v>
      </c>
      <c r="J276" s="701">
        <v>3</v>
      </c>
      <c r="K276" s="701">
        <v>18993</v>
      </c>
      <c r="L276" s="701">
        <v>1</v>
      </c>
      <c r="M276" s="701">
        <v>6331</v>
      </c>
      <c r="N276" s="701"/>
      <c r="O276" s="701"/>
      <c r="P276" s="726"/>
      <c r="Q276" s="702"/>
    </row>
    <row r="277" spans="1:17" ht="14.45" customHeight="1" x14ac:dyDescent="0.2">
      <c r="A277" s="696" t="s">
        <v>3747</v>
      </c>
      <c r="B277" s="697" t="s">
        <v>3406</v>
      </c>
      <c r="C277" s="697" t="s">
        <v>2447</v>
      </c>
      <c r="D277" s="697" t="s">
        <v>3930</v>
      </c>
      <c r="E277" s="697" t="s">
        <v>3931</v>
      </c>
      <c r="F277" s="701"/>
      <c r="G277" s="701"/>
      <c r="H277" s="701"/>
      <c r="I277" s="701"/>
      <c r="J277" s="701"/>
      <c r="K277" s="701"/>
      <c r="L277" s="701"/>
      <c r="M277" s="701"/>
      <c r="N277" s="701">
        <v>1</v>
      </c>
      <c r="O277" s="701">
        <v>1590</v>
      </c>
      <c r="P277" s="726"/>
      <c r="Q277" s="702">
        <v>1590</v>
      </c>
    </row>
    <row r="278" spans="1:17" ht="14.45" customHeight="1" x14ac:dyDescent="0.2">
      <c r="A278" s="696" t="s">
        <v>3747</v>
      </c>
      <c r="B278" s="697" t="s">
        <v>3406</v>
      </c>
      <c r="C278" s="697" t="s">
        <v>2447</v>
      </c>
      <c r="D278" s="697" t="s">
        <v>3932</v>
      </c>
      <c r="E278" s="697" t="s">
        <v>3933</v>
      </c>
      <c r="F278" s="701">
        <v>3</v>
      </c>
      <c r="G278" s="701">
        <v>45795</v>
      </c>
      <c r="H278" s="701">
        <v>0.49950916230366493</v>
      </c>
      <c r="I278" s="701">
        <v>15265</v>
      </c>
      <c r="J278" s="701">
        <v>6</v>
      </c>
      <c r="K278" s="701">
        <v>91680</v>
      </c>
      <c r="L278" s="701">
        <v>1</v>
      </c>
      <c r="M278" s="701">
        <v>15280</v>
      </c>
      <c r="N278" s="701">
        <v>5</v>
      </c>
      <c r="O278" s="701">
        <v>76460</v>
      </c>
      <c r="P278" s="726">
        <v>0.83398778359511339</v>
      </c>
      <c r="Q278" s="702">
        <v>15292</v>
      </c>
    </row>
    <row r="279" spans="1:17" ht="14.45" customHeight="1" x14ac:dyDescent="0.2">
      <c r="A279" s="696" t="s">
        <v>3747</v>
      </c>
      <c r="B279" s="697" t="s">
        <v>3406</v>
      </c>
      <c r="C279" s="697" t="s">
        <v>2447</v>
      </c>
      <c r="D279" s="697" t="s">
        <v>3934</v>
      </c>
      <c r="E279" s="697" t="s">
        <v>3935</v>
      </c>
      <c r="F279" s="701">
        <v>30</v>
      </c>
      <c r="G279" s="701">
        <v>115860</v>
      </c>
      <c r="H279" s="701">
        <v>0.49935350400827516</v>
      </c>
      <c r="I279" s="701">
        <v>3862</v>
      </c>
      <c r="J279" s="701">
        <v>60</v>
      </c>
      <c r="K279" s="701">
        <v>232020</v>
      </c>
      <c r="L279" s="701">
        <v>1</v>
      </c>
      <c r="M279" s="701">
        <v>3867</v>
      </c>
      <c r="N279" s="701">
        <v>48</v>
      </c>
      <c r="O279" s="701">
        <v>185808</v>
      </c>
      <c r="P279" s="726">
        <v>0.80082751486940784</v>
      </c>
      <c r="Q279" s="702">
        <v>3871</v>
      </c>
    </row>
    <row r="280" spans="1:17" ht="14.45" customHeight="1" x14ac:dyDescent="0.2">
      <c r="A280" s="696" t="s">
        <v>3747</v>
      </c>
      <c r="B280" s="697" t="s">
        <v>3406</v>
      </c>
      <c r="C280" s="697" t="s">
        <v>2447</v>
      </c>
      <c r="D280" s="697" t="s">
        <v>3936</v>
      </c>
      <c r="E280" s="697" t="s">
        <v>3937</v>
      </c>
      <c r="F280" s="701"/>
      <c r="G280" s="701"/>
      <c r="H280" s="701"/>
      <c r="I280" s="701"/>
      <c r="J280" s="701">
        <v>1</v>
      </c>
      <c r="K280" s="701">
        <v>5219</v>
      </c>
      <c r="L280" s="701">
        <v>1</v>
      </c>
      <c r="M280" s="701">
        <v>5219</v>
      </c>
      <c r="N280" s="701"/>
      <c r="O280" s="701"/>
      <c r="P280" s="726"/>
      <c r="Q280" s="702"/>
    </row>
    <row r="281" spans="1:17" ht="14.45" customHeight="1" x14ac:dyDescent="0.2">
      <c r="A281" s="696" t="s">
        <v>3747</v>
      </c>
      <c r="B281" s="697" t="s">
        <v>3406</v>
      </c>
      <c r="C281" s="697" t="s">
        <v>2447</v>
      </c>
      <c r="D281" s="697" t="s">
        <v>3938</v>
      </c>
      <c r="E281" s="697" t="s">
        <v>3939</v>
      </c>
      <c r="F281" s="701">
        <v>12</v>
      </c>
      <c r="G281" s="701">
        <v>95136</v>
      </c>
      <c r="H281" s="701">
        <v>0.36317826794017272</v>
      </c>
      <c r="I281" s="701">
        <v>7928</v>
      </c>
      <c r="J281" s="701">
        <v>33</v>
      </c>
      <c r="K281" s="701">
        <v>261954</v>
      </c>
      <c r="L281" s="701">
        <v>1</v>
      </c>
      <c r="M281" s="701">
        <v>7938</v>
      </c>
      <c r="N281" s="701">
        <v>30</v>
      </c>
      <c r="O281" s="701">
        <v>238410</v>
      </c>
      <c r="P281" s="726">
        <v>0.91012162440733868</v>
      </c>
      <c r="Q281" s="702">
        <v>7947</v>
      </c>
    </row>
    <row r="282" spans="1:17" ht="14.45" customHeight="1" x14ac:dyDescent="0.2">
      <c r="A282" s="696" t="s">
        <v>3747</v>
      </c>
      <c r="B282" s="697" t="s">
        <v>3406</v>
      </c>
      <c r="C282" s="697" t="s">
        <v>2447</v>
      </c>
      <c r="D282" s="697" t="s">
        <v>3940</v>
      </c>
      <c r="E282" s="697" t="s">
        <v>3941</v>
      </c>
      <c r="F282" s="701">
        <v>1</v>
      </c>
      <c r="G282" s="701">
        <v>1704</v>
      </c>
      <c r="H282" s="701">
        <v>0.24926857811585723</v>
      </c>
      <c r="I282" s="701">
        <v>1704</v>
      </c>
      <c r="J282" s="701">
        <v>4</v>
      </c>
      <c r="K282" s="701">
        <v>6836</v>
      </c>
      <c r="L282" s="701">
        <v>1</v>
      </c>
      <c r="M282" s="701">
        <v>1709</v>
      </c>
      <c r="N282" s="701"/>
      <c r="O282" s="701"/>
      <c r="P282" s="726"/>
      <c r="Q282" s="702"/>
    </row>
    <row r="283" spans="1:17" ht="14.45" customHeight="1" x14ac:dyDescent="0.2">
      <c r="A283" s="696" t="s">
        <v>3747</v>
      </c>
      <c r="B283" s="697" t="s">
        <v>3406</v>
      </c>
      <c r="C283" s="697" t="s">
        <v>2447</v>
      </c>
      <c r="D283" s="697" t="s">
        <v>3942</v>
      </c>
      <c r="E283" s="697" t="s">
        <v>3943</v>
      </c>
      <c r="F283" s="701">
        <v>54</v>
      </c>
      <c r="G283" s="701">
        <v>69876</v>
      </c>
      <c r="H283" s="701">
        <v>0.84179838087895142</v>
      </c>
      <c r="I283" s="701">
        <v>1294</v>
      </c>
      <c r="J283" s="701">
        <v>64</v>
      </c>
      <c r="K283" s="701">
        <v>83008</v>
      </c>
      <c r="L283" s="701">
        <v>1</v>
      </c>
      <c r="M283" s="701">
        <v>1297</v>
      </c>
      <c r="N283" s="701">
        <v>39</v>
      </c>
      <c r="O283" s="701">
        <v>50661</v>
      </c>
      <c r="P283" s="726">
        <v>0.61031466846569005</v>
      </c>
      <c r="Q283" s="702">
        <v>1299</v>
      </c>
    </row>
    <row r="284" spans="1:17" ht="14.45" customHeight="1" x14ac:dyDescent="0.2">
      <c r="A284" s="696" t="s">
        <v>3747</v>
      </c>
      <c r="B284" s="697" t="s">
        <v>3406</v>
      </c>
      <c r="C284" s="697" t="s">
        <v>2447</v>
      </c>
      <c r="D284" s="697" t="s">
        <v>3944</v>
      </c>
      <c r="E284" s="697" t="s">
        <v>3945</v>
      </c>
      <c r="F284" s="701">
        <v>52</v>
      </c>
      <c r="G284" s="701">
        <v>61256</v>
      </c>
      <c r="H284" s="701">
        <v>0.926997578692494</v>
      </c>
      <c r="I284" s="701">
        <v>1178</v>
      </c>
      <c r="J284" s="701">
        <v>56</v>
      </c>
      <c r="K284" s="701">
        <v>66080</v>
      </c>
      <c r="L284" s="701">
        <v>1</v>
      </c>
      <c r="M284" s="701">
        <v>1180</v>
      </c>
      <c r="N284" s="701">
        <v>28</v>
      </c>
      <c r="O284" s="701">
        <v>33096</v>
      </c>
      <c r="P284" s="726">
        <v>0.50084745762711869</v>
      </c>
      <c r="Q284" s="702">
        <v>1182</v>
      </c>
    </row>
    <row r="285" spans="1:17" ht="14.45" customHeight="1" x14ac:dyDescent="0.2">
      <c r="A285" s="696" t="s">
        <v>3747</v>
      </c>
      <c r="B285" s="697" t="s">
        <v>3406</v>
      </c>
      <c r="C285" s="697" t="s">
        <v>2447</v>
      </c>
      <c r="D285" s="697" t="s">
        <v>3946</v>
      </c>
      <c r="E285" s="697" t="s">
        <v>3947</v>
      </c>
      <c r="F285" s="701">
        <v>5</v>
      </c>
      <c r="G285" s="701">
        <v>25790</v>
      </c>
      <c r="H285" s="701">
        <v>0.55512505919324984</v>
      </c>
      <c r="I285" s="701">
        <v>5158</v>
      </c>
      <c r="J285" s="701">
        <v>9</v>
      </c>
      <c r="K285" s="701">
        <v>46458</v>
      </c>
      <c r="L285" s="701">
        <v>1</v>
      </c>
      <c r="M285" s="701">
        <v>5162</v>
      </c>
      <c r="N285" s="701">
        <v>10</v>
      </c>
      <c r="O285" s="701">
        <v>51660</v>
      </c>
      <c r="P285" s="726">
        <v>1.1119721038357226</v>
      </c>
      <c r="Q285" s="702">
        <v>5166</v>
      </c>
    </row>
    <row r="286" spans="1:17" ht="14.45" customHeight="1" x14ac:dyDescent="0.2">
      <c r="A286" s="696" t="s">
        <v>3747</v>
      </c>
      <c r="B286" s="697" t="s">
        <v>3406</v>
      </c>
      <c r="C286" s="697" t="s">
        <v>2447</v>
      </c>
      <c r="D286" s="697" t="s">
        <v>3948</v>
      </c>
      <c r="E286" s="697" t="s">
        <v>3949</v>
      </c>
      <c r="F286" s="701"/>
      <c r="G286" s="701"/>
      <c r="H286" s="701"/>
      <c r="I286" s="701"/>
      <c r="J286" s="701"/>
      <c r="K286" s="701"/>
      <c r="L286" s="701"/>
      <c r="M286" s="701"/>
      <c r="N286" s="701">
        <v>1</v>
      </c>
      <c r="O286" s="701">
        <v>5630</v>
      </c>
      <c r="P286" s="726"/>
      <c r="Q286" s="702">
        <v>5630</v>
      </c>
    </row>
    <row r="287" spans="1:17" ht="14.45" customHeight="1" x14ac:dyDescent="0.2">
      <c r="A287" s="696" t="s">
        <v>3747</v>
      </c>
      <c r="B287" s="697" t="s">
        <v>3406</v>
      </c>
      <c r="C287" s="697" t="s">
        <v>2447</v>
      </c>
      <c r="D287" s="697" t="s">
        <v>3950</v>
      </c>
      <c r="E287" s="697" t="s">
        <v>3951</v>
      </c>
      <c r="F287" s="701">
        <v>2</v>
      </c>
      <c r="G287" s="701">
        <v>1604</v>
      </c>
      <c r="H287" s="701">
        <v>0.22057205720572057</v>
      </c>
      <c r="I287" s="701">
        <v>802</v>
      </c>
      <c r="J287" s="701">
        <v>9</v>
      </c>
      <c r="K287" s="701">
        <v>7272</v>
      </c>
      <c r="L287" s="701">
        <v>1</v>
      </c>
      <c r="M287" s="701">
        <v>808</v>
      </c>
      <c r="N287" s="701">
        <v>5</v>
      </c>
      <c r="O287" s="701">
        <v>4065</v>
      </c>
      <c r="P287" s="726">
        <v>0.55899339933993397</v>
      </c>
      <c r="Q287" s="702">
        <v>813</v>
      </c>
    </row>
    <row r="288" spans="1:17" ht="14.45" customHeight="1" x14ac:dyDescent="0.2">
      <c r="A288" s="696" t="s">
        <v>3747</v>
      </c>
      <c r="B288" s="697" t="s">
        <v>3406</v>
      </c>
      <c r="C288" s="697" t="s">
        <v>2447</v>
      </c>
      <c r="D288" s="697" t="s">
        <v>3952</v>
      </c>
      <c r="E288" s="697" t="s">
        <v>3953</v>
      </c>
      <c r="F288" s="701">
        <v>608</v>
      </c>
      <c r="G288" s="701">
        <v>108224</v>
      </c>
      <c r="H288" s="701">
        <v>0.99278054508260638</v>
      </c>
      <c r="I288" s="701">
        <v>178</v>
      </c>
      <c r="J288" s="701">
        <v>609</v>
      </c>
      <c r="K288" s="701">
        <v>109011</v>
      </c>
      <c r="L288" s="701">
        <v>1</v>
      </c>
      <c r="M288" s="701">
        <v>179</v>
      </c>
      <c r="N288" s="701">
        <v>617</v>
      </c>
      <c r="O288" s="701">
        <v>111060</v>
      </c>
      <c r="P288" s="726">
        <v>1.0187962682665053</v>
      </c>
      <c r="Q288" s="702">
        <v>180</v>
      </c>
    </row>
    <row r="289" spans="1:17" ht="14.45" customHeight="1" x14ac:dyDescent="0.2">
      <c r="A289" s="696" t="s">
        <v>3747</v>
      </c>
      <c r="B289" s="697" t="s">
        <v>3406</v>
      </c>
      <c r="C289" s="697" t="s">
        <v>2447</v>
      </c>
      <c r="D289" s="697" t="s">
        <v>3954</v>
      </c>
      <c r="E289" s="697" t="s">
        <v>3955</v>
      </c>
      <c r="F289" s="701">
        <v>36</v>
      </c>
      <c r="G289" s="701">
        <v>73800</v>
      </c>
      <c r="H289" s="701">
        <v>0.78146508820601879</v>
      </c>
      <c r="I289" s="701">
        <v>2050</v>
      </c>
      <c r="J289" s="701">
        <v>46</v>
      </c>
      <c r="K289" s="701">
        <v>94438</v>
      </c>
      <c r="L289" s="701">
        <v>1</v>
      </c>
      <c r="M289" s="701">
        <v>2053</v>
      </c>
      <c r="N289" s="701">
        <v>52</v>
      </c>
      <c r="O289" s="701">
        <v>106912</v>
      </c>
      <c r="P289" s="726">
        <v>1.1320866600309198</v>
      </c>
      <c r="Q289" s="702">
        <v>2056</v>
      </c>
    </row>
    <row r="290" spans="1:17" ht="14.45" customHeight="1" x14ac:dyDescent="0.2">
      <c r="A290" s="696" t="s">
        <v>3747</v>
      </c>
      <c r="B290" s="697" t="s">
        <v>3406</v>
      </c>
      <c r="C290" s="697" t="s">
        <v>2447</v>
      </c>
      <c r="D290" s="697" t="s">
        <v>3956</v>
      </c>
      <c r="E290" s="697" t="s">
        <v>3957</v>
      </c>
      <c r="F290" s="701"/>
      <c r="G290" s="701"/>
      <c r="H290" s="701"/>
      <c r="I290" s="701"/>
      <c r="J290" s="701">
        <v>2</v>
      </c>
      <c r="K290" s="701">
        <v>5480</v>
      </c>
      <c r="L290" s="701">
        <v>1</v>
      </c>
      <c r="M290" s="701">
        <v>2740</v>
      </c>
      <c r="N290" s="701"/>
      <c r="O290" s="701"/>
      <c r="P290" s="726"/>
      <c r="Q290" s="702"/>
    </row>
    <row r="291" spans="1:17" ht="14.45" customHeight="1" x14ac:dyDescent="0.2">
      <c r="A291" s="696" t="s">
        <v>3747</v>
      </c>
      <c r="B291" s="697" t="s">
        <v>3406</v>
      </c>
      <c r="C291" s="697" t="s">
        <v>2447</v>
      </c>
      <c r="D291" s="697" t="s">
        <v>3958</v>
      </c>
      <c r="E291" s="697" t="s">
        <v>3959</v>
      </c>
      <c r="F291" s="701"/>
      <c r="G291" s="701"/>
      <c r="H291" s="701"/>
      <c r="I291" s="701"/>
      <c r="J291" s="701"/>
      <c r="K291" s="701"/>
      <c r="L291" s="701"/>
      <c r="M291" s="701"/>
      <c r="N291" s="701">
        <v>1</v>
      </c>
      <c r="O291" s="701">
        <v>5278</v>
      </c>
      <c r="P291" s="726"/>
      <c r="Q291" s="702">
        <v>5278</v>
      </c>
    </row>
    <row r="292" spans="1:17" ht="14.45" customHeight="1" x14ac:dyDescent="0.2">
      <c r="A292" s="696" t="s">
        <v>3747</v>
      </c>
      <c r="B292" s="697" t="s">
        <v>3406</v>
      </c>
      <c r="C292" s="697" t="s">
        <v>2447</v>
      </c>
      <c r="D292" s="697" t="s">
        <v>3960</v>
      </c>
      <c r="E292" s="697" t="s">
        <v>3961</v>
      </c>
      <c r="F292" s="701">
        <v>3</v>
      </c>
      <c r="G292" s="701">
        <v>2025</v>
      </c>
      <c r="H292" s="701">
        <v>2.9867256637168142</v>
      </c>
      <c r="I292" s="701">
        <v>675</v>
      </c>
      <c r="J292" s="701">
        <v>1</v>
      </c>
      <c r="K292" s="701">
        <v>678</v>
      </c>
      <c r="L292" s="701">
        <v>1</v>
      </c>
      <c r="M292" s="701">
        <v>678</v>
      </c>
      <c r="N292" s="701"/>
      <c r="O292" s="701"/>
      <c r="P292" s="726"/>
      <c r="Q292" s="702"/>
    </row>
    <row r="293" spans="1:17" ht="14.45" customHeight="1" x14ac:dyDescent="0.2">
      <c r="A293" s="696" t="s">
        <v>3747</v>
      </c>
      <c r="B293" s="697" t="s">
        <v>3406</v>
      </c>
      <c r="C293" s="697" t="s">
        <v>2447</v>
      </c>
      <c r="D293" s="697" t="s">
        <v>3962</v>
      </c>
      <c r="E293" s="697" t="s">
        <v>3963</v>
      </c>
      <c r="F293" s="701">
        <v>3</v>
      </c>
      <c r="G293" s="701">
        <v>6342</v>
      </c>
      <c r="H293" s="701">
        <v>0.27234079099927</v>
      </c>
      <c r="I293" s="701">
        <v>2114</v>
      </c>
      <c r="J293" s="701">
        <v>11</v>
      </c>
      <c r="K293" s="701">
        <v>23287</v>
      </c>
      <c r="L293" s="701">
        <v>1</v>
      </c>
      <c r="M293" s="701">
        <v>2117</v>
      </c>
      <c r="N293" s="701">
        <v>10</v>
      </c>
      <c r="O293" s="701">
        <v>21200</v>
      </c>
      <c r="P293" s="726">
        <v>0.9103791815175849</v>
      </c>
      <c r="Q293" s="702">
        <v>2120</v>
      </c>
    </row>
    <row r="294" spans="1:17" ht="14.45" customHeight="1" x14ac:dyDescent="0.2">
      <c r="A294" s="696" t="s">
        <v>3747</v>
      </c>
      <c r="B294" s="697" t="s">
        <v>3406</v>
      </c>
      <c r="C294" s="697" t="s">
        <v>2447</v>
      </c>
      <c r="D294" s="697" t="s">
        <v>3964</v>
      </c>
      <c r="E294" s="697" t="s">
        <v>3965</v>
      </c>
      <c r="F294" s="701">
        <v>5</v>
      </c>
      <c r="G294" s="701">
        <v>775</v>
      </c>
      <c r="H294" s="701">
        <v>2.483974358974359</v>
      </c>
      <c r="I294" s="701">
        <v>155</v>
      </c>
      <c r="J294" s="701">
        <v>2</v>
      </c>
      <c r="K294" s="701">
        <v>312</v>
      </c>
      <c r="L294" s="701">
        <v>1</v>
      </c>
      <c r="M294" s="701">
        <v>156</v>
      </c>
      <c r="N294" s="701">
        <v>2</v>
      </c>
      <c r="O294" s="701">
        <v>314</v>
      </c>
      <c r="P294" s="726">
        <v>1.0064102564102564</v>
      </c>
      <c r="Q294" s="702">
        <v>157</v>
      </c>
    </row>
    <row r="295" spans="1:17" ht="14.45" customHeight="1" x14ac:dyDescent="0.2">
      <c r="A295" s="696" t="s">
        <v>3747</v>
      </c>
      <c r="B295" s="697" t="s">
        <v>3406</v>
      </c>
      <c r="C295" s="697" t="s">
        <v>2447</v>
      </c>
      <c r="D295" s="697" t="s">
        <v>3966</v>
      </c>
      <c r="E295" s="697" t="s">
        <v>3967</v>
      </c>
      <c r="F295" s="701">
        <v>2</v>
      </c>
      <c r="G295" s="701">
        <v>400</v>
      </c>
      <c r="H295" s="701">
        <v>0.24875621890547264</v>
      </c>
      <c r="I295" s="701">
        <v>200</v>
      </c>
      <c r="J295" s="701">
        <v>8</v>
      </c>
      <c r="K295" s="701">
        <v>1608</v>
      </c>
      <c r="L295" s="701">
        <v>1</v>
      </c>
      <c r="M295" s="701">
        <v>201</v>
      </c>
      <c r="N295" s="701">
        <v>3</v>
      </c>
      <c r="O295" s="701">
        <v>606</v>
      </c>
      <c r="P295" s="726">
        <v>0.37686567164179102</v>
      </c>
      <c r="Q295" s="702">
        <v>202</v>
      </c>
    </row>
    <row r="296" spans="1:17" ht="14.45" customHeight="1" x14ac:dyDescent="0.2">
      <c r="A296" s="696" t="s">
        <v>3747</v>
      </c>
      <c r="B296" s="697" t="s">
        <v>3406</v>
      </c>
      <c r="C296" s="697" t="s">
        <v>2447</v>
      </c>
      <c r="D296" s="697" t="s">
        <v>3968</v>
      </c>
      <c r="E296" s="697" t="s">
        <v>3969</v>
      </c>
      <c r="F296" s="701">
        <v>185</v>
      </c>
      <c r="G296" s="701">
        <v>37925</v>
      </c>
      <c r="H296" s="701">
        <v>0.66381362458867188</v>
      </c>
      <c r="I296" s="701">
        <v>205</v>
      </c>
      <c r="J296" s="701">
        <v>276</v>
      </c>
      <c r="K296" s="701">
        <v>57132</v>
      </c>
      <c r="L296" s="701">
        <v>1</v>
      </c>
      <c r="M296" s="701">
        <v>207</v>
      </c>
      <c r="N296" s="701">
        <v>263</v>
      </c>
      <c r="O296" s="701">
        <v>54704</v>
      </c>
      <c r="P296" s="726">
        <v>0.95750192536581946</v>
      </c>
      <c r="Q296" s="702">
        <v>208</v>
      </c>
    </row>
    <row r="297" spans="1:17" ht="14.45" customHeight="1" x14ac:dyDescent="0.2">
      <c r="A297" s="696" t="s">
        <v>3747</v>
      </c>
      <c r="B297" s="697" t="s">
        <v>3406</v>
      </c>
      <c r="C297" s="697" t="s">
        <v>2447</v>
      </c>
      <c r="D297" s="697" t="s">
        <v>3970</v>
      </c>
      <c r="E297" s="697" t="s">
        <v>3971</v>
      </c>
      <c r="F297" s="701">
        <v>6</v>
      </c>
      <c r="G297" s="701">
        <v>2562</v>
      </c>
      <c r="H297" s="701">
        <v>1.1971962616822429</v>
      </c>
      <c r="I297" s="701">
        <v>427</v>
      </c>
      <c r="J297" s="701">
        <v>5</v>
      </c>
      <c r="K297" s="701">
        <v>2140</v>
      </c>
      <c r="L297" s="701">
        <v>1</v>
      </c>
      <c r="M297" s="701">
        <v>428</v>
      </c>
      <c r="N297" s="701">
        <v>10</v>
      </c>
      <c r="O297" s="701">
        <v>4300</v>
      </c>
      <c r="P297" s="726">
        <v>2.0093457943925235</v>
      </c>
      <c r="Q297" s="702">
        <v>430</v>
      </c>
    </row>
    <row r="298" spans="1:17" ht="14.45" customHeight="1" x14ac:dyDescent="0.2">
      <c r="A298" s="696" t="s">
        <v>3747</v>
      </c>
      <c r="B298" s="697" t="s">
        <v>3406</v>
      </c>
      <c r="C298" s="697" t="s">
        <v>2447</v>
      </c>
      <c r="D298" s="697" t="s">
        <v>3972</v>
      </c>
      <c r="E298" s="697" t="s">
        <v>3973</v>
      </c>
      <c r="F298" s="701">
        <v>1</v>
      </c>
      <c r="G298" s="701">
        <v>163</v>
      </c>
      <c r="H298" s="701"/>
      <c r="I298" s="701">
        <v>163</v>
      </c>
      <c r="J298" s="701"/>
      <c r="K298" s="701"/>
      <c r="L298" s="701"/>
      <c r="M298" s="701"/>
      <c r="N298" s="701"/>
      <c r="O298" s="701"/>
      <c r="P298" s="726"/>
      <c r="Q298" s="702"/>
    </row>
    <row r="299" spans="1:17" ht="14.45" customHeight="1" x14ac:dyDescent="0.2">
      <c r="A299" s="696" t="s">
        <v>3747</v>
      </c>
      <c r="B299" s="697" t="s">
        <v>3406</v>
      </c>
      <c r="C299" s="697" t="s">
        <v>2447</v>
      </c>
      <c r="D299" s="697" t="s">
        <v>3974</v>
      </c>
      <c r="E299" s="697" t="s">
        <v>3975</v>
      </c>
      <c r="F299" s="701">
        <v>2</v>
      </c>
      <c r="G299" s="701">
        <v>874</v>
      </c>
      <c r="H299" s="701">
        <v>0.99771689497716898</v>
      </c>
      <c r="I299" s="701">
        <v>437</v>
      </c>
      <c r="J299" s="701">
        <v>2</v>
      </c>
      <c r="K299" s="701">
        <v>876</v>
      </c>
      <c r="L299" s="701">
        <v>1</v>
      </c>
      <c r="M299" s="701">
        <v>438</v>
      </c>
      <c r="N299" s="701"/>
      <c r="O299" s="701"/>
      <c r="P299" s="726"/>
      <c r="Q299" s="702"/>
    </row>
    <row r="300" spans="1:17" ht="14.45" customHeight="1" x14ac:dyDescent="0.2">
      <c r="A300" s="696" t="s">
        <v>3747</v>
      </c>
      <c r="B300" s="697" t="s">
        <v>3406</v>
      </c>
      <c r="C300" s="697" t="s">
        <v>2447</v>
      </c>
      <c r="D300" s="697" t="s">
        <v>3976</v>
      </c>
      <c r="E300" s="697" t="s">
        <v>3977</v>
      </c>
      <c r="F300" s="701">
        <v>88</v>
      </c>
      <c r="G300" s="701">
        <v>189728</v>
      </c>
      <c r="H300" s="701">
        <v>1.1412691060676239</v>
      </c>
      <c r="I300" s="701">
        <v>2156</v>
      </c>
      <c r="J300" s="701">
        <v>77</v>
      </c>
      <c r="K300" s="701">
        <v>166243</v>
      </c>
      <c r="L300" s="701">
        <v>1</v>
      </c>
      <c r="M300" s="701">
        <v>2159</v>
      </c>
      <c r="N300" s="701">
        <v>107</v>
      </c>
      <c r="O300" s="701">
        <v>231334</v>
      </c>
      <c r="P300" s="726">
        <v>1.3915412979794637</v>
      </c>
      <c r="Q300" s="702">
        <v>2162</v>
      </c>
    </row>
    <row r="301" spans="1:17" ht="14.45" customHeight="1" x14ac:dyDescent="0.2">
      <c r="A301" s="696" t="s">
        <v>3747</v>
      </c>
      <c r="B301" s="697" t="s">
        <v>3406</v>
      </c>
      <c r="C301" s="697" t="s">
        <v>2447</v>
      </c>
      <c r="D301" s="697" t="s">
        <v>3978</v>
      </c>
      <c r="E301" s="697" t="s">
        <v>3935</v>
      </c>
      <c r="F301" s="701">
        <v>32</v>
      </c>
      <c r="G301" s="701">
        <v>60448</v>
      </c>
      <c r="H301" s="701">
        <v>0.47685462749676566</v>
      </c>
      <c r="I301" s="701">
        <v>1889</v>
      </c>
      <c r="J301" s="701">
        <v>67</v>
      </c>
      <c r="K301" s="701">
        <v>126764</v>
      </c>
      <c r="L301" s="701">
        <v>1</v>
      </c>
      <c r="M301" s="701">
        <v>1892</v>
      </c>
      <c r="N301" s="701">
        <v>58</v>
      </c>
      <c r="O301" s="701">
        <v>109910</v>
      </c>
      <c r="P301" s="726">
        <v>0.8670442712442018</v>
      </c>
      <c r="Q301" s="702">
        <v>1895</v>
      </c>
    </row>
    <row r="302" spans="1:17" ht="14.45" customHeight="1" x14ac:dyDescent="0.2">
      <c r="A302" s="696" t="s">
        <v>3747</v>
      </c>
      <c r="B302" s="697" t="s">
        <v>3406</v>
      </c>
      <c r="C302" s="697" t="s">
        <v>2447</v>
      </c>
      <c r="D302" s="697" t="s">
        <v>3979</v>
      </c>
      <c r="E302" s="697" t="s">
        <v>3980</v>
      </c>
      <c r="F302" s="701"/>
      <c r="G302" s="701"/>
      <c r="H302" s="701"/>
      <c r="I302" s="701"/>
      <c r="J302" s="701">
        <v>2</v>
      </c>
      <c r="K302" s="701">
        <v>328</v>
      </c>
      <c r="L302" s="701">
        <v>1</v>
      </c>
      <c r="M302" s="701">
        <v>164</v>
      </c>
      <c r="N302" s="701"/>
      <c r="O302" s="701"/>
      <c r="P302" s="726"/>
      <c r="Q302" s="702"/>
    </row>
    <row r="303" spans="1:17" ht="14.45" customHeight="1" x14ac:dyDescent="0.2">
      <c r="A303" s="696" t="s">
        <v>3747</v>
      </c>
      <c r="B303" s="697" t="s">
        <v>3406</v>
      </c>
      <c r="C303" s="697" t="s">
        <v>2447</v>
      </c>
      <c r="D303" s="697" t="s">
        <v>3981</v>
      </c>
      <c r="E303" s="697" t="s">
        <v>3982</v>
      </c>
      <c r="F303" s="701">
        <v>1</v>
      </c>
      <c r="G303" s="701">
        <v>935</v>
      </c>
      <c r="H303" s="701">
        <v>0.99680170575692961</v>
      </c>
      <c r="I303" s="701">
        <v>935</v>
      </c>
      <c r="J303" s="701">
        <v>1</v>
      </c>
      <c r="K303" s="701">
        <v>938</v>
      </c>
      <c r="L303" s="701">
        <v>1</v>
      </c>
      <c r="M303" s="701">
        <v>938</v>
      </c>
      <c r="N303" s="701">
        <v>1</v>
      </c>
      <c r="O303" s="701">
        <v>941</v>
      </c>
      <c r="P303" s="726">
        <v>1.0031982942430704</v>
      </c>
      <c r="Q303" s="702">
        <v>941</v>
      </c>
    </row>
    <row r="304" spans="1:17" ht="14.45" customHeight="1" x14ac:dyDescent="0.2">
      <c r="A304" s="696" t="s">
        <v>3747</v>
      </c>
      <c r="B304" s="697" t="s">
        <v>3406</v>
      </c>
      <c r="C304" s="697" t="s">
        <v>2447</v>
      </c>
      <c r="D304" s="697" t="s">
        <v>3983</v>
      </c>
      <c r="E304" s="697" t="s">
        <v>3984</v>
      </c>
      <c r="F304" s="701">
        <v>22</v>
      </c>
      <c r="G304" s="701">
        <v>186164</v>
      </c>
      <c r="H304" s="701">
        <v>0.52331478045763757</v>
      </c>
      <c r="I304" s="701">
        <v>8462</v>
      </c>
      <c r="J304" s="701">
        <v>42</v>
      </c>
      <c r="K304" s="701">
        <v>355740</v>
      </c>
      <c r="L304" s="701">
        <v>1</v>
      </c>
      <c r="M304" s="701">
        <v>8470</v>
      </c>
      <c r="N304" s="701">
        <v>37</v>
      </c>
      <c r="O304" s="701">
        <v>313686</v>
      </c>
      <c r="P304" s="726">
        <v>0.8817844493169168</v>
      </c>
      <c r="Q304" s="702">
        <v>8478</v>
      </c>
    </row>
    <row r="305" spans="1:17" ht="14.45" customHeight="1" x14ac:dyDescent="0.2">
      <c r="A305" s="696" t="s">
        <v>3747</v>
      </c>
      <c r="B305" s="697" t="s">
        <v>3406</v>
      </c>
      <c r="C305" s="697" t="s">
        <v>2447</v>
      </c>
      <c r="D305" s="697" t="s">
        <v>3985</v>
      </c>
      <c r="E305" s="697" t="s">
        <v>3986</v>
      </c>
      <c r="F305" s="701">
        <v>5</v>
      </c>
      <c r="G305" s="701">
        <v>10275</v>
      </c>
      <c r="H305" s="701">
        <v>1.2457565470417071</v>
      </c>
      <c r="I305" s="701">
        <v>2055</v>
      </c>
      <c r="J305" s="701">
        <v>4</v>
      </c>
      <c r="K305" s="701">
        <v>8248</v>
      </c>
      <c r="L305" s="701">
        <v>1</v>
      </c>
      <c r="M305" s="701">
        <v>2062</v>
      </c>
      <c r="N305" s="701">
        <v>5</v>
      </c>
      <c r="O305" s="701">
        <v>10340</v>
      </c>
      <c r="P305" s="726">
        <v>1.2536372453928224</v>
      </c>
      <c r="Q305" s="702">
        <v>2068</v>
      </c>
    </row>
    <row r="306" spans="1:17" ht="14.45" customHeight="1" x14ac:dyDescent="0.2">
      <c r="A306" s="696" t="s">
        <v>3747</v>
      </c>
      <c r="B306" s="697" t="s">
        <v>3406</v>
      </c>
      <c r="C306" s="697" t="s">
        <v>2447</v>
      </c>
      <c r="D306" s="697" t="s">
        <v>3987</v>
      </c>
      <c r="E306" s="697" t="s">
        <v>3988</v>
      </c>
      <c r="F306" s="701">
        <v>2</v>
      </c>
      <c r="G306" s="701">
        <v>11510</v>
      </c>
      <c r="H306" s="701"/>
      <c r="I306" s="701">
        <v>5755</v>
      </c>
      <c r="J306" s="701"/>
      <c r="K306" s="701"/>
      <c r="L306" s="701"/>
      <c r="M306" s="701"/>
      <c r="N306" s="701"/>
      <c r="O306" s="701"/>
      <c r="P306" s="726"/>
      <c r="Q306" s="702"/>
    </row>
    <row r="307" spans="1:17" ht="14.45" customHeight="1" x14ac:dyDescent="0.2">
      <c r="A307" s="696" t="s">
        <v>3747</v>
      </c>
      <c r="B307" s="697" t="s">
        <v>3406</v>
      </c>
      <c r="C307" s="697" t="s">
        <v>2447</v>
      </c>
      <c r="D307" s="697" t="s">
        <v>3989</v>
      </c>
      <c r="E307" s="697" t="s">
        <v>3990</v>
      </c>
      <c r="F307" s="701">
        <v>1</v>
      </c>
      <c r="G307" s="701">
        <v>580</v>
      </c>
      <c r="H307" s="701"/>
      <c r="I307" s="701">
        <v>580</v>
      </c>
      <c r="J307" s="701"/>
      <c r="K307" s="701"/>
      <c r="L307" s="701"/>
      <c r="M307" s="701"/>
      <c r="N307" s="701"/>
      <c r="O307" s="701"/>
      <c r="P307" s="726"/>
      <c r="Q307" s="702"/>
    </row>
    <row r="308" spans="1:17" ht="14.45" customHeight="1" x14ac:dyDescent="0.2">
      <c r="A308" s="696" t="s">
        <v>3991</v>
      </c>
      <c r="B308" s="697" t="s">
        <v>3992</v>
      </c>
      <c r="C308" s="697" t="s">
        <v>2447</v>
      </c>
      <c r="D308" s="697" t="s">
        <v>3993</v>
      </c>
      <c r="E308" s="697" t="s">
        <v>3994</v>
      </c>
      <c r="F308" s="701">
        <v>836</v>
      </c>
      <c r="G308" s="701">
        <v>177232</v>
      </c>
      <c r="H308" s="701">
        <v>0.92043707673771236</v>
      </c>
      <c r="I308" s="701">
        <v>212</v>
      </c>
      <c r="J308" s="701">
        <v>904</v>
      </c>
      <c r="K308" s="701">
        <v>192552</v>
      </c>
      <c r="L308" s="701">
        <v>1</v>
      </c>
      <c r="M308" s="701">
        <v>213</v>
      </c>
      <c r="N308" s="701">
        <v>931</v>
      </c>
      <c r="O308" s="701">
        <v>200165</v>
      </c>
      <c r="P308" s="726">
        <v>1.0395373717229632</v>
      </c>
      <c r="Q308" s="702">
        <v>215</v>
      </c>
    </row>
    <row r="309" spans="1:17" ht="14.45" customHeight="1" x14ac:dyDescent="0.2">
      <c r="A309" s="696" t="s">
        <v>3991</v>
      </c>
      <c r="B309" s="697" t="s">
        <v>3992</v>
      </c>
      <c r="C309" s="697" t="s">
        <v>2447</v>
      </c>
      <c r="D309" s="697" t="s">
        <v>3995</v>
      </c>
      <c r="E309" s="697" t="s">
        <v>3994</v>
      </c>
      <c r="F309" s="701">
        <v>7</v>
      </c>
      <c r="G309" s="701">
        <v>609</v>
      </c>
      <c r="H309" s="701">
        <v>2.3068181818181817</v>
      </c>
      <c r="I309" s="701">
        <v>87</v>
      </c>
      <c r="J309" s="701">
        <v>3</v>
      </c>
      <c r="K309" s="701">
        <v>264</v>
      </c>
      <c r="L309" s="701">
        <v>1</v>
      </c>
      <c r="M309" s="701">
        <v>88</v>
      </c>
      <c r="N309" s="701"/>
      <c r="O309" s="701"/>
      <c r="P309" s="726"/>
      <c r="Q309" s="702"/>
    </row>
    <row r="310" spans="1:17" ht="14.45" customHeight="1" x14ac:dyDescent="0.2">
      <c r="A310" s="696" t="s">
        <v>3991</v>
      </c>
      <c r="B310" s="697" t="s">
        <v>3992</v>
      </c>
      <c r="C310" s="697" t="s">
        <v>2447</v>
      </c>
      <c r="D310" s="697" t="s">
        <v>3996</v>
      </c>
      <c r="E310" s="697" t="s">
        <v>3997</v>
      </c>
      <c r="F310" s="701">
        <v>780</v>
      </c>
      <c r="G310" s="701">
        <v>235560</v>
      </c>
      <c r="H310" s="701">
        <v>1.4109360119315018</v>
      </c>
      <c r="I310" s="701">
        <v>302</v>
      </c>
      <c r="J310" s="701">
        <v>551</v>
      </c>
      <c r="K310" s="701">
        <v>166953</v>
      </c>
      <c r="L310" s="701">
        <v>1</v>
      </c>
      <c r="M310" s="701">
        <v>303</v>
      </c>
      <c r="N310" s="701">
        <v>702</v>
      </c>
      <c r="O310" s="701">
        <v>214110</v>
      </c>
      <c r="P310" s="726">
        <v>1.2824567393218451</v>
      </c>
      <c r="Q310" s="702">
        <v>305</v>
      </c>
    </row>
    <row r="311" spans="1:17" ht="14.45" customHeight="1" x14ac:dyDescent="0.2">
      <c r="A311" s="696" t="s">
        <v>3991</v>
      </c>
      <c r="B311" s="697" t="s">
        <v>3992</v>
      </c>
      <c r="C311" s="697" t="s">
        <v>2447</v>
      </c>
      <c r="D311" s="697" t="s">
        <v>3998</v>
      </c>
      <c r="E311" s="697" t="s">
        <v>3999</v>
      </c>
      <c r="F311" s="701">
        <v>15</v>
      </c>
      <c r="G311" s="701">
        <v>1500</v>
      </c>
      <c r="H311" s="701">
        <v>1.6666666666666667</v>
      </c>
      <c r="I311" s="701">
        <v>100</v>
      </c>
      <c r="J311" s="701">
        <v>9</v>
      </c>
      <c r="K311" s="701">
        <v>900</v>
      </c>
      <c r="L311" s="701">
        <v>1</v>
      </c>
      <c r="M311" s="701">
        <v>100</v>
      </c>
      <c r="N311" s="701">
        <v>9</v>
      </c>
      <c r="O311" s="701">
        <v>909</v>
      </c>
      <c r="P311" s="726">
        <v>1.01</v>
      </c>
      <c r="Q311" s="702">
        <v>101</v>
      </c>
    </row>
    <row r="312" spans="1:17" ht="14.45" customHeight="1" x14ac:dyDescent="0.2">
      <c r="A312" s="696" t="s">
        <v>3991</v>
      </c>
      <c r="B312" s="697" t="s">
        <v>3992</v>
      </c>
      <c r="C312" s="697" t="s">
        <v>2447</v>
      </c>
      <c r="D312" s="697" t="s">
        <v>4000</v>
      </c>
      <c r="E312" s="697" t="s">
        <v>4001</v>
      </c>
      <c r="F312" s="701">
        <v>145</v>
      </c>
      <c r="G312" s="701">
        <v>19865</v>
      </c>
      <c r="H312" s="701">
        <v>1.1608812529219261</v>
      </c>
      <c r="I312" s="701">
        <v>137</v>
      </c>
      <c r="J312" s="701">
        <v>124</v>
      </c>
      <c r="K312" s="701">
        <v>17112</v>
      </c>
      <c r="L312" s="701">
        <v>1</v>
      </c>
      <c r="M312" s="701">
        <v>138</v>
      </c>
      <c r="N312" s="701">
        <v>149</v>
      </c>
      <c r="O312" s="701">
        <v>20711</v>
      </c>
      <c r="P312" s="726">
        <v>1.2103202431042543</v>
      </c>
      <c r="Q312" s="702">
        <v>139</v>
      </c>
    </row>
    <row r="313" spans="1:17" ht="14.45" customHeight="1" x14ac:dyDescent="0.2">
      <c r="A313" s="696" t="s">
        <v>3991</v>
      </c>
      <c r="B313" s="697" t="s">
        <v>3992</v>
      </c>
      <c r="C313" s="697" t="s">
        <v>2447</v>
      </c>
      <c r="D313" s="697" t="s">
        <v>4002</v>
      </c>
      <c r="E313" s="697" t="s">
        <v>4001</v>
      </c>
      <c r="F313" s="701">
        <v>3</v>
      </c>
      <c r="G313" s="701">
        <v>552</v>
      </c>
      <c r="H313" s="701">
        <v>0.99459459459459465</v>
      </c>
      <c r="I313" s="701">
        <v>184</v>
      </c>
      <c r="J313" s="701">
        <v>3</v>
      </c>
      <c r="K313" s="701">
        <v>555</v>
      </c>
      <c r="L313" s="701">
        <v>1</v>
      </c>
      <c r="M313" s="701">
        <v>185</v>
      </c>
      <c r="N313" s="701"/>
      <c r="O313" s="701"/>
      <c r="P313" s="726"/>
      <c r="Q313" s="702"/>
    </row>
    <row r="314" spans="1:17" ht="14.45" customHeight="1" x14ac:dyDescent="0.2">
      <c r="A314" s="696" t="s">
        <v>3991</v>
      </c>
      <c r="B314" s="697" t="s">
        <v>3992</v>
      </c>
      <c r="C314" s="697" t="s">
        <v>2447</v>
      </c>
      <c r="D314" s="697" t="s">
        <v>4003</v>
      </c>
      <c r="E314" s="697" t="s">
        <v>4004</v>
      </c>
      <c r="F314" s="701">
        <v>1</v>
      </c>
      <c r="G314" s="701">
        <v>640</v>
      </c>
      <c r="H314" s="701"/>
      <c r="I314" s="701">
        <v>640</v>
      </c>
      <c r="J314" s="701"/>
      <c r="K314" s="701"/>
      <c r="L314" s="701"/>
      <c r="M314" s="701"/>
      <c r="N314" s="701">
        <v>1</v>
      </c>
      <c r="O314" s="701">
        <v>649</v>
      </c>
      <c r="P314" s="726"/>
      <c r="Q314" s="702">
        <v>649</v>
      </c>
    </row>
    <row r="315" spans="1:17" ht="14.45" customHeight="1" x14ac:dyDescent="0.2">
      <c r="A315" s="696" t="s">
        <v>3991</v>
      </c>
      <c r="B315" s="697" t="s">
        <v>3992</v>
      </c>
      <c r="C315" s="697" t="s">
        <v>2447</v>
      </c>
      <c r="D315" s="697" t="s">
        <v>4005</v>
      </c>
      <c r="E315" s="697" t="s">
        <v>4006</v>
      </c>
      <c r="F315" s="701">
        <v>26</v>
      </c>
      <c r="G315" s="701">
        <v>4524</v>
      </c>
      <c r="H315" s="701">
        <v>1.3606015037593986</v>
      </c>
      <c r="I315" s="701">
        <v>174</v>
      </c>
      <c r="J315" s="701">
        <v>19</v>
      </c>
      <c r="K315" s="701">
        <v>3325</v>
      </c>
      <c r="L315" s="701">
        <v>1</v>
      </c>
      <c r="M315" s="701">
        <v>175</v>
      </c>
      <c r="N315" s="701">
        <v>29</v>
      </c>
      <c r="O315" s="701">
        <v>5104</v>
      </c>
      <c r="P315" s="726">
        <v>1.5350375939849623</v>
      </c>
      <c r="Q315" s="702">
        <v>176</v>
      </c>
    </row>
    <row r="316" spans="1:17" ht="14.45" customHeight="1" x14ac:dyDescent="0.2">
      <c r="A316" s="696" t="s">
        <v>3991</v>
      </c>
      <c r="B316" s="697" t="s">
        <v>3992</v>
      </c>
      <c r="C316" s="697" t="s">
        <v>2447</v>
      </c>
      <c r="D316" s="697" t="s">
        <v>4007</v>
      </c>
      <c r="E316" s="697" t="s">
        <v>4008</v>
      </c>
      <c r="F316" s="701">
        <v>1</v>
      </c>
      <c r="G316" s="701">
        <v>347</v>
      </c>
      <c r="H316" s="701">
        <v>0.99712643678160917</v>
      </c>
      <c r="I316" s="701">
        <v>347</v>
      </c>
      <c r="J316" s="701">
        <v>1</v>
      </c>
      <c r="K316" s="701">
        <v>348</v>
      </c>
      <c r="L316" s="701">
        <v>1</v>
      </c>
      <c r="M316" s="701">
        <v>348</v>
      </c>
      <c r="N316" s="701">
        <v>1</v>
      </c>
      <c r="O316" s="701">
        <v>348</v>
      </c>
      <c r="P316" s="726">
        <v>1</v>
      </c>
      <c r="Q316" s="702">
        <v>348</v>
      </c>
    </row>
    <row r="317" spans="1:17" ht="14.45" customHeight="1" x14ac:dyDescent="0.2">
      <c r="A317" s="696" t="s">
        <v>3991</v>
      </c>
      <c r="B317" s="697" t="s">
        <v>3992</v>
      </c>
      <c r="C317" s="697" t="s">
        <v>2447</v>
      </c>
      <c r="D317" s="697" t="s">
        <v>4009</v>
      </c>
      <c r="E317" s="697" t="s">
        <v>4010</v>
      </c>
      <c r="F317" s="701">
        <v>182</v>
      </c>
      <c r="G317" s="701">
        <v>49868</v>
      </c>
      <c r="H317" s="701">
        <v>1.0287364620938628</v>
      </c>
      <c r="I317" s="701">
        <v>274</v>
      </c>
      <c r="J317" s="701">
        <v>175</v>
      </c>
      <c r="K317" s="701">
        <v>48475</v>
      </c>
      <c r="L317" s="701">
        <v>1</v>
      </c>
      <c r="M317" s="701">
        <v>277</v>
      </c>
      <c r="N317" s="701">
        <v>163</v>
      </c>
      <c r="O317" s="701">
        <v>45477</v>
      </c>
      <c r="P317" s="726">
        <v>0.93815368746776684</v>
      </c>
      <c r="Q317" s="702">
        <v>279</v>
      </c>
    </row>
    <row r="318" spans="1:17" ht="14.45" customHeight="1" x14ac:dyDescent="0.2">
      <c r="A318" s="696" t="s">
        <v>3991</v>
      </c>
      <c r="B318" s="697" t="s">
        <v>3992</v>
      </c>
      <c r="C318" s="697" t="s">
        <v>2447</v>
      </c>
      <c r="D318" s="697" t="s">
        <v>4011</v>
      </c>
      <c r="E318" s="697" t="s">
        <v>4012</v>
      </c>
      <c r="F318" s="701">
        <v>234</v>
      </c>
      <c r="G318" s="701">
        <v>33228</v>
      </c>
      <c r="H318" s="701">
        <v>0.90988252690380345</v>
      </c>
      <c r="I318" s="701">
        <v>142</v>
      </c>
      <c r="J318" s="701">
        <v>259</v>
      </c>
      <c r="K318" s="701">
        <v>36519</v>
      </c>
      <c r="L318" s="701">
        <v>1</v>
      </c>
      <c r="M318" s="701">
        <v>141</v>
      </c>
      <c r="N318" s="701">
        <v>262</v>
      </c>
      <c r="O318" s="701">
        <v>37204</v>
      </c>
      <c r="P318" s="726">
        <v>1.0187573591828911</v>
      </c>
      <c r="Q318" s="702">
        <v>142</v>
      </c>
    </row>
    <row r="319" spans="1:17" ht="14.45" customHeight="1" x14ac:dyDescent="0.2">
      <c r="A319" s="696" t="s">
        <v>3991</v>
      </c>
      <c r="B319" s="697" t="s">
        <v>3992</v>
      </c>
      <c r="C319" s="697" t="s">
        <v>2447</v>
      </c>
      <c r="D319" s="697" t="s">
        <v>4013</v>
      </c>
      <c r="E319" s="697" t="s">
        <v>4012</v>
      </c>
      <c r="F319" s="701">
        <v>145</v>
      </c>
      <c r="G319" s="701">
        <v>11310</v>
      </c>
      <c r="H319" s="701">
        <v>1.1545528787260106</v>
      </c>
      <c r="I319" s="701">
        <v>78</v>
      </c>
      <c r="J319" s="701">
        <v>124</v>
      </c>
      <c r="K319" s="701">
        <v>9796</v>
      </c>
      <c r="L319" s="701">
        <v>1</v>
      </c>
      <c r="M319" s="701">
        <v>79</v>
      </c>
      <c r="N319" s="701">
        <v>149</v>
      </c>
      <c r="O319" s="701">
        <v>11771</v>
      </c>
      <c r="P319" s="726">
        <v>1.2016129032258065</v>
      </c>
      <c r="Q319" s="702">
        <v>79</v>
      </c>
    </row>
    <row r="320" spans="1:17" ht="14.45" customHeight="1" x14ac:dyDescent="0.2">
      <c r="A320" s="696" t="s">
        <v>3991</v>
      </c>
      <c r="B320" s="697" t="s">
        <v>3992</v>
      </c>
      <c r="C320" s="697" t="s">
        <v>2447</v>
      </c>
      <c r="D320" s="697" t="s">
        <v>4014</v>
      </c>
      <c r="E320" s="697" t="s">
        <v>4015</v>
      </c>
      <c r="F320" s="701">
        <v>234</v>
      </c>
      <c r="G320" s="701">
        <v>73476</v>
      </c>
      <c r="H320" s="701">
        <v>0.89775670788329021</v>
      </c>
      <c r="I320" s="701">
        <v>314</v>
      </c>
      <c r="J320" s="701">
        <v>259</v>
      </c>
      <c r="K320" s="701">
        <v>81844</v>
      </c>
      <c r="L320" s="701">
        <v>1</v>
      </c>
      <c r="M320" s="701">
        <v>316</v>
      </c>
      <c r="N320" s="701">
        <v>262</v>
      </c>
      <c r="O320" s="701">
        <v>83316</v>
      </c>
      <c r="P320" s="726">
        <v>1.0179854357069547</v>
      </c>
      <c r="Q320" s="702">
        <v>318</v>
      </c>
    </row>
    <row r="321" spans="1:17" ht="14.45" customHeight="1" x14ac:dyDescent="0.2">
      <c r="A321" s="696" t="s">
        <v>3991</v>
      </c>
      <c r="B321" s="697" t="s">
        <v>3992</v>
      </c>
      <c r="C321" s="697" t="s">
        <v>2447</v>
      </c>
      <c r="D321" s="697" t="s">
        <v>4016</v>
      </c>
      <c r="E321" s="697" t="s">
        <v>4017</v>
      </c>
      <c r="F321" s="701">
        <v>93</v>
      </c>
      <c r="G321" s="701">
        <v>15159</v>
      </c>
      <c r="H321" s="701">
        <v>2.0416161616161617</v>
      </c>
      <c r="I321" s="701">
        <v>163</v>
      </c>
      <c r="J321" s="701">
        <v>45</v>
      </c>
      <c r="K321" s="701">
        <v>7425</v>
      </c>
      <c r="L321" s="701">
        <v>1</v>
      </c>
      <c r="M321" s="701">
        <v>165</v>
      </c>
      <c r="N321" s="701">
        <v>64</v>
      </c>
      <c r="O321" s="701">
        <v>10624</v>
      </c>
      <c r="P321" s="726">
        <v>1.4308417508417508</v>
      </c>
      <c r="Q321" s="702">
        <v>166</v>
      </c>
    </row>
    <row r="322" spans="1:17" ht="14.45" customHeight="1" x14ac:dyDescent="0.2">
      <c r="A322" s="696" t="s">
        <v>3991</v>
      </c>
      <c r="B322" s="697" t="s">
        <v>3992</v>
      </c>
      <c r="C322" s="697" t="s">
        <v>2447</v>
      </c>
      <c r="D322" s="697" t="s">
        <v>4018</v>
      </c>
      <c r="E322" s="697" t="s">
        <v>3994</v>
      </c>
      <c r="F322" s="701">
        <v>486</v>
      </c>
      <c r="G322" s="701">
        <v>34992</v>
      </c>
      <c r="H322" s="701">
        <v>1.0650109569028487</v>
      </c>
      <c r="I322" s="701">
        <v>72</v>
      </c>
      <c r="J322" s="701">
        <v>444</v>
      </c>
      <c r="K322" s="701">
        <v>32856</v>
      </c>
      <c r="L322" s="701">
        <v>1</v>
      </c>
      <c r="M322" s="701">
        <v>74</v>
      </c>
      <c r="N322" s="701">
        <v>511</v>
      </c>
      <c r="O322" s="701">
        <v>37814</v>
      </c>
      <c r="P322" s="726">
        <v>1.1509009009009008</v>
      </c>
      <c r="Q322" s="702">
        <v>74</v>
      </c>
    </row>
    <row r="323" spans="1:17" ht="14.45" customHeight="1" x14ac:dyDescent="0.2">
      <c r="A323" s="696" t="s">
        <v>3991</v>
      </c>
      <c r="B323" s="697" t="s">
        <v>3992</v>
      </c>
      <c r="C323" s="697" t="s">
        <v>2447</v>
      </c>
      <c r="D323" s="697" t="s">
        <v>4019</v>
      </c>
      <c r="E323" s="697" t="s">
        <v>4020</v>
      </c>
      <c r="F323" s="701">
        <v>1</v>
      </c>
      <c r="G323" s="701">
        <v>230</v>
      </c>
      <c r="H323" s="701">
        <v>0.49356223175965663</v>
      </c>
      <c r="I323" s="701">
        <v>230</v>
      </c>
      <c r="J323" s="701">
        <v>2</v>
      </c>
      <c r="K323" s="701">
        <v>466</v>
      </c>
      <c r="L323" s="701">
        <v>1</v>
      </c>
      <c r="M323" s="701">
        <v>233</v>
      </c>
      <c r="N323" s="701"/>
      <c r="O323" s="701"/>
      <c r="P323" s="726"/>
      <c r="Q323" s="702"/>
    </row>
    <row r="324" spans="1:17" ht="14.45" customHeight="1" x14ac:dyDescent="0.2">
      <c r="A324" s="696" t="s">
        <v>3991</v>
      </c>
      <c r="B324" s="697" t="s">
        <v>3992</v>
      </c>
      <c r="C324" s="697" t="s">
        <v>2447</v>
      </c>
      <c r="D324" s="697" t="s">
        <v>4021</v>
      </c>
      <c r="E324" s="697" t="s">
        <v>4022</v>
      </c>
      <c r="F324" s="701">
        <v>35</v>
      </c>
      <c r="G324" s="701">
        <v>42420</v>
      </c>
      <c r="H324" s="701">
        <v>1.9380482456140351</v>
      </c>
      <c r="I324" s="701">
        <v>1212</v>
      </c>
      <c r="J324" s="701">
        <v>18</v>
      </c>
      <c r="K324" s="701">
        <v>21888</v>
      </c>
      <c r="L324" s="701">
        <v>1</v>
      </c>
      <c r="M324" s="701">
        <v>1216</v>
      </c>
      <c r="N324" s="701">
        <v>37</v>
      </c>
      <c r="O324" s="701">
        <v>45140</v>
      </c>
      <c r="P324" s="726">
        <v>2.0623172514619883</v>
      </c>
      <c r="Q324" s="702">
        <v>1220</v>
      </c>
    </row>
    <row r="325" spans="1:17" ht="14.45" customHeight="1" x14ac:dyDescent="0.2">
      <c r="A325" s="696" t="s">
        <v>3991</v>
      </c>
      <c r="B325" s="697" t="s">
        <v>3992</v>
      </c>
      <c r="C325" s="697" t="s">
        <v>2447</v>
      </c>
      <c r="D325" s="697" t="s">
        <v>4023</v>
      </c>
      <c r="E325" s="697" t="s">
        <v>4024</v>
      </c>
      <c r="F325" s="701">
        <v>21</v>
      </c>
      <c r="G325" s="701">
        <v>2415</v>
      </c>
      <c r="H325" s="701">
        <v>1.4870689655172413</v>
      </c>
      <c r="I325" s="701">
        <v>115</v>
      </c>
      <c r="J325" s="701">
        <v>14</v>
      </c>
      <c r="K325" s="701">
        <v>1624</v>
      </c>
      <c r="L325" s="701">
        <v>1</v>
      </c>
      <c r="M325" s="701">
        <v>116</v>
      </c>
      <c r="N325" s="701">
        <v>17</v>
      </c>
      <c r="O325" s="701">
        <v>1989</v>
      </c>
      <c r="P325" s="726">
        <v>1.2247536945812807</v>
      </c>
      <c r="Q325" s="702">
        <v>117</v>
      </c>
    </row>
    <row r="326" spans="1:17" ht="14.45" customHeight="1" x14ac:dyDescent="0.2">
      <c r="A326" s="696" t="s">
        <v>3991</v>
      </c>
      <c r="B326" s="697" t="s">
        <v>3992</v>
      </c>
      <c r="C326" s="697" t="s">
        <v>2447</v>
      </c>
      <c r="D326" s="697" t="s">
        <v>4025</v>
      </c>
      <c r="E326" s="697" t="s">
        <v>4026</v>
      </c>
      <c r="F326" s="701">
        <v>1</v>
      </c>
      <c r="G326" s="701">
        <v>347</v>
      </c>
      <c r="H326" s="701">
        <v>0.24785714285714286</v>
      </c>
      <c r="I326" s="701">
        <v>347</v>
      </c>
      <c r="J326" s="701">
        <v>4</v>
      </c>
      <c r="K326" s="701">
        <v>1400</v>
      </c>
      <c r="L326" s="701">
        <v>1</v>
      </c>
      <c r="M326" s="701">
        <v>350</v>
      </c>
      <c r="N326" s="701"/>
      <c r="O326" s="701"/>
      <c r="P326" s="726"/>
      <c r="Q326" s="702"/>
    </row>
    <row r="327" spans="1:17" ht="14.45" customHeight="1" x14ac:dyDescent="0.2">
      <c r="A327" s="696" t="s">
        <v>3991</v>
      </c>
      <c r="B327" s="697" t="s">
        <v>3992</v>
      </c>
      <c r="C327" s="697" t="s">
        <v>2447</v>
      </c>
      <c r="D327" s="697" t="s">
        <v>4027</v>
      </c>
      <c r="E327" s="697" t="s">
        <v>4028</v>
      </c>
      <c r="F327" s="701">
        <v>2</v>
      </c>
      <c r="G327" s="701">
        <v>2134</v>
      </c>
      <c r="H327" s="701">
        <v>1.9851162790697674</v>
      </c>
      <c r="I327" s="701">
        <v>1067</v>
      </c>
      <c r="J327" s="701">
        <v>1</v>
      </c>
      <c r="K327" s="701">
        <v>1075</v>
      </c>
      <c r="L327" s="701">
        <v>1</v>
      </c>
      <c r="M327" s="701">
        <v>1075</v>
      </c>
      <c r="N327" s="701"/>
      <c r="O327" s="701"/>
      <c r="P327" s="726"/>
      <c r="Q327" s="702"/>
    </row>
    <row r="328" spans="1:17" ht="14.45" customHeight="1" x14ac:dyDescent="0.2">
      <c r="A328" s="696" t="s">
        <v>3991</v>
      </c>
      <c r="B328" s="697" t="s">
        <v>3992</v>
      </c>
      <c r="C328" s="697" t="s">
        <v>2447</v>
      </c>
      <c r="D328" s="697" t="s">
        <v>4029</v>
      </c>
      <c r="E328" s="697" t="s">
        <v>4030</v>
      </c>
      <c r="F328" s="701"/>
      <c r="G328" s="701"/>
      <c r="H328" s="701"/>
      <c r="I328" s="701"/>
      <c r="J328" s="701">
        <v>1</v>
      </c>
      <c r="K328" s="701">
        <v>304</v>
      </c>
      <c r="L328" s="701">
        <v>1</v>
      </c>
      <c r="M328" s="701">
        <v>304</v>
      </c>
      <c r="N328" s="701"/>
      <c r="O328" s="701"/>
      <c r="P328" s="726"/>
      <c r="Q328" s="702"/>
    </row>
    <row r="329" spans="1:17" ht="14.45" customHeight="1" x14ac:dyDescent="0.2">
      <c r="A329" s="696" t="s">
        <v>4031</v>
      </c>
      <c r="B329" s="697" t="s">
        <v>4032</v>
      </c>
      <c r="C329" s="697" t="s">
        <v>2447</v>
      </c>
      <c r="D329" s="697" t="s">
        <v>4033</v>
      </c>
      <c r="E329" s="697" t="s">
        <v>4034</v>
      </c>
      <c r="F329" s="701">
        <v>97</v>
      </c>
      <c r="G329" s="701">
        <v>5626</v>
      </c>
      <c r="H329" s="701">
        <v>1.4447868515665125</v>
      </c>
      <c r="I329" s="701">
        <v>58</v>
      </c>
      <c r="J329" s="701">
        <v>66</v>
      </c>
      <c r="K329" s="701">
        <v>3894</v>
      </c>
      <c r="L329" s="701">
        <v>1</v>
      </c>
      <c r="M329" s="701">
        <v>59</v>
      </c>
      <c r="N329" s="701">
        <v>65</v>
      </c>
      <c r="O329" s="701">
        <v>3835</v>
      </c>
      <c r="P329" s="726">
        <v>0.98484848484848486</v>
      </c>
      <c r="Q329" s="702">
        <v>59</v>
      </c>
    </row>
    <row r="330" spans="1:17" ht="14.45" customHeight="1" x14ac:dyDescent="0.2">
      <c r="A330" s="696" t="s">
        <v>4031</v>
      </c>
      <c r="B330" s="697" t="s">
        <v>4032</v>
      </c>
      <c r="C330" s="697" t="s">
        <v>2447</v>
      </c>
      <c r="D330" s="697" t="s">
        <v>4035</v>
      </c>
      <c r="E330" s="697" t="s">
        <v>4036</v>
      </c>
      <c r="F330" s="701">
        <v>101</v>
      </c>
      <c r="G330" s="701">
        <v>13332</v>
      </c>
      <c r="H330" s="701">
        <v>1.2784810126582278</v>
      </c>
      <c r="I330" s="701">
        <v>132</v>
      </c>
      <c r="J330" s="701">
        <v>79</v>
      </c>
      <c r="K330" s="701">
        <v>10428</v>
      </c>
      <c r="L330" s="701">
        <v>1</v>
      </c>
      <c r="M330" s="701">
        <v>132</v>
      </c>
      <c r="N330" s="701">
        <v>110</v>
      </c>
      <c r="O330" s="701">
        <v>14630</v>
      </c>
      <c r="P330" s="726">
        <v>1.4029535864978904</v>
      </c>
      <c r="Q330" s="702">
        <v>133</v>
      </c>
    </row>
    <row r="331" spans="1:17" ht="14.45" customHeight="1" x14ac:dyDescent="0.2">
      <c r="A331" s="696" t="s">
        <v>4031</v>
      </c>
      <c r="B331" s="697" t="s">
        <v>4032</v>
      </c>
      <c r="C331" s="697" t="s">
        <v>2447</v>
      </c>
      <c r="D331" s="697" t="s">
        <v>4037</v>
      </c>
      <c r="E331" s="697" t="s">
        <v>4038</v>
      </c>
      <c r="F331" s="701">
        <v>8</v>
      </c>
      <c r="G331" s="701">
        <v>1520</v>
      </c>
      <c r="H331" s="701">
        <v>0.5714285714285714</v>
      </c>
      <c r="I331" s="701">
        <v>190</v>
      </c>
      <c r="J331" s="701">
        <v>14</v>
      </c>
      <c r="K331" s="701">
        <v>2660</v>
      </c>
      <c r="L331" s="701">
        <v>1</v>
      </c>
      <c r="M331" s="701">
        <v>190</v>
      </c>
      <c r="N331" s="701">
        <v>17</v>
      </c>
      <c r="O331" s="701">
        <v>3264</v>
      </c>
      <c r="P331" s="726">
        <v>1.2270676691729323</v>
      </c>
      <c r="Q331" s="702">
        <v>192</v>
      </c>
    </row>
    <row r="332" spans="1:17" ht="14.45" customHeight="1" x14ac:dyDescent="0.2">
      <c r="A332" s="696" t="s">
        <v>4031</v>
      </c>
      <c r="B332" s="697" t="s">
        <v>4032</v>
      </c>
      <c r="C332" s="697" t="s">
        <v>2447</v>
      </c>
      <c r="D332" s="697" t="s">
        <v>4039</v>
      </c>
      <c r="E332" s="697" t="s">
        <v>4040</v>
      </c>
      <c r="F332" s="701">
        <v>63</v>
      </c>
      <c r="G332" s="701">
        <v>25704</v>
      </c>
      <c r="H332" s="701">
        <v>2.605839416058394</v>
      </c>
      <c r="I332" s="701">
        <v>408</v>
      </c>
      <c r="J332" s="701">
        <v>24</v>
      </c>
      <c r="K332" s="701">
        <v>9864</v>
      </c>
      <c r="L332" s="701">
        <v>1</v>
      </c>
      <c r="M332" s="701">
        <v>411</v>
      </c>
      <c r="N332" s="701">
        <v>20</v>
      </c>
      <c r="O332" s="701">
        <v>8260</v>
      </c>
      <c r="P332" s="726">
        <v>0.83738848337388483</v>
      </c>
      <c r="Q332" s="702">
        <v>413</v>
      </c>
    </row>
    <row r="333" spans="1:17" ht="14.45" customHeight="1" x14ac:dyDescent="0.2">
      <c r="A333" s="696" t="s">
        <v>4031</v>
      </c>
      <c r="B333" s="697" t="s">
        <v>4032</v>
      </c>
      <c r="C333" s="697" t="s">
        <v>2447</v>
      </c>
      <c r="D333" s="697" t="s">
        <v>4041</v>
      </c>
      <c r="E333" s="697" t="s">
        <v>4042</v>
      </c>
      <c r="F333" s="701">
        <v>5</v>
      </c>
      <c r="G333" s="701">
        <v>900</v>
      </c>
      <c r="H333" s="701">
        <v>0.30737704918032788</v>
      </c>
      <c r="I333" s="701">
        <v>180</v>
      </c>
      <c r="J333" s="701">
        <v>16</v>
      </c>
      <c r="K333" s="701">
        <v>2928</v>
      </c>
      <c r="L333" s="701">
        <v>1</v>
      </c>
      <c r="M333" s="701">
        <v>183</v>
      </c>
      <c r="N333" s="701">
        <v>23</v>
      </c>
      <c r="O333" s="701">
        <v>4255</v>
      </c>
      <c r="P333" s="726">
        <v>1.4532103825136613</v>
      </c>
      <c r="Q333" s="702">
        <v>185</v>
      </c>
    </row>
    <row r="334" spans="1:17" ht="14.45" customHeight="1" x14ac:dyDescent="0.2">
      <c r="A334" s="696" t="s">
        <v>4031</v>
      </c>
      <c r="B334" s="697" t="s">
        <v>4032</v>
      </c>
      <c r="C334" s="697" t="s">
        <v>2447</v>
      </c>
      <c r="D334" s="697" t="s">
        <v>4043</v>
      </c>
      <c r="E334" s="697" t="s">
        <v>4044</v>
      </c>
      <c r="F334" s="701">
        <v>5</v>
      </c>
      <c r="G334" s="701">
        <v>1685</v>
      </c>
      <c r="H334" s="701">
        <v>0.3801037672005414</v>
      </c>
      <c r="I334" s="701">
        <v>337</v>
      </c>
      <c r="J334" s="701">
        <v>13</v>
      </c>
      <c r="K334" s="701">
        <v>4433</v>
      </c>
      <c r="L334" s="701">
        <v>1</v>
      </c>
      <c r="M334" s="701">
        <v>341</v>
      </c>
      <c r="N334" s="701">
        <v>18</v>
      </c>
      <c r="O334" s="701">
        <v>6192</v>
      </c>
      <c r="P334" s="726">
        <v>1.3967967516354614</v>
      </c>
      <c r="Q334" s="702">
        <v>344</v>
      </c>
    </row>
    <row r="335" spans="1:17" ht="14.45" customHeight="1" x14ac:dyDescent="0.2">
      <c r="A335" s="696" t="s">
        <v>4031</v>
      </c>
      <c r="B335" s="697" t="s">
        <v>4032</v>
      </c>
      <c r="C335" s="697" t="s">
        <v>2447</v>
      </c>
      <c r="D335" s="697" t="s">
        <v>4045</v>
      </c>
      <c r="E335" s="697" t="s">
        <v>4046</v>
      </c>
      <c r="F335" s="701">
        <v>4</v>
      </c>
      <c r="G335" s="701">
        <v>1836</v>
      </c>
      <c r="H335" s="701">
        <v>0.66233766233766234</v>
      </c>
      <c r="I335" s="701">
        <v>459</v>
      </c>
      <c r="J335" s="701">
        <v>6</v>
      </c>
      <c r="K335" s="701">
        <v>2772</v>
      </c>
      <c r="L335" s="701">
        <v>1</v>
      </c>
      <c r="M335" s="701">
        <v>462</v>
      </c>
      <c r="N335" s="701">
        <v>1</v>
      </c>
      <c r="O335" s="701">
        <v>464</v>
      </c>
      <c r="P335" s="726">
        <v>0.16738816738816739</v>
      </c>
      <c r="Q335" s="702">
        <v>464</v>
      </c>
    </row>
    <row r="336" spans="1:17" ht="14.45" customHeight="1" x14ac:dyDescent="0.2">
      <c r="A336" s="696" t="s">
        <v>4031</v>
      </c>
      <c r="B336" s="697" t="s">
        <v>4032</v>
      </c>
      <c r="C336" s="697" t="s">
        <v>2447</v>
      </c>
      <c r="D336" s="697" t="s">
        <v>4047</v>
      </c>
      <c r="E336" s="697" t="s">
        <v>4048</v>
      </c>
      <c r="F336" s="701">
        <v>67</v>
      </c>
      <c r="G336" s="701">
        <v>23450</v>
      </c>
      <c r="H336" s="701">
        <v>0.50612967279633947</v>
      </c>
      <c r="I336" s="701">
        <v>350</v>
      </c>
      <c r="J336" s="701">
        <v>132</v>
      </c>
      <c r="K336" s="701">
        <v>46332</v>
      </c>
      <c r="L336" s="701">
        <v>1</v>
      </c>
      <c r="M336" s="701">
        <v>351</v>
      </c>
      <c r="N336" s="701">
        <v>170</v>
      </c>
      <c r="O336" s="701">
        <v>60010</v>
      </c>
      <c r="P336" s="726">
        <v>1.2952171285504619</v>
      </c>
      <c r="Q336" s="702">
        <v>353</v>
      </c>
    </row>
    <row r="337" spans="1:17" ht="14.45" customHeight="1" x14ac:dyDescent="0.2">
      <c r="A337" s="696" t="s">
        <v>4031</v>
      </c>
      <c r="B337" s="697" t="s">
        <v>4032</v>
      </c>
      <c r="C337" s="697" t="s">
        <v>2447</v>
      </c>
      <c r="D337" s="697" t="s">
        <v>4049</v>
      </c>
      <c r="E337" s="697" t="s">
        <v>4050</v>
      </c>
      <c r="F337" s="701">
        <v>1</v>
      </c>
      <c r="G337" s="701">
        <v>1655</v>
      </c>
      <c r="H337" s="701">
        <v>0.99698795180722888</v>
      </c>
      <c r="I337" s="701">
        <v>1655</v>
      </c>
      <c r="J337" s="701">
        <v>1</v>
      </c>
      <c r="K337" s="701">
        <v>1660</v>
      </c>
      <c r="L337" s="701">
        <v>1</v>
      </c>
      <c r="M337" s="701">
        <v>1660</v>
      </c>
      <c r="N337" s="701"/>
      <c r="O337" s="701"/>
      <c r="P337" s="726"/>
      <c r="Q337" s="702"/>
    </row>
    <row r="338" spans="1:17" ht="14.45" customHeight="1" x14ac:dyDescent="0.2">
      <c r="A338" s="696" t="s">
        <v>4031</v>
      </c>
      <c r="B338" s="697" t="s">
        <v>4032</v>
      </c>
      <c r="C338" s="697" t="s">
        <v>2447</v>
      </c>
      <c r="D338" s="697" t="s">
        <v>4051</v>
      </c>
      <c r="E338" s="697" t="s">
        <v>4052</v>
      </c>
      <c r="F338" s="701">
        <v>83</v>
      </c>
      <c r="G338" s="701">
        <v>9711</v>
      </c>
      <c r="H338" s="701">
        <v>1.0287076271186442</v>
      </c>
      <c r="I338" s="701">
        <v>117</v>
      </c>
      <c r="J338" s="701">
        <v>80</v>
      </c>
      <c r="K338" s="701">
        <v>9440</v>
      </c>
      <c r="L338" s="701">
        <v>1</v>
      </c>
      <c r="M338" s="701">
        <v>118</v>
      </c>
      <c r="N338" s="701">
        <v>77</v>
      </c>
      <c r="O338" s="701">
        <v>9163</v>
      </c>
      <c r="P338" s="726">
        <v>0.97065677966101693</v>
      </c>
      <c r="Q338" s="702">
        <v>119</v>
      </c>
    </row>
    <row r="339" spans="1:17" ht="14.45" customHeight="1" x14ac:dyDescent="0.2">
      <c r="A339" s="696" t="s">
        <v>4031</v>
      </c>
      <c r="B339" s="697" t="s">
        <v>4032</v>
      </c>
      <c r="C339" s="697" t="s">
        <v>2447</v>
      </c>
      <c r="D339" s="697" t="s">
        <v>4053</v>
      </c>
      <c r="E339" s="697" t="s">
        <v>4054</v>
      </c>
      <c r="F339" s="701">
        <v>2</v>
      </c>
      <c r="G339" s="701">
        <v>784</v>
      </c>
      <c r="H339" s="701">
        <v>0.98245614035087714</v>
      </c>
      <c r="I339" s="701">
        <v>392</v>
      </c>
      <c r="J339" s="701">
        <v>2</v>
      </c>
      <c r="K339" s="701">
        <v>798</v>
      </c>
      <c r="L339" s="701">
        <v>1</v>
      </c>
      <c r="M339" s="701">
        <v>399</v>
      </c>
      <c r="N339" s="701">
        <v>2</v>
      </c>
      <c r="O339" s="701">
        <v>810</v>
      </c>
      <c r="P339" s="726">
        <v>1.0150375939849625</v>
      </c>
      <c r="Q339" s="702">
        <v>405</v>
      </c>
    </row>
    <row r="340" spans="1:17" ht="14.45" customHeight="1" x14ac:dyDescent="0.2">
      <c r="A340" s="696" t="s">
        <v>4031</v>
      </c>
      <c r="B340" s="697" t="s">
        <v>4032</v>
      </c>
      <c r="C340" s="697" t="s">
        <v>2447</v>
      </c>
      <c r="D340" s="697" t="s">
        <v>4055</v>
      </c>
      <c r="E340" s="697" t="s">
        <v>4056</v>
      </c>
      <c r="F340" s="701">
        <v>65</v>
      </c>
      <c r="G340" s="701">
        <v>2470</v>
      </c>
      <c r="H340" s="701">
        <v>1.015625</v>
      </c>
      <c r="I340" s="701">
        <v>38</v>
      </c>
      <c r="J340" s="701">
        <v>64</v>
      </c>
      <c r="K340" s="701">
        <v>2432</v>
      </c>
      <c r="L340" s="701">
        <v>1</v>
      </c>
      <c r="M340" s="701">
        <v>38</v>
      </c>
      <c r="N340" s="701">
        <v>61</v>
      </c>
      <c r="O340" s="701">
        <v>2379</v>
      </c>
      <c r="P340" s="726">
        <v>0.97820723684210531</v>
      </c>
      <c r="Q340" s="702">
        <v>39</v>
      </c>
    </row>
    <row r="341" spans="1:17" ht="14.45" customHeight="1" x14ac:dyDescent="0.2">
      <c r="A341" s="696" t="s">
        <v>4031</v>
      </c>
      <c r="B341" s="697" t="s">
        <v>4032</v>
      </c>
      <c r="C341" s="697" t="s">
        <v>2447</v>
      </c>
      <c r="D341" s="697" t="s">
        <v>4057</v>
      </c>
      <c r="E341" s="697" t="s">
        <v>4058</v>
      </c>
      <c r="F341" s="701">
        <v>2</v>
      </c>
      <c r="G341" s="701">
        <v>1414</v>
      </c>
      <c r="H341" s="701">
        <v>0.99158485273492281</v>
      </c>
      <c r="I341" s="701">
        <v>707</v>
      </c>
      <c r="J341" s="701">
        <v>2</v>
      </c>
      <c r="K341" s="701">
        <v>1426</v>
      </c>
      <c r="L341" s="701">
        <v>1</v>
      </c>
      <c r="M341" s="701">
        <v>713</v>
      </c>
      <c r="N341" s="701">
        <v>2</v>
      </c>
      <c r="O341" s="701">
        <v>1438</v>
      </c>
      <c r="P341" s="726">
        <v>1.0084151472650771</v>
      </c>
      <c r="Q341" s="702">
        <v>719</v>
      </c>
    </row>
    <row r="342" spans="1:17" ht="14.45" customHeight="1" x14ac:dyDescent="0.2">
      <c r="A342" s="696" t="s">
        <v>4031</v>
      </c>
      <c r="B342" s="697" t="s">
        <v>4032</v>
      </c>
      <c r="C342" s="697" t="s">
        <v>2447</v>
      </c>
      <c r="D342" s="697" t="s">
        <v>3415</v>
      </c>
      <c r="E342" s="697" t="s">
        <v>3416</v>
      </c>
      <c r="F342" s="701"/>
      <c r="G342" s="701"/>
      <c r="H342" s="701"/>
      <c r="I342" s="701"/>
      <c r="J342" s="701"/>
      <c r="K342" s="701"/>
      <c r="L342" s="701"/>
      <c r="M342" s="701"/>
      <c r="N342" s="701">
        <v>5</v>
      </c>
      <c r="O342" s="701">
        <v>755</v>
      </c>
      <c r="P342" s="726"/>
      <c r="Q342" s="702">
        <v>151</v>
      </c>
    </row>
    <row r="343" spans="1:17" ht="14.45" customHeight="1" x14ac:dyDescent="0.2">
      <c r="A343" s="696" t="s">
        <v>4031</v>
      </c>
      <c r="B343" s="697" t="s">
        <v>4032</v>
      </c>
      <c r="C343" s="697" t="s">
        <v>2447</v>
      </c>
      <c r="D343" s="697" t="s">
        <v>4059</v>
      </c>
      <c r="E343" s="697" t="s">
        <v>4060</v>
      </c>
      <c r="F343" s="701">
        <v>92</v>
      </c>
      <c r="G343" s="701">
        <v>28060</v>
      </c>
      <c r="H343" s="701">
        <v>1.153213874732862</v>
      </c>
      <c r="I343" s="701">
        <v>305</v>
      </c>
      <c r="J343" s="701">
        <v>79</v>
      </c>
      <c r="K343" s="701">
        <v>24332</v>
      </c>
      <c r="L343" s="701">
        <v>1</v>
      </c>
      <c r="M343" s="701">
        <v>308</v>
      </c>
      <c r="N343" s="701">
        <v>113</v>
      </c>
      <c r="O343" s="701">
        <v>35030</v>
      </c>
      <c r="P343" s="726">
        <v>1.4396679270096993</v>
      </c>
      <c r="Q343" s="702">
        <v>310</v>
      </c>
    </row>
    <row r="344" spans="1:17" ht="14.45" customHeight="1" x14ac:dyDescent="0.2">
      <c r="A344" s="696" t="s">
        <v>4031</v>
      </c>
      <c r="B344" s="697" t="s">
        <v>4032</v>
      </c>
      <c r="C344" s="697" t="s">
        <v>2447</v>
      </c>
      <c r="D344" s="697" t="s">
        <v>4061</v>
      </c>
      <c r="E344" s="697" t="s">
        <v>4062</v>
      </c>
      <c r="F344" s="701">
        <v>110</v>
      </c>
      <c r="G344" s="701">
        <v>54450</v>
      </c>
      <c r="H344" s="701">
        <v>1.8494616351346762</v>
      </c>
      <c r="I344" s="701">
        <v>495</v>
      </c>
      <c r="J344" s="701">
        <v>59</v>
      </c>
      <c r="K344" s="701">
        <v>29441</v>
      </c>
      <c r="L344" s="701">
        <v>1</v>
      </c>
      <c r="M344" s="701">
        <v>499</v>
      </c>
      <c r="N344" s="701">
        <v>88</v>
      </c>
      <c r="O344" s="701">
        <v>44264</v>
      </c>
      <c r="P344" s="726">
        <v>1.5034815393498862</v>
      </c>
      <c r="Q344" s="702">
        <v>503</v>
      </c>
    </row>
    <row r="345" spans="1:17" ht="14.45" customHeight="1" x14ac:dyDescent="0.2">
      <c r="A345" s="696" t="s">
        <v>4031</v>
      </c>
      <c r="B345" s="697" t="s">
        <v>4032</v>
      </c>
      <c r="C345" s="697" t="s">
        <v>2447</v>
      </c>
      <c r="D345" s="697" t="s">
        <v>4063</v>
      </c>
      <c r="E345" s="697" t="s">
        <v>4064</v>
      </c>
      <c r="F345" s="701">
        <v>146</v>
      </c>
      <c r="G345" s="701">
        <v>54166</v>
      </c>
      <c r="H345" s="701">
        <v>1.1905662036222964</v>
      </c>
      <c r="I345" s="701">
        <v>371</v>
      </c>
      <c r="J345" s="701">
        <v>121</v>
      </c>
      <c r="K345" s="701">
        <v>45496</v>
      </c>
      <c r="L345" s="701">
        <v>1</v>
      </c>
      <c r="M345" s="701">
        <v>376</v>
      </c>
      <c r="N345" s="701">
        <v>165</v>
      </c>
      <c r="O345" s="701">
        <v>62700</v>
      </c>
      <c r="P345" s="726">
        <v>1.3781431334622825</v>
      </c>
      <c r="Q345" s="702">
        <v>380</v>
      </c>
    </row>
    <row r="346" spans="1:17" ht="14.45" customHeight="1" x14ac:dyDescent="0.2">
      <c r="A346" s="696" t="s">
        <v>4031</v>
      </c>
      <c r="B346" s="697" t="s">
        <v>4032</v>
      </c>
      <c r="C346" s="697" t="s">
        <v>2447</v>
      </c>
      <c r="D346" s="697" t="s">
        <v>4065</v>
      </c>
      <c r="E346" s="697" t="s">
        <v>4066</v>
      </c>
      <c r="F346" s="701">
        <v>1</v>
      </c>
      <c r="G346" s="701">
        <v>12</v>
      </c>
      <c r="H346" s="701"/>
      <c r="I346" s="701">
        <v>12</v>
      </c>
      <c r="J346" s="701"/>
      <c r="K346" s="701"/>
      <c r="L346" s="701"/>
      <c r="M346" s="701"/>
      <c r="N346" s="701"/>
      <c r="O346" s="701"/>
      <c r="P346" s="726"/>
      <c r="Q346" s="702"/>
    </row>
    <row r="347" spans="1:17" ht="14.45" customHeight="1" x14ac:dyDescent="0.2">
      <c r="A347" s="696" t="s">
        <v>4031</v>
      </c>
      <c r="B347" s="697" t="s">
        <v>4032</v>
      </c>
      <c r="C347" s="697" t="s">
        <v>2447</v>
      </c>
      <c r="D347" s="697" t="s">
        <v>4067</v>
      </c>
      <c r="E347" s="697" t="s">
        <v>4068</v>
      </c>
      <c r="F347" s="701">
        <v>2</v>
      </c>
      <c r="G347" s="701">
        <v>25592</v>
      </c>
      <c r="H347" s="701">
        <v>0.24984379881287097</v>
      </c>
      <c r="I347" s="701">
        <v>12796</v>
      </c>
      <c r="J347" s="701">
        <v>8</v>
      </c>
      <c r="K347" s="701">
        <v>102432</v>
      </c>
      <c r="L347" s="701">
        <v>1</v>
      </c>
      <c r="M347" s="701">
        <v>12804</v>
      </c>
      <c r="N347" s="701">
        <v>5</v>
      </c>
      <c r="O347" s="701">
        <v>64055</v>
      </c>
      <c r="P347" s="726">
        <v>0.6253416900968447</v>
      </c>
      <c r="Q347" s="702">
        <v>12811</v>
      </c>
    </row>
    <row r="348" spans="1:17" ht="14.45" customHeight="1" x14ac:dyDescent="0.2">
      <c r="A348" s="696" t="s">
        <v>4031</v>
      </c>
      <c r="B348" s="697" t="s">
        <v>4032</v>
      </c>
      <c r="C348" s="697" t="s">
        <v>2447</v>
      </c>
      <c r="D348" s="697" t="s">
        <v>4069</v>
      </c>
      <c r="E348" s="697" t="s">
        <v>4070</v>
      </c>
      <c r="F348" s="701">
        <v>5</v>
      </c>
      <c r="G348" s="701">
        <v>560</v>
      </c>
      <c r="H348" s="701">
        <v>1.6519174041297935</v>
      </c>
      <c r="I348" s="701">
        <v>112</v>
      </c>
      <c r="J348" s="701">
        <v>3</v>
      </c>
      <c r="K348" s="701">
        <v>339</v>
      </c>
      <c r="L348" s="701">
        <v>1</v>
      </c>
      <c r="M348" s="701">
        <v>113</v>
      </c>
      <c r="N348" s="701">
        <v>4</v>
      </c>
      <c r="O348" s="701">
        <v>456</v>
      </c>
      <c r="P348" s="726">
        <v>1.345132743362832</v>
      </c>
      <c r="Q348" s="702">
        <v>114</v>
      </c>
    </row>
    <row r="349" spans="1:17" ht="14.45" customHeight="1" x14ac:dyDescent="0.2">
      <c r="A349" s="696" t="s">
        <v>4031</v>
      </c>
      <c r="B349" s="697" t="s">
        <v>4032</v>
      </c>
      <c r="C349" s="697" t="s">
        <v>2447</v>
      </c>
      <c r="D349" s="697" t="s">
        <v>4071</v>
      </c>
      <c r="E349" s="697" t="s">
        <v>4072</v>
      </c>
      <c r="F349" s="701">
        <v>3</v>
      </c>
      <c r="G349" s="701">
        <v>378</v>
      </c>
      <c r="H349" s="701">
        <v>3</v>
      </c>
      <c r="I349" s="701">
        <v>126</v>
      </c>
      <c r="J349" s="701">
        <v>1</v>
      </c>
      <c r="K349" s="701">
        <v>126</v>
      </c>
      <c r="L349" s="701">
        <v>1</v>
      </c>
      <c r="M349" s="701">
        <v>126</v>
      </c>
      <c r="N349" s="701">
        <v>2</v>
      </c>
      <c r="O349" s="701">
        <v>252</v>
      </c>
      <c r="P349" s="726">
        <v>2</v>
      </c>
      <c r="Q349" s="702">
        <v>126</v>
      </c>
    </row>
    <row r="350" spans="1:17" ht="14.45" customHeight="1" x14ac:dyDescent="0.2">
      <c r="A350" s="696" t="s">
        <v>4031</v>
      </c>
      <c r="B350" s="697" t="s">
        <v>4032</v>
      </c>
      <c r="C350" s="697" t="s">
        <v>2447</v>
      </c>
      <c r="D350" s="697" t="s">
        <v>4073</v>
      </c>
      <c r="E350" s="697" t="s">
        <v>4074</v>
      </c>
      <c r="F350" s="701">
        <v>96</v>
      </c>
      <c r="G350" s="701">
        <v>47616</v>
      </c>
      <c r="H350" s="701">
        <v>1.1473734939759037</v>
      </c>
      <c r="I350" s="701">
        <v>496</v>
      </c>
      <c r="J350" s="701">
        <v>83</v>
      </c>
      <c r="K350" s="701">
        <v>41500</v>
      </c>
      <c r="L350" s="701">
        <v>1</v>
      </c>
      <c r="M350" s="701">
        <v>500</v>
      </c>
      <c r="N350" s="701">
        <v>100</v>
      </c>
      <c r="O350" s="701">
        <v>50400</v>
      </c>
      <c r="P350" s="726">
        <v>1.2144578313253012</v>
      </c>
      <c r="Q350" s="702">
        <v>504</v>
      </c>
    </row>
    <row r="351" spans="1:17" ht="14.45" customHeight="1" x14ac:dyDescent="0.2">
      <c r="A351" s="696" t="s">
        <v>4031</v>
      </c>
      <c r="B351" s="697" t="s">
        <v>4032</v>
      </c>
      <c r="C351" s="697" t="s">
        <v>2447</v>
      </c>
      <c r="D351" s="697" t="s">
        <v>4075</v>
      </c>
      <c r="E351" s="697" t="s">
        <v>4076</v>
      </c>
      <c r="F351" s="701">
        <v>3</v>
      </c>
      <c r="G351" s="701">
        <v>1374</v>
      </c>
      <c r="H351" s="701">
        <v>1.4838012958963283</v>
      </c>
      <c r="I351" s="701">
        <v>458</v>
      </c>
      <c r="J351" s="701">
        <v>2</v>
      </c>
      <c r="K351" s="701">
        <v>926</v>
      </c>
      <c r="L351" s="701">
        <v>1</v>
      </c>
      <c r="M351" s="701">
        <v>463</v>
      </c>
      <c r="N351" s="701">
        <v>7</v>
      </c>
      <c r="O351" s="701">
        <v>3269</v>
      </c>
      <c r="P351" s="726">
        <v>3.5302375809935205</v>
      </c>
      <c r="Q351" s="702">
        <v>467</v>
      </c>
    </row>
    <row r="352" spans="1:17" ht="14.45" customHeight="1" x14ac:dyDescent="0.2">
      <c r="A352" s="696" t="s">
        <v>4031</v>
      </c>
      <c r="B352" s="697" t="s">
        <v>4032</v>
      </c>
      <c r="C352" s="697" t="s">
        <v>2447</v>
      </c>
      <c r="D352" s="697" t="s">
        <v>4077</v>
      </c>
      <c r="E352" s="697" t="s">
        <v>4078</v>
      </c>
      <c r="F352" s="701">
        <v>9</v>
      </c>
      <c r="G352" s="701">
        <v>522</v>
      </c>
      <c r="H352" s="701">
        <v>0.88474576271186445</v>
      </c>
      <c r="I352" s="701">
        <v>58</v>
      </c>
      <c r="J352" s="701">
        <v>10</v>
      </c>
      <c r="K352" s="701">
        <v>590</v>
      </c>
      <c r="L352" s="701">
        <v>1</v>
      </c>
      <c r="M352" s="701">
        <v>59</v>
      </c>
      <c r="N352" s="701">
        <v>18</v>
      </c>
      <c r="O352" s="701">
        <v>1062</v>
      </c>
      <c r="P352" s="726">
        <v>1.8</v>
      </c>
      <c r="Q352" s="702">
        <v>59</v>
      </c>
    </row>
    <row r="353" spans="1:17" ht="14.45" customHeight="1" x14ac:dyDescent="0.2">
      <c r="A353" s="696" t="s">
        <v>4031</v>
      </c>
      <c r="B353" s="697" t="s">
        <v>4032</v>
      </c>
      <c r="C353" s="697" t="s">
        <v>2447</v>
      </c>
      <c r="D353" s="697" t="s">
        <v>4079</v>
      </c>
      <c r="E353" s="697" t="s">
        <v>4080</v>
      </c>
      <c r="F353" s="701">
        <v>2</v>
      </c>
      <c r="G353" s="701">
        <v>4348</v>
      </c>
      <c r="H353" s="701">
        <v>0.39908214777420836</v>
      </c>
      <c r="I353" s="701">
        <v>2174</v>
      </c>
      <c r="J353" s="701">
        <v>5</v>
      </c>
      <c r="K353" s="701">
        <v>10895</v>
      </c>
      <c r="L353" s="701">
        <v>1</v>
      </c>
      <c r="M353" s="701">
        <v>2179</v>
      </c>
      <c r="N353" s="701">
        <v>2</v>
      </c>
      <c r="O353" s="701">
        <v>4366</v>
      </c>
      <c r="P353" s="726">
        <v>0.40073428178063331</v>
      </c>
      <c r="Q353" s="702">
        <v>2183</v>
      </c>
    </row>
    <row r="354" spans="1:17" ht="14.45" customHeight="1" x14ac:dyDescent="0.2">
      <c r="A354" s="696" t="s">
        <v>4031</v>
      </c>
      <c r="B354" s="697" t="s">
        <v>4032</v>
      </c>
      <c r="C354" s="697" t="s">
        <v>2447</v>
      </c>
      <c r="D354" s="697" t="s">
        <v>4081</v>
      </c>
      <c r="E354" s="697" t="s">
        <v>4082</v>
      </c>
      <c r="F354" s="701">
        <v>1016</v>
      </c>
      <c r="G354" s="701">
        <v>178816</v>
      </c>
      <c r="H354" s="701">
        <v>1.2348233214327642</v>
      </c>
      <c r="I354" s="701">
        <v>176</v>
      </c>
      <c r="J354" s="701">
        <v>809</v>
      </c>
      <c r="K354" s="701">
        <v>144811</v>
      </c>
      <c r="L354" s="701">
        <v>1</v>
      </c>
      <c r="M354" s="701">
        <v>179</v>
      </c>
      <c r="N354" s="701">
        <v>807</v>
      </c>
      <c r="O354" s="701">
        <v>146067</v>
      </c>
      <c r="P354" s="726">
        <v>1.0086733742602427</v>
      </c>
      <c r="Q354" s="702">
        <v>181</v>
      </c>
    </row>
    <row r="355" spans="1:17" ht="14.45" customHeight="1" x14ac:dyDescent="0.2">
      <c r="A355" s="696" t="s">
        <v>4031</v>
      </c>
      <c r="B355" s="697" t="s">
        <v>4032</v>
      </c>
      <c r="C355" s="697" t="s">
        <v>2447</v>
      </c>
      <c r="D355" s="697" t="s">
        <v>4083</v>
      </c>
      <c r="E355" s="697" t="s">
        <v>4084</v>
      </c>
      <c r="F355" s="701">
        <v>4</v>
      </c>
      <c r="G355" s="701">
        <v>344</v>
      </c>
      <c r="H355" s="701">
        <v>0.9885057471264368</v>
      </c>
      <c r="I355" s="701">
        <v>86</v>
      </c>
      <c r="J355" s="701">
        <v>4</v>
      </c>
      <c r="K355" s="701">
        <v>348</v>
      </c>
      <c r="L355" s="701">
        <v>1</v>
      </c>
      <c r="M355" s="701">
        <v>87</v>
      </c>
      <c r="N355" s="701">
        <v>4</v>
      </c>
      <c r="O355" s="701">
        <v>352</v>
      </c>
      <c r="P355" s="726">
        <v>1.0114942528735633</v>
      </c>
      <c r="Q355" s="702">
        <v>88</v>
      </c>
    </row>
    <row r="356" spans="1:17" ht="14.45" customHeight="1" x14ac:dyDescent="0.2">
      <c r="A356" s="696" t="s">
        <v>4031</v>
      </c>
      <c r="B356" s="697" t="s">
        <v>4032</v>
      </c>
      <c r="C356" s="697" t="s">
        <v>2447</v>
      </c>
      <c r="D356" s="697" t="s">
        <v>4085</v>
      </c>
      <c r="E356" s="697" t="s">
        <v>4086</v>
      </c>
      <c r="F356" s="701">
        <v>3</v>
      </c>
      <c r="G356" s="701">
        <v>537</v>
      </c>
      <c r="H356" s="701">
        <v>0.74583333333333335</v>
      </c>
      <c r="I356" s="701">
        <v>179</v>
      </c>
      <c r="J356" s="701">
        <v>4</v>
      </c>
      <c r="K356" s="701">
        <v>720</v>
      </c>
      <c r="L356" s="701">
        <v>1</v>
      </c>
      <c r="M356" s="701">
        <v>180</v>
      </c>
      <c r="N356" s="701">
        <v>1</v>
      </c>
      <c r="O356" s="701">
        <v>181</v>
      </c>
      <c r="P356" s="726">
        <v>0.25138888888888888</v>
      </c>
      <c r="Q356" s="702">
        <v>181</v>
      </c>
    </row>
    <row r="357" spans="1:17" ht="14.45" customHeight="1" x14ac:dyDescent="0.2">
      <c r="A357" s="696" t="s">
        <v>4031</v>
      </c>
      <c r="B357" s="697" t="s">
        <v>4032</v>
      </c>
      <c r="C357" s="697" t="s">
        <v>2447</v>
      </c>
      <c r="D357" s="697" t="s">
        <v>4087</v>
      </c>
      <c r="E357" s="697" t="s">
        <v>4088</v>
      </c>
      <c r="F357" s="701">
        <v>11</v>
      </c>
      <c r="G357" s="701">
        <v>1870</v>
      </c>
      <c r="H357" s="701">
        <v>0.8363148479427549</v>
      </c>
      <c r="I357" s="701">
        <v>170</v>
      </c>
      <c r="J357" s="701">
        <v>13</v>
      </c>
      <c r="K357" s="701">
        <v>2236</v>
      </c>
      <c r="L357" s="701">
        <v>1</v>
      </c>
      <c r="M357" s="701">
        <v>172</v>
      </c>
      <c r="N357" s="701">
        <v>7</v>
      </c>
      <c r="O357" s="701">
        <v>1218</v>
      </c>
      <c r="P357" s="726">
        <v>0.54472271914132375</v>
      </c>
      <c r="Q357" s="702">
        <v>174</v>
      </c>
    </row>
    <row r="358" spans="1:17" ht="14.45" customHeight="1" x14ac:dyDescent="0.2">
      <c r="A358" s="696" t="s">
        <v>4031</v>
      </c>
      <c r="B358" s="697" t="s">
        <v>4032</v>
      </c>
      <c r="C358" s="697" t="s">
        <v>2447</v>
      </c>
      <c r="D358" s="697" t="s">
        <v>4089</v>
      </c>
      <c r="E358" s="697" t="s">
        <v>4090</v>
      </c>
      <c r="F358" s="701"/>
      <c r="G358" s="701"/>
      <c r="H358" s="701"/>
      <c r="I358" s="701"/>
      <c r="J358" s="701">
        <v>7</v>
      </c>
      <c r="K358" s="701">
        <v>217</v>
      </c>
      <c r="L358" s="701">
        <v>1</v>
      </c>
      <c r="M358" s="701">
        <v>31</v>
      </c>
      <c r="N358" s="701"/>
      <c r="O358" s="701"/>
      <c r="P358" s="726"/>
      <c r="Q358" s="702"/>
    </row>
    <row r="359" spans="1:17" ht="14.45" customHeight="1" x14ac:dyDescent="0.2">
      <c r="A359" s="696" t="s">
        <v>4031</v>
      </c>
      <c r="B359" s="697" t="s">
        <v>4032</v>
      </c>
      <c r="C359" s="697" t="s">
        <v>2447</v>
      </c>
      <c r="D359" s="697" t="s">
        <v>4091</v>
      </c>
      <c r="E359" s="697" t="s">
        <v>4092</v>
      </c>
      <c r="F359" s="701">
        <v>2</v>
      </c>
      <c r="G359" s="701">
        <v>354</v>
      </c>
      <c r="H359" s="701">
        <v>0.49719101123595505</v>
      </c>
      <c r="I359" s="701">
        <v>177</v>
      </c>
      <c r="J359" s="701">
        <v>4</v>
      </c>
      <c r="K359" s="701">
        <v>712</v>
      </c>
      <c r="L359" s="701">
        <v>1</v>
      </c>
      <c r="M359" s="701">
        <v>178</v>
      </c>
      <c r="N359" s="701">
        <v>2</v>
      </c>
      <c r="O359" s="701">
        <v>360</v>
      </c>
      <c r="P359" s="726">
        <v>0.5056179775280899</v>
      </c>
      <c r="Q359" s="702">
        <v>180</v>
      </c>
    </row>
    <row r="360" spans="1:17" ht="14.45" customHeight="1" x14ac:dyDescent="0.2">
      <c r="A360" s="696" t="s">
        <v>4031</v>
      </c>
      <c r="B360" s="697" t="s">
        <v>4032</v>
      </c>
      <c r="C360" s="697" t="s">
        <v>2447</v>
      </c>
      <c r="D360" s="697" t="s">
        <v>4093</v>
      </c>
      <c r="E360" s="697" t="s">
        <v>4094</v>
      </c>
      <c r="F360" s="701">
        <v>12</v>
      </c>
      <c r="G360" s="701">
        <v>3168</v>
      </c>
      <c r="H360" s="701">
        <v>0.3827473722363175</v>
      </c>
      <c r="I360" s="701">
        <v>264</v>
      </c>
      <c r="J360" s="701">
        <v>31</v>
      </c>
      <c r="K360" s="701">
        <v>8277</v>
      </c>
      <c r="L360" s="701">
        <v>1</v>
      </c>
      <c r="M360" s="701">
        <v>267</v>
      </c>
      <c r="N360" s="701">
        <v>11</v>
      </c>
      <c r="O360" s="701">
        <v>2959</v>
      </c>
      <c r="P360" s="726">
        <v>0.35749667754017156</v>
      </c>
      <c r="Q360" s="702">
        <v>269</v>
      </c>
    </row>
    <row r="361" spans="1:17" ht="14.45" customHeight="1" x14ac:dyDescent="0.2">
      <c r="A361" s="696" t="s">
        <v>4031</v>
      </c>
      <c r="B361" s="697" t="s">
        <v>4032</v>
      </c>
      <c r="C361" s="697" t="s">
        <v>2447</v>
      </c>
      <c r="D361" s="697" t="s">
        <v>4095</v>
      </c>
      <c r="E361" s="697" t="s">
        <v>4096</v>
      </c>
      <c r="F361" s="701">
        <v>12</v>
      </c>
      <c r="G361" s="701">
        <v>25608</v>
      </c>
      <c r="H361" s="701">
        <v>0.47731593662628147</v>
      </c>
      <c r="I361" s="701">
        <v>2134</v>
      </c>
      <c r="J361" s="701">
        <v>25</v>
      </c>
      <c r="K361" s="701">
        <v>53650</v>
      </c>
      <c r="L361" s="701">
        <v>1</v>
      </c>
      <c r="M361" s="701">
        <v>2146</v>
      </c>
      <c r="N361" s="701">
        <v>21</v>
      </c>
      <c r="O361" s="701">
        <v>45297</v>
      </c>
      <c r="P361" s="726">
        <v>0.8443056849953402</v>
      </c>
      <c r="Q361" s="702">
        <v>2157</v>
      </c>
    </row>
    <row r="362" spans="1:17" ht="14.45" customHeight="1" x14ac:dyDescent="0.2">
      <c r="A362" s="696" t="s">
        <v>4031</v>
      </c>
      <c r="B362" s="697" t="s">
        <v>4032</v>
      </c>
      <c r="C362" s="697" t="s">
        <v>2447</v>
      </c>
      <c r="D362" s="697" t="s">
        <v>4097</v>
      </c>
      <c r="E362" s="697" t="s">
        <v>4098</v>
      </c>
      <c r="F362" s="701">
        <v>118</v>
      </c>
      <c r="G362" s="701">
        <v>28674</v>
      </c>
      <c r="H362" s="701">
        <v>0.89707170566887751</v>
      </c>
      <c r="I362" s="701">
        <v>243</v>
      </c>
      <c r="J362" s="701">
        <v>131</v>
      </c>
      <c r="K362" s="701">
        <v>31964</v>
      </c>
      <c r="L362" s="701">
        <v>1</v>
      </c>
      <c r="M362" s="701">
        <v>244</v>
      </c>
      <c r="N362" s="701">
        <v>128</v>
      </c>
      <c r="O362" s="701">
        <v>31488</v>
      </c>
      <c r="P362" s="726">
        <v>0.98510824677762487</v>
      </c>
      <c r="Q362" s="702">
        <v>246</v>
      </c>
    </row>
    <row r="363" spans="1:17" ht="14.45" customHeight="1" x14ac:dyDescent="0.2">
      <c r="A363" s="696" t="s">
        <v>4031</v>
      </c>
      <c r="B363" s="697" t="s">
        <v>4032</v>
      </c>
      <c r="C363" s="697" t="s">
        <v>2447</v>
      </c>
      <c r="D363" s="697" t="s">
        <v>4099</v>
      </c>
      <c r="E363" s="697" t="s">
        <v>4100</v>
      </c>
      <c r="F363" s="701">
        <v>7</v>
      </c>
      <c r="G363" s="701">
        <v>2982</v>
      </c>
      <c r="H363" s="701">
        <v>0.76168582375478933</v>
      </c>
      <c r="I363" s="701">
        <v>426</v>
      </c>
      <c r="J363" s="701">
        <v>9</v>
      </c>
      <c r="K363" s="701">
        <v>3915</v>
      </c>
      <c r="L363" s="701">
        <v>1</v>
      </c>
      <c r="M363" s="701">
        <v>435</v>
      </c>
      <c r="N363" s="701">
        <v>2</v>
      </c>
      <c r="O363" s="701">
        <v>884</v>
      </c>
      <c r="P363" s="726">
        <v>0.22579821200510855</v>
      </c>
      <c r="Q363" s="702">
        <v>442</v>
      </c>
    </row>
    <row r="364" spans="1:17" ht="14.45" customHeight="1" x14ac:dyDescent="0.2">
      <c r="A364" s="696" t="s">
        <v>4031</v>
      </c>
      <c r="B364" s="697" t="s">
        <v>4032</v>
      </c>
      <c r="C364" s="697" t="s">
        <v>2447</v>
      </c>
      <c r="D364" s="697" t="s">
        <v>4101</v>
      </c>
      <c r="E364" s="697" t="s">
        <v>4102</v>
      </c>
      <c r="F364" s="701">
        <v>37</v>
      </c>
      <c r="G364" s="701">
        <v>39220</v>
      </c>
      <c r="H364" s="701">
        <v>1.6583509513742072</v>
      </c>
      <c r="I364" s="701">
        <v>1060</v>
      </c>
      <c r="J364" s="701">
        <v>22</v>
      </c>
      <c r="K364" s="701">
        <v>23650</v>
      </c>
      <c r="L364" s="701">
        <v>1</v>
      </c>
      <c r="M364" s="701">
        <v>1075</v>
      </c>
      <c r="N364" s="701"/>
      <c r="O364" s="701"/>
      <c r="P364" s="726"/>
      <c r="Q364" s="702"/>
    </row>
    <row r="365" spans="1:17" ht="14.45" customHeight="1" x14ac:dyDescent="0.2">
      <c r="A365" s="696" t="s">
        <v>4031</v>
      </c>
      <c r="B365" s="697" t="s">
        <v>4032</v>
      </c>
      <c r="C365" s="697" t="s">
        <v>2447</v>
      </c>
      <c r="D365" s="697" t="s">
        <v>4103</v>
      </c>
      <c r="E365" s="697" t="s">
        <v>4104</v>
      </c>
      <c r="F365" s="701">
        <v>2</v>
      </c>
      <c r="G365" s="701">
        <v>578</v>
      </c>
      <c r="H365" s="701">
        <v>0.22069492172584956</v>
      </c>
      <c r="I365" s="701">
        <v>289</v>
      </c>
      <c r="J365" s="701">
        <v>9</v>
      </c>
      <c r="K365" s="701">
        <v>2619</v>
      </c>
      <c r="L365" s="701">
        <v>1</v>
      </c>
      <c r="M365" s="701">
        <v>291</v>
      </c>
      <c r="N365" s="701">
        <v>7</v>
      </c>
      <c r="O365" s="701">
        <v>2051</v>
      </c>
      <c r="P365" s="726">
        <v>0.78312332951508212</v>
      </c>
      <c r="Q365" s="702">
        <v>293</v>
      </c>
    </row>
    <row r="366" spans="1:17" ht="14.45" customHeight="1" x14ac:dyDescent="0.2">
      <c r="A366" s="696" t="s">
        <v>4031</v>
      </c>
      <c r="B366" s="697" t="s">
        <v>4032</v>
      </c>
      <c r="C366" s="697" t="s">
        <v>2447</v>
      </c>
      <c r="D366" s="697" t="s">
        <v>4105</v>
      </c>
      <c r="E366" s="697" t="s">
        <v>4106</v>
      </c>
      <c r="F366" s="701">
        <v>2</v>
      </c>
      <c r="G366" s="701">
        <v>0</v>
      </c>
      <c r="H366" s="701"/>
      <c r="I366" s="701">
        <v>0</v>
      </c>
      <c r="J366" s="701">
        <v>8</v>
      </c>
      <c r="K366" s="701">
        <v>0</v>
      </c>
      <c r="L366" s="701"/>
      <c r="M366" s="701">
        <v>0</v>
      </c>
      <c r="N366" s="701">
        <v>5</v>
      </c>
      <c r="O366" s="701">
        <v>0</v>
      </c>
      <c r="P366" s="726"/>
      <c r="Q366" s="702">
        <v>0</v>
      </c>
    </row>
    <row r="367" spans="1:17" ht="14.45" customHeight="1" x14ac:dyDescent="0.2">
      <c r="A367" s="696" t="s">
        <v>4031</v>
      </c>
      <c r="B367" s="697" t="s">
        <v>4032</v>
      </c>
      <c r="C367" s="697" t="s">
        <v>2447</v>
      </c>
      <c r="D367" s="697" t="s">
        <v>4107</v>
      </c>
      <c r="E367" s="697" t="s">
        <v>4108</v>
      </c>
      <c r="F367" s="701"/>
      <c r="G367" s="701"/>
      <c r="H367" s="701"/>
      <c r="I367" s="701"/>
      <c r="J367" s="701"/>
      <c r="K367" s="701"/>
      <c r="L367" s="701"/>
      <c r="M367" s="701"/>
      <c r="N367" s="701">
        <v>1</v>
      </c>
      <c r="O367" s="701">
        <v>0</v>
      </c>
      <c r="P367" s="726"/>
      <c r="Q367" s="702">
        <v>0</v>
      </c>
    </row>
    <row r="368" spans="1:17" ht="14.45" customHeight="1" x14ac:dyDescent="0.2">
      <c r="A368" s="696" t="s">
        <v>4031</v>
      </c>
      <c r="B368" s="697" t="s">
        <v>4032</v>
      </c>
      <c r="C368" s="697" t="s">
        <v>2447</v>
      </c>
      <c r="D368" s="697" t="s">
        <v>4109</v>
      </c>
      <c r="E368" s="697" t="s">
        <v>4110</v>
      </c>
      <c r="F368" s="701">
        <v>4</v>
      </c>
      <c r="G368" s="701">
        <v>19116</v>
      </c>
      <c r="H368" s="701"/>
      <c r="I368" s="701">
        <v>4779</v>
      </c>
      <c r="J368" s="701"/>
      <c r="K368" s="701"/>
      <c r="L368" s="701"/>
      <c r="M368" s="701"/>
      <c r="N368" s="701"/>
      <c r="O368" s="701"/>
      <c r="P368" s="726"/>
      <c r="Q368" s="702"/>
    </row>
    <row r="369" spans="1:17" ht="14.45" customHeight="1" x14ac:dyDescent="0.2">
      <c r="A369" s="696" t="s">
        <v>4031</v>
      </c>
      <c r="B369" s="697" t="s">
        <v>4032</v>
      </c>
      <c r="C369" s="697" t="s">
        <v>2447</v>
      </c>
      <c r="D369" s="697" t="s">
        <v>4111</v>
      </c>
      <c r="E369" s="697" t="s">
        <v>4112</v>
      </c>
      <c r="F369" s="701">
        <v>1</v>
      </c>
      <c r="G369" s="701">
        <v>609</v>
      </c>
      <c r="H369" s="701">
        <v>0.49754901960784315</v>
      </c>
      <c r="I369" s="701">
        <v>609</v>
      </c>
      <c r="J369" s="701">
        <v>2</v>
      </c>
      <c r="K369" s="701">
        <v>1224</v>
      </c>
      <c r="L369" s="701">
        <v>1</v>
      </c>
      <c r="M369" s="701">
        <v>612</v>
      </c>
      <c r="N369" s="701">
        <v>2</v>
      </c>
      <c r="O369" s="701">
        <v>1230</v>
      </c>
      <c r="P369" s="726">
        <v>1.0049019607843137</v>
      </c>
      <c r="Q369" s="702">
        <v>615</v>
      </c>
    </row>
    <row r="370" spans="1:17" ht="14.45" customHeight="1" x14ac:dyDescent="0.2">
      <c r="A370" s="696" t="s">
        <v>4031</v>
      </c>
      <c r="B370" s="697" t="s">
        <v>4032</v>
      </c>
      <c r="C370" s="697" t="s">
        <v>2447</v>
      </c>
      <c r="D370" s="697" t="s">
        <v>4113</v>
      </c>
      <c r="E370" s="697" t="s">
        <v>4114</v>
      </c>
      <c r="F370" s="701">
        <v>0</v>
      </c>
      <c r="G370" s="701">
        <v>0</v>
      </c>
      <c r="H370" s="701">
        <v>0</v>
      </c>
      <c r="I370" s="701"/>
      <c r="J370" s="701">
        <v>4</v>
      </c>
      <c r="K370" s="701">
        <v>11380</v>
      </c>
      <c r="L370" s="701">
        <v>1</v>
      </c>
      <c r="M370" s="701">
        <v>2845</v>
      </c>
      <c r="N370" s="701">
        <v>4</v>
      </c>
      <c r="O370" s="701">
        <v>11396</v>
      </c>
      <c r="P370" s="726">
        <v>1.0014059753954305</v>
      </c>
      <c r="Q370" s="702">
        <v>2849</v>
      </c>
    </row>
    <row r="371" spans="1:17" ht="14.45" customHeight="1" x14ac:dyDescent="0.2">
      <c r="A371" s="696" t="s">
        <v>4031</v>
      </c>
      <c r="B371" s="697" t="s">
        <v>4032</v>
      </c>
      <c r="C371" s="697" t="s">
        <v>2447</v>
      </c>
      <c r="D371" s="697" t="s">
        <v>4115</v>
      </c>
      <c r="E371" s="697" t="s">
        <v>4116</v>
      </c>
      <c r="F371" s="701"/>
      <c r="G371" s="701"/>
      <c r="H371" s="701"/>
      <c r="I371" s="701"/>
      <c r="J371" s="701">
        <v>2</v>
      </c>
      <c r="K371" s="701">
        <v>7678</v>
      </c>
      <c r="L371" s="701">
        <v>1</v>
      </c>
      <c r="M371" s="701">
        <v>3839</v>
      </c>
      <c r="N371" s="701">
        <v>4</v>
      </c>
      <c r="O371" s="701">
        <v>15372</v>
      </c>
      <c r="P371" s="726">
        <v>2.0020838760093773</v>
      </c>
      <c r="Q371" s="702">
        <v>3843</v>
      </c>
    </row>
    <row r="372" spans="1:17" ht="14.45" customHeight="1" x14ac:dyDescent="0.2">
      <c r="A372" s="696" t="s">
        <v>4117</v>
      </c>
      <c r="B372" s="697" t="s">
        <v>4118</v>
      </c>
      <c r="C372" s="697" t="s">
        <v>2447</v>
      </c>
      <c r="D372" s="697" t="s">
        <v>4119</v>
      </c>
      <c r="E372" s="697" t="s">
        <v>4120</v>
      </c>
      <c r="F372" s="701">
        <v>1599</v>
      </c>
      <c r="G372" s="701">
        <v>278226</v>
      </c>
      <c r="H372" s="701">
        <v>1.0535870491337689</v>
      </c>
      <c r="I372" s="701">
        <v>174</v>
      </c>
      <c r="J372" s="701">
        <v>1509</v>
      </c>
      <c r="K372" s="701">
        <v>264075</v>
      </c>
      <c r="L372" s="701">
        <v>1</v>
      </c>
      <c r="M372" s="701">
        <v>175</v>
      </c>
      <c r="N372" s="701">
        <v>1462</v>
      </c>
      <c r="O372" s="701">
        <v>257312</v>
      </c>
      <c r="P372" s="726">
        <v>0.97438985136798262</v>
      </c>
      <c r="Q372" s="702">
        <v>176</v>
      </c>
    </row>
    <row r="373" spans="1:17" ht="14.45" customHeight="1" x14ac:dyDescent="0.2">
      <c r="A373" s="696" t="s">
        <v>4117</v>
      </c>
      <c r="B373" s="697" t="s">
        <v>4118</v>
      </c>
      <c r="C373" s="697" t="s">
        <v>2447</v>
      </c>
      <c r="D373" s="697" t="s">
        <v>4121</v>
      </c>
      <c r="E373" s="697" t="s">
        <v>4122</v>
      </c>
      <c r="F373" s="701">
        <v>1</v>
      </c>
      <c r="G373" s="701">
        <v>1070</v>
      </c>
      <c r="H373" s="701">
        <v>0.49860205032618826</v>
      </c>
      <c r="I373" s="701">
        <v>1070</v>
      </c>
      <c r="J373" s="701">
        <v>2</v>
      </c>
      <c r="K373" s="701">
        <v>2146</v>
      </c>
      <c r="L373" s="701">
        <v>1</v>
      </c>
      <c r="M373" s="701">
        <v>1073</v>
      </c>
      <c r="N373" s="701">
        <v>42</v>
      </c>
      <c r="O373" s="701">
        <v>45150</v>
      </c>
      <c r="P373" s="726">
        <v>21.039142590866728</v>
      </c>
      <c r="Q373" s="702">
        <v>1075</v>
      </c>
    </row>
    <row r="374" spans="1:17" ht="14.45" customHeight="1" x14ac:dyDescent="0.2">
      <c r="A374" s="696" t="s">
        <v>4117</v>
      </c>
      <c r="B374" s="697" t="s">
        <v>4118</v>
      </c>
      <c r="C374" s="697" t="s">
        <v>2447</v>
      </c>
      <c r="D374" s="697" t="s">
        <v>4123</v>
      </c>
      <c r="E374" s="697" t="s">
        <v>4124</v>
      </c>
      <c r="F374" s="701">
        <v>88</v>
      </c>
      <c r="G374" s="701">
        <v>4048</v>
      </c>
      <c r="H374" s="701">
        <v>1.5659574468085107</v>
      </c>
      <c r="I374" s="701">
        <v>46</v>
      </c>
      <c r="J374" s="701">
        <v>55</v>
      </c>
      <c r="K374" s="701">
        <v>2585</v>
      </c>
      <c r="L374" s="701">
        <v>1</v>
      </c>
      <c r="M374" s="701">
        <v>47</v>
      </c>
      <c r="N374" s="701">
        <v>73</v>
      </c>
      <c r="O374" s="701">
        <v>3431</v>
      </c>
      <c r="P374" s="726">
        <v>1.3272727272727274</v>
      </c>
      <c r="Q374" s="702">
        <v>47</v>
      </c>
    </row>
    <row r="375" spans="1:17" ht="14.45" customHeight="1" x14ac:dyDescent="0.2">
      <c r="A375" s="696" t="s">
        <v>4117</v>
      </c>
      <c r="B375" s="697" t="s">
        <v>4118</v>
      </c>
      <c r="C375" s="697" t="s">
        <v>2447</v>
      </c>
      <c r="D375" s="697" t="s">
        <v>4007</v>
      </c>
      <c r="E375" s="697" t="s">
        <v>4008</v>
      </c>
      <c r="F375" s="701">
        <v>35</v>
      </c>
      <c r="G375" s="701">
        <v>12145</v>
      </c>
      <c r="H375" s="701">
        <v>1.1633141762452108</v>
      </c>
      <c r="I375" s="701">
        <v>347</v>
      </c>
      <c r="J375" s="701">
        <v>30</v>
      </c>
      <c r="K375" s="701">
        <v>10440</v>
      </c>
      <c r="L375" s="701">
        <v>1</v>
      </c>
      <c r="M375" s="701">
        <v>348</v>
      </c>
      <c r="N375" s="701">
        <v>35</v>
      </c>
      <c r="O375" s="701">
        <v>12180</v>
      </c>
      <c r="P375" s="726">
        <v>1.1666666666666667</v>
      </c>
      <c r="Q375" s="702">
        <v>348</v>
      </c>
    </row>
    <row r="376" spans="1:17" ht="14.45" customHeight="1" x14ac:dyDescent="0.2">
      <c r="A376" s="696" t="s">
        <v>4117</v>
      </c>
      <c r="B376" s="697" t="s">
        <v>4118</v>
      </c>
      <c r="C376" s="697" t="s">
        <v>2447</v>
      </c>
      <c r="D376" s="697" t="s">
        <v>4125</v>
      </c>
      <c r="E376" s="697" t="s">
        <v>4126</v>
      </c>
      <c r="F376" s="701">
        <v>10</v>
      </c>
      <c r="G376" s="701">
        <v>510</v>
      </c>
      <c r="H376" s="701">
        <v>2.5</v>
      </c>
      <c r="I376" s="701">
        <v>51</v>
      </c>
      <c r="J376" s="701">
        <v>4</v>
      </c>
      <c r="K376" s="701">
        <v>204</v>
      </c>
      <c r="L376" s="701">
        <v>1</v>
      </c>
      <c r="M376" s="701">
        <v>51</v>
      </c>
      <c r="N376" s="701">
        <v>6</v>
      </c>
      <c r="O376" s="701">
        <v>312</v>
      </c>
      <c r="P376" s="726">
        <v>1.5294117647058822</v>
      </c>
      <c r="Q376" s="702">
        <v>52</v>
      </c>
    </row>
    <row r="377" spans="1:17" ht="14.45" customHeight="1" x14ac:dyDescent="0.2">
      <c r="A377" s="696" t="s">
        <v>4117</v>
      </c>
      <c r="B377" s="697" t="s">
        <v>4118</v>
      </c>
      <c r="C377" s="697" t="s">
        <v>2447</v>
      </c>
      <c r="D377" s="697" t="s">
        <v>4127</v>
      </c>
      <c r="E377" s="697" t="s">
        <v>4128</v>
      </c>
      <c r="F377" s="701">
        <v>59</v>
      </c>
      <c r="G377" s="701">
        <v>22243</v>
      </c>
      <c r="H377" s="701">
        <v>1.368463147532915</v>
      </c>
      <c r="I377" s="701">
        <v>377</v>
      </c>
      <c r="J377" s="701">
        <v>43</v>
      </c>
      <c r="K377" s="701">
        <v>16254</v>
      </c>
      <c r="L377" s="701">
        <v>1</v>
      </c>
      <c r="M377" s="701">
        <v>378</v>
      </c>
      <c r="N377" s="701">
        <v>63</v>
      </c>
      <c r="O377" s="701">
        <v>23814</v>
      </c>
      <c r="P377" s="726">
        <v>1.4651162790697674</v>
      </c>
      <c r="Q377" s="702">
        <v>378</v>
      </c>
    </row>
    <row r="378" spans="1:17" ht="14.45" customHeight="1" x14ac:dyDescent="0.2">
      <c r="A378" s="696" t="s">
        <v>4117</v>
      </c>
      <c r="B378" s="697" t="s">
        <v>4118</v>
      </c>
      <c r="C378" s="697" t="s">
        <v>2447</v>
      </c>
      <c r="D378" s="697" t="s">
        <v>4129</v>
      </c>
      <c r="E378" s="697" t="s">
        <v>4130</v>
      </c>
      <c r="F378" s="701">
        <v>3</v>
      </c>
      <c r="G378" s="701">
        <v>102</v>
      </c>
      <c r="H378" s="701">
        <v>1</v>
      </c>
      <c r="I378" s="701">
        <v>34</v>
      </c>
      <c r="J378" s="701">
        <v>3</v>
      </c>
      <c r="K378" s="701">
        <v>102</v>
      </c>
      <c r="L378" s="701">
        <v>1</v>
      </c>
      <c r="M378" s="701">
        <v>34</v>
      </c>
      <c r="N378" s="701">
        <v>4</v>
      </c>
      <c r="O378" s="701">
        <v>140</v>
      </c>
      <c r="P378" s="726">
        <v>1.3725490196078431</v>
      </c>
      <c r="Q378" s="702">
        <v>35</v>
      </c>
    </row>
    <row r="379" spans="1:17" ht="14.45" customHeight="1" x14ac:dyDescent="0.2">
      <c r="A379" s="696" t="s">
        <v>4117</v>
      </c>
      <c r="B379" s="697" t="s">
        <v>4118</v>
      </c>
      <c r="C379" s="697" t="s">
        <v>2447</v>
      </c>
      <c r="D379" s="697" t="s">
        <v>4131</v>
      </c>
      <c r="E379" s="697" t="s">
        <v>4132</v>
      </c>
      <c r="F379" s="701">
        <v>5</v>
      </c>
      <c r="G379" s="701">
        <v>2620</v>
      </c>
      <c r="H379" s="701">
        <v>0.20793650793650795</v>
      </c>
      <c r="I379" s="701">
        <v>524</v>
      </c>
      <c r="J379" s="701">
        <v>24</v>
      </c>
      <c r="K379" s="701">
        <v>12600</v>
      </c>
      <c r="L379" s="701">
        <v>1</v>
      </c>
      <c r="M379" s="701">
        <v>525</v>
      </c>
      <c r="N379" s="701">
        <v>30</v>
      </c>
      <c r="O379" s="701">
        <v>15750</v>
      </c>
      <c r="P379" s="726">
        <v>1.25</v>
      </c>
      <c r="Q379" s="702">
        <v>525</v>
      </c>
    </row>
    <row r="380" spans="1:17" ht="14.45" customHeight="1" x14ac:dyDescent="0.2">
      <c r="A380" s="696" t="s">
        <v>4117</v>
      </c>
      <c r="B380" s="697" t="s">
        <v>4118</v>
      </c>
      <c r="C380" s="697" t="s">
        <v>2447</v>
      </c>
      <c r="D380" s="697" t="s">
        <v>4133</v>
      </c>
      <c r="E380" s="697" t="s">
        <v>4134</v>
      </c>
      <c r="F380" s="701">
        <v>15</v>
      </c>
      <c r="G380" s="701">
        <v>855</v>
      </c>
      <c r="H380" s="701">
        <v>1.3401253918495297</v>
      </c>
      <c r="I380" s="701">
        <v>57</v>
      </c>
      <c r="J380" s="701">
        <v>11</v>
      </c>
      <c r="K380" s="701">
        <v>638</v>
      </c>
      <c r="L380" s="701">
        <v>1</v>
      </c>
      <c r="M380" s="701">
        <v>58</v>
      </c>
      <c r="N380" s="701">
        <v>12</v>
      </c>
      <c r="O380" s="701">
        <v>696</v>
      </c>
      <c r="P380" s="726">
        <v>1.0909090909090908</v>
      </c>
      <c r="Q380" s="702">
        <v>58</v>
      </c>
    </row>
    <row r="381" spans="1:17" ht="14.45" customHeight="1" x14ac:dyDescent="0.2">
      <c r="A381" s="696" t="s">
        <v>4117</v>
      </c>
      <c r="B381" s="697" t="s">
        <v>4118</v>
      </c>
      <c r="C381" s="697" t="s">
        <v>2447</v>
      </c>
      <c r="D381" s="697" t="s">
        <v>4135</v>
      </c>
      <c r="E381" s="697" t="s">
        <v>4136</v>
      </c>
      <c r="F381" s="701">
        <v>2</v>
      </c>
      <c r="G381" s="701">
        <v>450</v>
      </c>
      <c r="H381" s="701">
        <v>0.39823008849557523</v>
      </c>
      <c r="I381" s="701">
        <v>225</v>
      </c>
      <c r="J381" s="701">
        <v>5</v>
      </c>
      <c r="K381" s="701">
        <v>1130</v>
      </c>
      <c r="L381" s="701">
        <v>1</v>
      </c>
      <c r="M381" s="701">
        <v>226</v>
      </c>
      <c r="N381" s="701">
        <v>1</v>
      </c>
      <c r="O381" s="701">
        <v>227</v>
      </c>
      <c r="P381" s="726">
        <v>0.20088495575221238</v>
      </c>
      <c r="Q381" s="702">
        <v>227</v>
      </c>
    </row>
    <row r="382" spans="1:17" ht="14.45" customHeight="1" x14ac:dyDescent="0.2">
      <c r="A382" s="696" t="s">
        <v>4117</v>
      </c>
      <c r="B382" s="697" t="s">
        <v>4118</v>
      </c>
      <c r="C382" s="697" t="s">
        <v>2447</v>
      </c>
      <c r="D382" s="697" t="s">
        <v>4137</v>
      </c>
      <c r="E382" s="697" t="s">
        <v>4138</v>
      </c>
      <c r="F382" s="701">
        <v>2</v>
      </c>
      <c r="G382" s="701">
        <v>1108</v>
      </c>
      <c r="H382" s="701">
        <v>0.39927927927927925</v>
      </c>
      <c r="I382" s="701">
        <v>554</v>
      </c>
      <c r="J382" s="701">
        <v>5</v>
      </c>
      <c r="K382" s="701">
        <v>2775</v>
      </c>
      <c r="L382" s="701">
        <v>1</v>
      </c>
      <c r="M382" s="701">
        <v>555</v>
      </c>
      <c r="N382" s="701">
        <v>1</v>
      </c>
      <c r="O382" s="701">
        <v>557</v>
      </c>
      <c r="P382" s="726">
        <v>0.20072072072072072</v>
      </c>
      <c r="Q382" s="702">
        <v>557</v>
      </c>
    </row>
    <row r="383" spans="1:17" ht="14.45" customHeight="1" x14ac:dyDescent="0.2">
      <c r="A383" s="696" t="s">
        <v>4117</v>
      </c>
      <c r="B383" s="697" t="s">
        <v>4118</v>
      </c>
      <c r="C383" s="697" t="s">
        <v>2447</v>
      </c>
      <c r="D383" s="697" t="s">
        <v>4139</v>
      </c>
      <c r="E383" s="697" t="s">
        <v>4140</v>
      </c>
      <c r="F383" s="701"/>
      <c r="G383" s="701"/>
      <c r="H383" s="701"/>
      <c r="I383" s="701"/>
      <c r="J383" s="701">
        <v>2</v>
      </c>
      <c r="K383" s="701">
        <v>286</v>
      </c>
      <c r="L383" s="701">
        <v>1</v>
      </c>
      <c r="M383" s="701">
        <v>143</v>
      </c>
      <c r="N383" s="701"/>
      <c r="O383" s="701"/>
      <c r="P383" s="726"/>
      <c r="Q383" s="702"/>
    </row>
    <row r="384" spans="1:17" ht="14.45" customHeight="1" x14ac:dyDescent="0.2">
      <c r="A384" s="696" t="s">
        <v>4117</v>
      </c>
      <c r="B384" s="697" t="s">
        <v>4118</v>
      </c>
      <c r="C384" s="697" t="s">
        <v>2447</v>
      </c>
      <c r="D384" s="697" t="s">
        <v>4141</v>
      </c>
      <c r="E384" s="697" t="s">
        <v>4142</v>
      </c>
      <c r="F384" s="701">
        <v>5</v>
      </c>
      <c r="G384" s="701">
        <v>715</v>
      </c>
      <c r="H384" s="701">
        <v>2.4826388888888888</v>
      </c>
      <c r="I384" s="701">
        <v>143</v>
      </c>
      <c r="J384" s="701">
        <v>2</v>
      </c>
      <c r="K384" s="701">
        <v>288</v>
      </c>
      <c r="L384" s="701">
        <v>1</v>
      </c>
      <c r="M384" s="701">
        <v>144</v>
      </c>
      <c r="N384" s="701">
        <v>6</v>
      </c>
      <c r="O384" s="701">
        <v>870</v>
      </c>
      <c r="P384" s="726">
        <v>3.0208333333333335</v>
      </c>
      <c r="Q384" s="702">
        <v>145</v>
      </c>
    </row>
    <row r="385" spans="1:17" ht="14.45" customHeight="1" x14ac:dyDescent="0.2">
      <c r="A385" s="696" t="s">
        <v>4117</v>
      </c>
      <c r="B385" s="697" t="s">
        <v>4118</v>
      </c>
      <c r="C385" s="697" t="s">
        <v>2447</v>
      </c>
      <c r="D385" s="697" t="s">
        <v>4143</v>
      </c>
      <c r="E385" s="697" t="s">
        <v>4144</v>
      </c>
      <c r="F385" s="701">
        <v>22</v>
      </c>
      <c r="G385" s="701">
        <v>1430</v>
      </c>
      <c r="H385" s="701">
        <v>2.4074074074074074</v>
      </c>
      <c r="I385" s="701">
        <v>65</v>
      </c>
      <c r="J385" s="701">
        <v>9</v>
      </c>
      <c r="K385" s="701">
        <v>594</v>
      </c>
      <c r="L385" s="701">
        <v>1</v>
      </c>
      <c r="M385" s="701">
        <v>66</v>
      </c>
      <c r="N385" s="701">
        <v>20</v>
      </c>
      <c r="O385" s="701">
        <v>1340</v>
      </c>
      <c r="P385" s="726">
        <v>2.2558922558922561</v>
      </c>
      <c r="Q385" s="702">
        <v>67</v>
      </c>
    </row>
    <row r="386" spans="1:17" ht="14.45" customHeight="1" x14ac:dyDescent="0.2">
      <c r="A386" s="696" t="s">
        <v>4117</v>
      </c>
      <c r="B386" s="697" t="s">
        <v>4118</v>
      </c>
      <c r="C386" s="697" t="s">
        <v>2447</v>
      </c>
      <c r="D386" s="697" t="s">
        <v>4145</v>
      </c>
      <c r="E386" s="697" t="s">
        <v>4146</v>
      </c>
      <c r="F386" s="701">
        <v>1259</v>
      </c>
      <c r="G386" s="701">
        <v>172483</v>
      </c>
      <c r="H386" s="701">
        <v>0.92446509733299032</v>
      </c>
      <c r="I386" s="701">
        <v>137</v>
      </c>
      <c r="J386" s="701">
        <v>1352</v>
      </c>
      <c r="K386" s="701">
        <v>186576</v>
      </c>
      <c r="L386" s="701">
        <v>1</v>
      </c>
      <c r="M386" s="701">
        <v>138</v>
      </c>
      <c r="N386" s="701">
        <v>1185</v>
      </c>
      <c r="O386" s="701">
        <v>164715</v>
      </c>
      <c r="P386" s="726">
        <v>0.88283058914329815</v>
      </c>
      <c r="Q386" s="702">
        <v>139</v>
      </c>
    </row>
    <row r="387" spans="1:17" ht="14.45" customHeight="1" x14ac:dyDescent="0.2">
      <c r="A387" s="696" t="s">
        <v>4117</v>
      </c>
      <c r="B387" s="697" t="s">
        <v>4118</v>
      </c>
      <c r="C387" s="697" t="s">
        <v>2447</v>
      </c>
      <c r="D387" s="697" t="s">
        <v>4147</v>
      </c>
      <c r="E387" s="697" t="s">
        <v>4148</v>
      </c>
      <c r="F387" s="701">
        <v>697</v>
      </c>
      <c r="G387" s="701">
        <v>63427</v>
      </c>
      <c r="H387" s="701">
        <v>1.2489563642091996</v>
      </c>
      <c r="I387" s="701">
        <v>91</v>
      </c>
      <c r="J387" s="701">
        <v>552</v>
      </c>
      <c r="K387" s="701">
        <v>50784</v>
      </c>
      <c r="L387" s="701">
        <v>1</v>
      </c>
      <c r="M387" s="701">
        <v>92</v>
      </c>
      <c r="N387" s="701">
        <v>554</v>
      </c>
      <c r="O387" s="701">
        <v>51522</v>
      </c>
      <c r="P387" s="726">
        <v>1.0145321361058601</v>
      </c>
      <c r="Q387" s="702">
        <v>93</v>
      </c>
    </row>
    <row r="388" spans="1:17" ht="14.45" customHeight="1" x14ac:dyDescent="0.2">
      <c r="A388" s="696" t="s">
        <v>4117</v>
      </c>
      <c r="B388" s="697" t="s">
        <v>4118</v>
      </c>
      <c r="C388" s="697" t="s">
        <v>2447</v>
      </c>
      <c r="D388" s="697" t="s">
        <v>4149</v>
      </c>
      <c r="E388" s="697" t="s">
        <v>4150</v>
      </c>
      <c r="F388" s="701">
        <v>5</v>
      </c>
      <c r="G388" s="701">
        <v>690</v>
      </c>
      <c r="H388" s="701">
        <v>1.2321428571428572</v>
      </c>
      <c r="I388" s="701">
        <v>138</v>
      </c>
      <c r="J388" s="701">
        <v>4</v>
      </c>
      <c r="K388" s="701">
        <v>560</v>
      </c>
      <c r="L388" s="701">
        <v>1</v>
      </c>
      <c r="M388" s="701">
        <v>140</v>
      </c>
      <c r="N388" s="701">
        <v>2</v>
      </c>
      <c r="O388" s="701">
        <v>282</v>
      </c>
      <c r="P388" s="726">
        <v>0.50357142857142856</v>
      </c>
      <c r="Q388" s="702">
        <v>141</v>
      </c>
    </row>
    <row r="389" spans="1:17" ht="14.45" customHeight="1" x14ac:dyDescent="0.2">
      <c r="A389" s="696" t="s">
        <v>4117</v>
      </c>
      <c r="B389" s="697" t="s">
        <v>4118</v>
      </c>
      <c r="C389" s="697" t="s">
        <v>2447</v>
      </c>
      <c r="D389" s="697" t="s">
        <v>4151</v>
      </c>
      <c r="E389" s="697" t="s">
        <v>4152</v>
      </c>
      <c r="F389" s="701">
        <v>73</v>
      </c>
      <c r="G389" s="701">
        <v>4818</v>
      </c>
      <c r="H389" s="701">
        <v>0.82655687081832219</v>
      </c>
      <c r="I389" s="701">
        <v>66</v>
      </c>
      <c r="J389" s="701">
        <v>87</v>
      </c>
      <c r="K389" s="701">
        <v>5829</v>
      </c>
      <c r="L389" s="701">
        <v>1</v>
      </c>
      <c r="M389" s="701">
        <v>67</v>
      </c>
      <c r="N389" s="701">
        <v>99</v>
      </c>
      <c r="O389" s="701">
        <v>6633</v>
      </c>
      <c r="P389" s="726">
        <v>1.1379310344827587</v>
      </c>
      <c r="Q389" s="702">
        <v>67</v>
      </c>
    </row>
    <row r="390" spans="1:17" ht="14.45" customHeight="1" x14ac:dyDescent="0.2">
      <c r="A390" s="696" t="s">
        <v>4117</v>
      </c>
      <c r="B390" s="697" t="s">
        <v>4118</v>
      </c>
      <c r="C390" s="697" t="s">
        <v>2447</v>
      </c>
      <c r="D390" s="697" t="s">
        <v>4153</v>
      </c>
      <c r="E390" s="697" t="s">
        <v>4154</v>
      </c>
      <c r="F390" s="701">
        <v>72</v>
      </c>
      <c r="G390" s="701">
        <v>23616</v>
      </c>
      <c r="H390" s="701">
        <v>1.5951367781155015</v>
      </c>
      <c r="I390" s="701">
        <v>328</v>
      </c>
      <c r="J390" s="701">
        <v>45</v>
      </c>
      <c r="K390" s="701">
        <v>14805</v>
      </c>
      <c r="L390" s="701">
        <v>1</v>
      </c>
      <c r="M390" s="701">
        <v>329</v>
      </c>
      <c r="N390" s="701">
        <v>76</v>
      </c>
      <c r="O390" s="701">
        <v>25004</v>
      </c>
      <c r="P390" s="726">
        <v>1.6888888888888889</v>
      </c>
      <c r="Q390" s="702">
        <v>329</v>
      </c>
    </row>
    <row r="391" spans="1:17" ht="14.45" customHeight="1" x14ac:dyDescent="0.2">
      <c r="A391" s="696" t="s">
        <v>4117</v>
      </c>
      <c r="B391" s="697" t="s">
        <v>4118</v>
      </c>
      <c r="C391" s="697" t="s">
        <v>2447</v>
      </c>
      <c r="D391" s="697" t="s">
        <v>4155</v>
      </c>
      <c r="E391" s="697" t="s">
        <v>4156</v>
      </c>
      <c r="F391" s="701">
        <v>141</v>
      </c>
      <c r="G391" s="701">
        <v>7191</v>
      </c>
      <c r="H391" s="701">
        <v>1.5365384615384616</v>
      </c>
      <c r="I391" s="701">
        <v>51</v>
      </c>
      <c r="J391" s="701">
        <v>90</v>
      </c>
      <c r="K391" s="701">
        <v>4680</v>
      </c>
      <c r="L391" s="701">
        <v>1</v>
      </c>
      <c r="M391" s="701">
        <v>52</v>
      </c>
      <c r="N391" s="701">
        <v>99</v>
      </c>
      <c r="O391" s="701">
        <v>5148</v>
      </c>
      <c r="P391" s="726">
        <v>1.1000000000000001</v>
      </c>
      <c r="Q391" s="702">
        <v>52</v>
      </c>
    </row>
    <row r="392" spans="1:17" ht="14.45" customHeight="1" x14ac:dyDescent="0.2">
      <c r="A392" s="696" t="s">
        <v>4117</v>
      </c>
      <c r="B392" s="697" t="s">
        <v>4118</v>
      </c>
      <c r="C392" s="697" t="s">
        <v>2447</v>
      </c>
      <c r="D392" s="697" t="s">
        <v>4157</v>
      </c>
      <c r="E392" s="697" t="s">
        <v>4158</v>
      </c>
      <c r="F392" s="701">
        <v>7</v>
      </c>
      <c r="G392" s="701">
        <v>1449</v>
      </c>
      <c r="H392" s="701">
        <v>3.4665071770334928</v>
      </c>
      <c r="I392" s="701">
        <v>207</v>
      </c>
      <c r="J392" s="701">
        <v>2</v>
      </c>
      <c r="K392" s="701">
        <v>418</v>
      </c>
      <c r="L392" s="701">
        <v>1</v>
      </c>
      <c r="M392" s="701">
        <v>209</v>
      </c>
      <c r="N392" s="701">
        <v>5</v>
      </c>
      <c r="O392" s="701">
        <v>1055</v>
      </c>
      <c r="P392" s="726">
        <v>2.5239234449760763</v>
      </c>
      <c r="Q392" s="702">
        <v>211</v>
      </c>
    </row>
    <row r="393" spans="1:17" ht="14.45" customHeight="1" x14ac:dyDescent="0.2">
      <c r="A393" s="696" t="s">
        <v>4117</v>
      </c>
      <c r="B393" s="697" t="s">
        <v>4118</v>
      </c>
      <c r="C393" s="697" t="s">
        <v>2447</v>
      </c>
      <c r="D393" s="697" t="s">
        <v>4159</v>
      </c>
      <c r="E393" s="697" t="s">
        <v>4160</v>
      </c>
      <c r="F393" s="701">
        <v>6</v>
      </c>
      <c r="G393" s="701">
        <v>3672</v>
      </c>
      <c r="H393" s="701">
        <v>0.16585365853658537</v>
      </c>
      <c r="I393" s="701">
        <v>612</v>
      </c>
      <c r="J393" s="701">
        <v>36</v>
      </c>
      <c r="K393" s="701">
        <v>22140</v>
      </c>
      <c r="L393" s="701">
        <v>1</v>
      </c>
      <c r="M393" s="701">
        <v>615</v>
      </c>
      <c r="N393" s="701">
        <v>29</v>
      </c>
      <c r="O393" s="701">
        <v>17893</v>
      </c>
      <c r="P393" s="726">
        <v>0.80817524841915089</v>
      </c>
      <c r="Q393" s="702">
        <v>617</v>
      </c>
    </row>
    <row r="394" spans="1:17" ht="14.45" customHeight="1" x14ac:dyDescent="0.2">
      <c r="A394" s="696" t="s">
        <v>4117</v>
      </c>
      <c r="B394" s="697" t="s">
        <v>4118</v>
      </c>
      <c r="C394" s="697" t="s">
        <v>2447</v>
      </c>
      <c r="D394" s="697" t="s">
        <v>4161</v>
      </c>
      <c r="E394" s="697" t="s">
        <v>4162</v>
      </c>
      <c r="F394" s="701"/>
      <c r="G394" s="701"/>
      <c r="H394" s="701"/>
      <c r="I394" s="701"/>
      <c r="J394" s="701">
        <v>2</v>
      </c>
      <c r="K394" s="701">
        <v>3582</v>
      </c>
      <c r="L394" s="701">
        <v>1</v>
      </c>
      <c r="M394" s="701">
        <v>1791</v>
      </c>
      <c r="N394" s="701"/>
      <c r="O394" s="701"/>
      <c r="P394" s="726"/>
      <c r="Q394" s="702"/>
    </row>
    <row r="395" spans="1:17" ht="14.45" customHeight="1" x14ac:dyDescent="0.2">
      <c r="A395" s="696" t="s">
        <v>4117</v>
      </c>
      <c r="B395" s="697" t="s">
        <v>4118</v>
      </c>
      <c r="C395" s="697" t="s">
        <v>2447</v>
      </c>
      <c r="D395" s="697" t="s">
        <v>4163</v>
      </c>
      <c r="E395" s="697" t="s">
        <v>4164</v>
      </c>
      <c r="F395" s="701">
        <v>9</v>
      </c>
      <c r="G395" s="701">
        <v>13437</v>
      </c>
      <c r="H395" s="701">
        <v>8.9819518716577544</v>
      </c>
      <c r="I395" s="701">
        <v>1493</v>
      </c>
      <c r="J395" s="701">
        <v>1</v>
      </c>
      <c r="K395" s="701">
        <v>1496</v>
      </c>
      <c r="L395" s="701">
        <v>1</v>
      </c>
      <c r="M395" s="701">
        <v>1496</v>
      </c>
      <c r="N395" s="701">
        <v>2</v>
      </c>
      <c r="O395" s="701">
        <v>2996</v>
      </c>
      <c r="P395" s="726">
        <v>2.0026737967914436</v>
      </c>
      <c r="Q395" s="702">
        <v>1498</v>
      </c>
    </row>
    <row r="396" spans="1:17" ht="14.45" customHeight="1" x14ac:dyDescent="0.2">
      <c r="A396" s="696" t="s">
        <v>4117</v>
      </c>
      <c r="B396" s="697" t="s">
        <v>4118</v>
      </c>
      <c r="C396" s="697" t="s">
        <v>2447</v>
      </c>
      <c r="D396" s="697" t="s">
        <v>4165</v>
      </c>
      <c r="E396" s="697" t="s">
        <v>4166</v>
      </c>
      <c r="F396" s="701">
        <v>5</v>
      </c>
      <c r="G396" s="701">
        <v>1635</v>
      </c>
      <c r="H396" s="701">
        <v>4.9696048632218845</v>
      </c>
      <c r="I396" s="701">
        <v>327</v>
      </c>
      <c r="J396" s="701">
        <v>1</v>
      </c>
      <c r="K396" s="701">
        <v>329</v>
      </c>
      <c r="L396" s="701">
        <v>1</v>
      </c>
      <c r="M396" s="701">
        <v>329</v>
      </c>
      <c r="N396" s="701">
        <v>7</v>
      </c>
      <c r="O396" s="701">
        <v>2317</v>
      </c>
      <c r="P396" s="726">
        <v>7.042553191489362</v>
      </c>
      <c r="Q396" s="702">
        <v>331</v>
      </c>
    </row>
    <row r="397" spans="1:17" ht="14.45" customHeight="1" x14ac:dyDescent="0.2">
      <c r="A397" s="696" t="s">
        <v>4117</v>
      </c>
      <c r="B397" s="697" t="s">
        <v>4118</v>
      </c>
      <c r="C397" s="697" t="s">
        <v>2447</v>
      </c>
      <c r="D397" s="697" t="s">
        <v>4167</v>
      </c>
      <c r="E397" s="697" t="s">
        <v>4168</v>
      </c>
      <c r="F397" s="701">
        <v>3</v>
      </c>
      <c r="G397" s="701">
        <v>2664</v>
      </c>
      <c r="H397" s="701">
        <v>1.494949494949495</v>
      </c>
      <c r="I397" s="701">
        <v>888</v>
      </c>
      <c r="J397" s="701">
        <v>2</v>
      </c>
      <c r="K397" s="701">
        <v>1782</v>
      </c>
      <c r="L397" s="701">
        <v>1</v>
      </c>
      <c r="M397" s="701">
        <v>891</v>
      </c>
      <c r="N397" s="701">
        <v>28</v>
      </c>
      <c r="O397" s="701">
        <v>25032</v>
      </c>
      <c r="P397" s="726">
        <v>14.047138047138047</v>
      </c>
      <c r="Q397" s="702">
        <v>894</v>
      </c>
    </row>
    <row r="398" spans="1:17" ht="14.45" customHeight="1" x14ac:dyDescent="0.2">
      <c r="A398" s="696" t="s">
        <v>4117</v>
      </c>
      <c r="B398" s="697" t="s">
        <v>4118</v>
      </c>
      <c r="C398" s="697" t="s">
        <v>2447</v>
      </c>
      <c r="D398" s="697" t="s">
        <v>4169</v>
      </c>
      <c r="E398" s="697" t="s">
        <v>4170</v>
      </c>
      <c r="F398" s="701">
        <v>818</v>
      </c>
      <c r="G398" s="701">
        <v>213498</v>
      </c>
      <c r="H398" s="701">
        <v>0.96094087570214604</v>
      </c>
      <c r="I398" s="701">
        <v>261</v>
      </c>
      <c r="J398" s="701">
        <v>848</v>
      </c>
      <c r="K398" s="701">
        <v>222176</v>
      </c>
      <c r="L398" s="701">
        <v>1</v>
      </c>
      <c r="M398" s="701">
        <v>262</v>
      </c>
      <c r="N398" s="701">
        <v>829</v>
      </c>
      <c r="O398" s="701">
        <v>218856</v>
      </c>
      <c r="P398" s="726">
        <v>0.98505689183350131</v>
      </c>
      <c r="Q398" s="702">
        <v>264</v>
      </c>
    </row>
    <row r="399" spans="1:17" ht="14.45" customHeight="1" x14ac:dyDescent="0.2">
      <c r="A399" s="696" t="s">
        <v>4117</v>
      </c>
      <c r="B399" s="697" t="s">
        <v>4118</v>
      </c>
      <c r="C399" s="697" t="s">
        <v>2447</v>
      </c>
      <c r="D399" s="697" t="s">
        <v>4171</v>
      </c>
      <c r="E399" s="697" t="s">
        <v>4172</v>
      </c>
      <c r="F399" s="701">
        <v>66</v>
      </c>
      <c r="G399" s="701">
        <v>10890</v>
      </c>
      <c r="H399" s="701">
        <v>1.4578313253012047</v>
      </c>
      <c r="I399" s="701">
        <v>165</v>
      </c>
      <c r="J399" s="701">
        <v>45</v>
      </c>
      <c r="K399" s="701">
        <v>7470</v>
      </c>
      <c r="L399" s="701">
        <v>1</v>
      </c>
      <c r="M399" s="701">
        <v>166</v>
      </c>
      <c r="N399" s="701">
        <v>79</v>
      </c>
      <c r="O399" s="701">
        <v>13193</v>
      </c>
      <c r="P399" s="726">
        <v>1.7661311914323963</v>
      </c>
      <c r="Q399" s="702">
        <v>167</v>
      </c>
    </row>
    <row r="400" spans="1:17" ht="14.45" customHeight="1" x14ac:dyDescent="0.2">
      <c r="A400" s="696" t="s">
        <v>4117</v>
      </c>
      <c r="B400" s="697" t="s">
        <v>4118</v>
      </c>
      <c r="C400" s="697" t="s">
        <v>2447</v>
      </c>
      <c r="D400" s="697" t="s">
        <v>4173</v>
      </c>
      <c r="E400" s="697" t="s">
        <v>4174</v>
      </c>
      <c r="F400" s="701">
        <v>1</v>
      </c>
      <c r="G400" s="701">
        <v>152</v>
      </c>
      <c r="H400" s="701">
        <v>0.16666666666666666</v>
      </c>
      <c r="I400" s="701">
        <v>152</v>
      </c>
      <c r="J400" s="701">
        <v>6</v>
      </c>
      <c r="K400" s="701">
        <v>912</v>
      </c>
      <c r="L400" s="701">
        <v>1</v>
      </c>
      <c r="M400" s="701">
        <v>152</v>
      </c>
      <c r="N400" s="701">
        <v>1</v>
      </c>
      <c r="O400" s="701">
        <v>153</v>
      </c>
      <c r="P400" s="726">
        <v>0.16776315789473684</v>
      </c>
      <c r="Q400" s="702">
        <v>153</v>
      </c>
    </row>
    <row r="401" spans="1:17" ht="14.45" customHeight="1" x14ac:dyDescent="0.2">
      <c r="A401" s="696" t="s">
        <v>4175</v>
      </c>
      <c r="B401" s="697" t="s">
        <v>3744</v>
      </c>
      <c r="C401" s="697" t="s">
        <v>2447</v>
      </c>
      <c r="D401" s="697" t="s">
        <v>4176</v>
      </c>
      <c r="E401" s="697" t="s">
        <v>4177</v>
      </c>
      <c r="F401" s="701">
        <v>4</v>
      </c>
      <c r="G401" s="701">
        <v>3372</v>
      </c>
      <c r="H401" s="701">
        <v>0.99645390070921991</v>
      </c>
      <c r="I401" s="701">
        <v>843</v>
      </c>
      <c r="J401" s="701">
        <v>4</v>
      </c>
      <c r="K401" s="701">
        <v>3384</v>
      </c>
      <c r="L401" s="701">
        <v>1</v>
      </c>
      <c r="M401" s="701">
        <v>846</v>
      </c>
      <c r="N401" s="701"/>
      <c r="O401" s="701"/>
      <c r="P401" s="726"/>
      <c r="Q401" s="702"/>
    </row>
    <row r="402" spans="1:17" ht="14.45" customHeight="1" x14ac:dyDescent="0.2">
      <c r="A402" s="696" t="s">
        <v>4175</v>
      </c>
      <c r="B402" s="697" t="s">
        <v>3744</v>
      </c>
      <c r="C402" s="697" t="s">
        <v>2447</v>
      </c>
      <c r="D402" s="697" t="s">
        <v>3580</v>
      </c>
      <c r="E402" s="697" t="s">
        <v>3581</v>
      </c>
      <c r="F402" s="701">
        <v>12</v>
      </c>
      <c r="G402" s="701">
        <v>2016</v>
      </c>
      <c r="H402" s="701">
        <v>2</v>
      </c>
      <c r="I402" s="701">
        <v>168</v>
      </c>
      <c r="J402" s="701">
        <v>6</v>
      </c>
      <c r="K402" s="701">
        <v>1008</v>
      </c>
      <c r="L402" s="701">
        <v>1</v>
      </c>
      <c r="M402" s="701">
        <v>168</v>
      </c>
      <c r="N402" s="701">
        <v>19</v>
      </c>
      <c r="O402" s="701">
        <v>3192</v>
      </c>
      <c r="P402" s="726">
        <v>3.1666666666666665</v>
      </c>
      <c r="Q402" s="702">
        <v>168</v>
      </c>
    </row>
    <row r="403" spans="1:17" ht="14.45" customHeight="1" x14ac:dyDescent="0.2">
      <c r="A403" s="696" t="s">
        <v>4175</v>
      </c>
      <c r="B403" s="697" t="s">
        <v>3744</v>
      </c>
      <c r="C403" s="697" t="s">
        <v>2447</v>
      </c>
      <c r="D403" s="697" t="s">
        <v>4178</v>
      </c>
      <c r="E403" s="697" t="s">
        <v>4179</v>
      </c>
      <c r="F403" s="701">
        <v>12</v>
      </c>
      <c r="G403" s="701">
        <v>2088</v>
      </c>
      <c r="H403" s="701">
        <v>1.9885714285714287</v>
      </c>
      <c r="I403" s="701">
        <v>174</v>
      </c>
      <c r="J403" s="701">
        <v>6</v>
      </c>
      <c r="K403" s="701">
        <v>1050</v>
      </c>
      <c r="L403" s="701">
        <v>1</v>
      </c>
      <c r="M403" s="701">
        <v>175</v>
      </c>
      <c r="N403" s="701">
        <v>18</v>
      </c>
      <c r="O403" s="701">
        <v>3150</v>
      </c>
      <c r="P403" s="726">
        <v>3</v>
      </c>
      <c r="Q403" s="702">
        <v>175</v>
      </c>
    </row>
    <row r="404" spans="1:17" ht="14.45" customHeight="1" x14ac:dyDescent="0.2">
      <c r="A404" s="696" t="s">
        <v>4175</v>
      </c>
      <c r="B404" s="697" t="s">
        <v>3744</v>
      </c>
      <c r="C404" s="697" t="s">
        <v>2447</v>
      </c>
      <c r="D404" s="697" t="s">
        <v>4180</v>
      </c>
      <c r="E404" s="697" t="s">
        <v>4181</v>
      </c>
      <c r="F404" s="701"/>
      <c r="G404" s="701"/>
      <c r="H404" s="701"/>
      <c r="I404" s="701"/>
      <c r="J404" s="701"/>
      <c r="K404" s="701"/>
      <c r="L404" s="701"/>
      <c r="M404" s="701"/>
      <c r="N404" s="701">
        <v>1</v>
      </c>
      <c r="O404" s="701">
        <v>680</v>
      </c>
      <c r="P404" s="726"/>
      <c r="Q404" s="702">
        <v>680</v>
      </c>
    </row>
    <row r="405" spans="1:17" ht="14.45" customHeight="1" x14ac:dyDescent="0.2">
      <c r="A405" s="696" t="s">
        <v>4175</v>
      </c>
      <c r="B405" s="697" t="s">
        <v>3744</v>
      </c>
      <c r="C405" s="697" t="s">
        <v>2447</v>
      </c>
      <c r="D405" s="697" t="s">
        <v>3470</v>
      </c>
      <c r="E405" s="697" t="s">
        <v>3471</v>
      </c>
      <c r="F405" s="701">
        <v>43</v>
      </c>
      <c r="G405" s="701">
        <v>15050</v>
      </c>
      <c r="H405" s="701">
        <v>2.3820829376384931</v>
      </c>
      <c r="I405" s="701">
        <v>350</v>
      </c>
      <c r="J405" s="701">
        <v>18</v>
      </c>
      <c r="K405" s="701">
        <v>6318</v>
      </c>
      <c r="L405" s="701">
        <v>1</v>
      </c>
      <c r="M405" s="701">
        <v>351</v>
      </c>
      <c r="N405" s="701">
        <v>54</v>
      </c>
      <c r="O405" s="701">
        <v>19008</v>
      </c>
      <c r="P405" s="726">
        <v>3.0085470085470085</v>
      </c>
      <c r="Q405" s="702">
        <v>352</v>
      </c>
    </row>
    <row r="406" spans="1:17" ht="14.45" customHeight="1" x14ac:dyDescent="0.2">
      <c r="A406" s="696" t="s">
        <v>4175</v>
      </c>
      <c r="B406" s="697" t="s">
        <v>3744</v>
      </c>
      <c r="C406" s="697" t="s">
        <v>2447</v>
      </c>
      <c r="D406" s="697" t="s">
        <v>4182</v>
      </c>
      <c r="E406" s="697" t="s">
        <v>4183</v>
      </c>
      <c r="F406" s="701"/>
      <c r="G406" s="701"/>
      <c r="H406" s="701"/>
      <c r="I406" s="701"/>
      <c r="J406" s="701"/>
      <c r="K406" s="701"/>
      <c r="L406" s="701"/>
      <c r="M406" s="701"/>
      <c r="N406" s="701">
        <v>1</v>
      </c>
      <c r="O406" s="701">
        <v>213</v>
      </c>
      <c r="P406" s="726"/>
      <c r="Q406" s="702">
        <v>213</v>
      </c>
    </row>
    <row r="407" spans="1:17" ht="14.45" customHeight="1" x14ac:dyDescent="0.2">
      <c r="A407" s="696" t="s">
        <v>4175</v>
      </c>
      <c r="B407" s="697" t="s">
        <v>3744</v>
      </c>
      <c r="C407" s="697" t="s">
        <v>2447</v>
      </c>
      <c r="D407" s="697" t="s">
        <v>4184</v>
      </c>
      <c r="E407" s="697" t="s">
        <v>4185</v>
      </c>
      <c r="F407" s="701">
        <v>11</v>
      </c>
      <c r="G407" s="701">
        <v>440</v>
      </c>
      <c r="H407" s="701">
        <v>2.75</v>
      </c>
      <c r="I407" s="701">
        <v>40</v>
      </c>
      <c r="J407" s="701">
        <v>4</v>
      </c>
      <c r="K407" s="701">
        <v>160</v>
      </c>
      <c r="L407" s="701">
        <v>1</v>
      </c>
      <c r="M407" s="701">
        <v>40</v>
      </c>
      <c r="N407" s="701">
        <v>3</v>
      </c>
      <c r="O407" s="701">
        <v>120</v>
      </c>
      <c r="P407" s="726">
        <v>0.75</v>
      </c>
      <c r="Q407" s="702">
        <v>40</v>
      </c>
    </row>
    <row r="408" spans="1:17" ht="14.45" customHeight="1" x14ac:dyDescent="0.2">
      <c r="A408" s="696" t="s">
        <v>4175</v>
      </c>
      <c r="B408" s="697" t="s">
        <v>3744</v>
      </c>
      <c r="C408" s="697" t="s">
        <v>2447</v>
      </c>
      <c r="D408" s="697" t="s">
        <v>4186</v>
      </c>
      <c r="E408" s="697" t="s">
        <v>4187</v>
      </c>
      <c r="F408" s="701"/>
      <c r="G408" s="701"/>
      <c r="H408" s="701"/>
      <c r="I408" s="701"/>
      <c r="J408" s="701">
        <v>1</v>
      </c>
      <c r="K408" s="701">
        <v>5030</v>
      </c>
      <c r="L408" s="701">
        <v>1</v>
      </c>
      <c r="M408" s="701">
        <v>5030</v>
      </c>
      <c r="N408" s="701"/>
      <c r="O408" s="701"/>
      <c r="P408" s="726"/>
      <c r="Q408" s="702"/>
    </row>
    <row r="409" spans="1:17" ht="14.45" customHeight="1" x14ac:dyDescent="0.2">
      <c r="A409" s="696" t="s">
        <v>4175</v>
      </c>
      <c r="B409" s="697" t="s">
        <v>3744</v>
      </c>
      <c r="C409" s="697" t="s">
        <v>2447</v>
      </c>
      <c r="D409" s="697" t="s">
        <v>3654</v>
      </c>
      <c r="E409" s="697" t="s">
        <v>3655</v>
      </c>
      <c r="F409" s="701">
        <v>12</v>
      </c>
      <c r="G409" s="701">
        <v>2052</v>
      </c>
      <c r="H409" s="701">
        <v>2</v>
      </c>
      <c r="I409" s="701">
        <v>171</v>
      </c>
      <c r="J409" s="701">
        <v>6</v>
      </c>
      <c r="K409" s="701">
        <v>1026</v>
      </c>
      <c r="L409" s="701">
        <v>1</v>
      </c>
      <c r="M409" s="701">
        <v>171</v>
      </c>
      <c r="N409" s="701">
        <v>20</v>
      </c>
      <c r="O409" s="701">
        <v>3420</v>
      </c>
      <c r="P409" s="726">
        <v>3.3333333333333335</v>
      </c>
      <c r="Q409" s="702">
        <v>171</v>
      </c>
    </row>
    <row r="410" spans="1:17" ht="14.45" customHeight="1" x14ac:dyDescent="0.2">
      <c r="A410" s="696" t="s">
        <v>4175</v>
      </c>
      <c r="B410" s="697" t="s">
        <v>3744</v>
      </c>
      <c r="C410" s="697" t="s">
        <v>2447</v>
      </c>
      <c r="D410" s="697" t="s">
        <v>4188</v>
      </c>
      <c r="E410" s="697" t="s">
        <v>4189</v>
      </c>
      <c r="F410" s="701">
        <v>1</v>
      </c>
      <c r="G410" s="701">
        <v>350</v>
      </c>
      <c r="H410" s="701"/>
      <c r="I410" s="701">
        <v>350</v>
      </c>
      <c r="J410" s="701"/>
      <c r="K410" s="701"/>
      <c r="L410" s="701"/>
      <c r="M410" s="701"/>
      <c r="N410" s="701"/>
      <c r="O410" s="701"/>
      <c r="P410" s="726"/>
      <c r="Q410" s="702"/>
    </row>
    <row r="411" spans="1:17" ht="14.45" customHeight="1" x14ac:dyDescent="0.2">
      <c r="A411" s="696" t="s">
        <v>4175</v>
      </c>
      <c r="B411" s="697" t="s">
        <v>3744</v>
      </c>
      <c r="C411" s="697" t="s">
        <v>2447</v>
      </c>
      <c r="D411" s="697" t="s">
        <v>3672</v>
      </c>
      <c r="E411" s="697" t="s">
        <v>3673</v>
      </c>
      <c r="F411" s="701">
        <v>12</v>
      </c>
      <c r="G411" s="701">
        <v>2088</v>
      </c>
      <c r="H411" s="701">
        <v>2</v>
      </c>
      <c r="I411" s="701">
        <v>174</v>
      </c>
      <c r="J411" s="701">
        <v>6</v>
      </c>
      <c r="K411" s="701">
        <v>1044</v>
      </c>
      <c r="L411" s="701">
        <v>1</v>
      </c>
      <c r="M411" s="701">
        <v>174</v>
      </c>
      <c r="N411" s="701">
        <v>20</v>
      </c>
      <c r="O411" s="701">
        <v>3480</v>
      </c>
      <c r="P411" s="726">
        <v>3.3333333333333335</v>
      </c>
      <c r="Q411" s="702">
        <v>174</v>
      </c>
    </row>
    <row r="412" spans="1:17" ht="14.45" customHeight="1" x14ac:dyDescent="0.2">
      <c r="A412" s="696" t="s">
        <v>4175</v>
      </c>
      <c r="B412" s="697" t="s">
        <v>3744</v>
      </c>
      <c r="C412" s="697" t="s">
        <v>2447</v>
      </c>
      <c r="D412" s="697" t="s">
        <v>4190</v>
      </c>
      <c r="E412" s="697" t="s">
        <v>4191</v>
      </c>
      <c r="F412" s="701">
        <v>4</v>
      </c>
      <c r="G412" s="701">
        <v>1604</v>
      </c>
      <c r="H412" s="701"/>
      <c r="I412" s="701">
        <v>401</v>
      </c>
      <c r="J412" s="701"/>
      <c r="K412" s="701"/>
      <c r="L412" s="701"/>
      <c r="M412" s="701"/>
      <c r="N412" s="701"/>
      <c r="O412" s="701"/>
      <c r="P412" s="726"/>
      <c r="Q412" s="702"/>
    </row>
    <row r="413" spans="1:17" ht="14.45" customHeight="1" x14ac:dyDescent="0.2">
      <c r="A413" s="696" t="s">
        <v>4175</v>
      </c>
      <c r="B413" s="697" t="s">
        <v>3744</v>
      </c>
      <c r="C413" s="697" t="s">
        <v>2447</v>
      </c>
      <c r="D413" s="697" t="s">
        <v>4192</v>
      </c>
      <c r="E413" s="697" t="s">
        <v>4193</v>
      </c>
      <c r="F413" s="701"/>
      <c r="G413" s="701"/>
      <c r="H413" s="701"/>
      <c r="I413" s="701"/>
      <c r="J413" s="701"/>
      <c r="K413" s="701"/>
      <c r="L413" s="701"/>
      <c r="M413" s="701"/>
      <c r="N413" s="701">
        <v>1</v>
      </c>
      <c r="O413" s="701">
        <v>680</v>
      </c>
      <c r="P413" s="726"/>
      <c r="Q413" s="702">
        <v>680</v>
      </c>
    </row>
    <row r="414" spans="1:17" ht="14.45" customHeight="1" x14ac:dyDescent="0.2">
      <c r="A414" s="696" t="s">
        <v>4175</v>
      </c>
      <c r="B414" s="697" t="s">
        <v>3744</v>
      </c>
      <c r="C414" s="697" t="s">
        <v>2447</v>
      </c>
      <c r="D414" s="697" t="s">
        <v>4194</v>
      </c>
      <c r="E414" s="697" t="s">
        <v>4195</v>
      </c>
      <c r="F414" s="701">
        <v>12</v>
      </c>
      <c r="G414" s="701">
        <v>2016</v>
      </c>
      <c r="H414" s="701">
        <v>2</v>
      </c>
      <c r="I414" s="701">
        <v>168</v>
      </c>
      <c r="J414" s="701">
        <v>6</v>
      </c>
      <c r="K414" s="701">
        <v>1008</v>
      </c>
      <c r="L414" s="701">
        <v>1</v>
      </c>
      <c r="M414" s="701">
        <v>168</v>
      </c>
      <c r="N414" s="701">
        <v>18</v>
      </c>
      <c r="O414" s="701">
        <v>3024</v>
      </c>
      <c r="P414" s="726">
        <v>3</v>
      </c>
      <c r="Q414" s="702">
        <v>168</v>
      </c>
    </row>
    <row r="415" spans="1:17" ht="14.45" customHeight="1" x14ac:dyDescent="0.2">
      <c r="A415" s="696" t="s">
        <v>4175</v>
      </c>
      <c r="B415" s="697" t="s">
        <v>3744</v>
      </c>
      <c r="C415" s="697" t="s">
        <v>2447</v>
      </c>
      <c r="D415" s="697" t="s">
        <v>4196</v>
      </c>
      <c r="E415" s="697" t="s">
        <v>4197</v>
      </c>
      <c r="F415" s="701">
        <v>1</v>
      </c>
      <c r="G415" s="701">
        <v>574</v>
      </c>
      <c r="H415" s="701"/>
      <c r="I415" s="701">
        <v>574</v>
      </c>
      <c r="J415" s="701"/>
      <c r="K415" s="701"/>
      <c r="L415" s="701"/>
      <c r="M415" s="701"/>
      <c r="N415" s="701"/>
      <c r="O415" s="701"/>
      <c r="P415" s="726"/>
      <c r="Q415" s="702"/>
    </row>
    <row r="416" spans="1:17" ht="14.45" customHeight="1" x14ac:dyDescent="0.2">
      <c r="A416" s="696" t="s">
        <v>4175</v>
      </c>
      <c r="B416" s="697" t="s">
        <v>3744</v>
      </c>
      <c r="C416" s="697" t="s">
        <v>2447</v>
      </c>
      <c r="D416" s="697" t="s">
        <v>4198</v>
      </c>
      <c r="E416" s="697" t="s">
        <v>4199</v>
      </c>
      <c r="F416" s="701"/>
      <c r="G416" s="701"/>
      <c r="H416" s="701"/>
      <c r="I416" s="701"/>
      <c r="J416" s="701"/>
      <c r="K416" s="701"/>
      <c r="L416" s="701"/>
      <c r="M416" s="701"/>
      <c r="N416" s="701">
        <v>1</v>
      </c>
      <c r="O416" s="701">
        <v>350</v>
      </c>
      <c r="P416" s="726"/>
      <c r="Q416" s="702">
        <v>350</v>
      </c>
    </row>
    <row r="417" spans="1:17" ht="14.45" customHeight="1" x14ac:dyDescent="0.2">
      <c r="A417" s="696" t="s">
        <v>4175</v>
      </c>
      <c r="B417" s="697" t="s">
        <v>3744</v>
      </c>
      <c r="C417" s="697" t="s">
        <v>2447</v>
      </c>
      <c r="D417" s="697" t="s">
        <v>4200</v>
      </c>
      <c r="E417" s="697" t="s">
        <v>4201</v>
      </c>
      <c r="F417" s="701">
        <v>4</v>
      </c>
      <c r="G417" s="701">
        <v>16348</v>
      </c>
      <c r="H417" s="701">
        <v>1.992686494392979</v>
      </c>
      <c r="I417" s="701">
        <v>4087</v>
      </c>
      <c r="J417" s="701">
        <v>2</v>
      </c>
      <c r="K417" s="701">
        <v>8204</v>
      </c>
      <c r="L417" s="701">
        <v>1</v>
      </c>
      <c r="M417" s="701">
        <v>4102</v>
      </c>
      <c r="N417" s="701"/>
      <c r="O417" s="701"/>
      <c r="P417" s="726"/>
      <c r="Q417" s="702"/>
    </row>
    <row r="418" spans="1:17" ht="14.45" customHeight="1" x14ac:dyDescent="0.2">
      <c r="A418" s="696" t="s">
        <v>4175</v>
      </c>
      <c r="B418" s="697" t="s">
        <v>3744</v>
      </c>
      <c r="C418" s="697" t="s">
        <v>2447</v>
      </c>
      <c r="D418" s="697" t="s">
        <v>4202</v>
      </c>
      <c r="E418" s="697" t="s">
        <v>4203</v>
      </c>
      <c r="F418" s="701"/>
      <c r="G418" s="701"/>
      <c r="H418" s="701"/>
      <c r="I418" s="701"/>
      <c r="J418" s="701"/>
      <c r="K418" s="701"/>
      <c r="L418" s="701"/>
      <c r="M418" s="701"/>
      <c r="N418" s="701">
        <v>1</v>
      </c>
      <c r="O418" s="701">
        <v>697</v>
      </c>
      <c r="P418" s="726"/>
      <c r="Q418" s="702">
        <v>697</v>
      </c>
    </row>
    <row r="419" spans="1:17" ht="14.45" customHeight="1" x14ac:dyDescent="0.2">
      <c r="A419" s="696" t="s">
        <v>509</v>
      </c>
      <c r="B419" s="697" t="s">
        <v>2446</v>
      </c>
      <c r="C419" s="697" t="s">
        <v>2447</v>
      </c>
      <c r="D419" s="697" t="s">
        <v>3145</v>
      </c>
      <c r="E419" s="697" t="s">
        <v>3146</v>
      </c>
      <c r="F419" s="701"/>
      <c r="G419" s="701"/>
      <c r="H419" s="701"/>
      <c r="I419" s="701"/>
      <c r="J419" s="701"/>
      <c r="K419" s="701"/>
      <c r="L419" s="701"/>
      <c r="M419" s="701"/>
      <c r="N419" s="701">
        <v>1</v>
      </c>
      <c r="O419" s="701">
        <v>268</v>
      </c>
      <c r="P419" s="726"/>
      <c r="Q419" s="702">
        <v>268</v>
      </c>
    </row>
    <row r="420" spans="1:17" ht="14.45" customHeight="1" x14ac:dyDescent="0.2">
      <c r="A420" s="696" t="s">
        <v>4204</v>
      </c>
      <c r="B420" s="697" t="s">
        <v>4118</v>
      </c>
      <c r="C420" s="697" t="s">
        <v>2447</v>
      </c>
      <c r="D420" s="697" t="s">
        <v>4119</v>
      </c>
      <c r="E420" s="697" t="s">
        <v>4120</v>
      </c>
      <c r="F420" s="701"/>
      <c r="G420" s="701"/>
      <c r="H420" s="701"/>
      <c r="I420" s="701"/>
      <c r="J420" s="701"/>
      <c r="K420" s="701"/>
      <c r="L420" s="701"/>
      <c r="M420" s="701"/>
      <c r="N420" s="701">
        <v>179</v>
      </c>
      <c r="O420" s="701">
        <v>31504</v>
      </c>
      <c r="P420" s="726"/>
      <c r="Q420" s="702">
        <v>176</v>
      </c>
    </row>
    <row r="421" spans="1:17" ht="14.45" customHeight="1" x14ac:dyDescent="0.2">
      <c r="A421" s="696" t="s">
        <v>4204</v>
      </c>
      <c r="B421" s="697" t="s">
        <v>4118</v>
      </c>
      <c r="C421" s="697" t="s">
        <v>2447</v>
      </c>
      <c r="D421" s="697" t="s">
        <v>4121</v>
      </c>
      <c r="E421" s="697" t="s">
        <v>4122</v>
      </c>
      <c r="F421" s="701"/>
      <c r="G421" s="701"/>
      <c r="H421" s="701"/>
      <c r="I421" s="701"/>
      <c r="J421" s="701"/>
      <c r="K421" s="701"/>
      <c r="L421" s="701"/>
      <c r="M421" s="701"/>
      <c r="N421" s="701">
        <v>15</v>
      </c>
      <c r="O421" s="701">
        <v>16125</v>
      </c>
      <c r="P421" s="726"/>
      <c r="Q421" s="702">
        <v>1075</v>
      </c>
    </row>
    <row r="422" spans="1:17" ht="14.45" customHeight="1" x14ac:dyDescent="0.2">
      <c r="A422" s="696" t="s">
        <v>4204</v>
      </c>
      <c r="B422" s="697" t="s">
        <v>4118</v>
      </c>
      <c r="C422" s="697" t="s">
        <v>2447</v>
      </c>
      <c r="D422" s="697" t="s">
        <v>4123</v>
      </c>
      <c r="E422" s="697" t="s">
        <v>4124</v>
      </c>
      <c r="F422" s="701"/>
      <c r="G422" s="701"/>
      <c r="H422" s="701"/>
      <c r="I422" s="701"/>
      <c r="J422" s="701"/>
      <c r="K422" s="701"/>
      <c r="L422" s="701"/>
      <c r="M422" s="701"/>
      <c r="N422" s="701">
        <v>8</v>
      </c>
      <c r="O422" s="701">
        <v>376</v>
      </c>
      <c r="P422" s="726"/>
      <c r="Q422" s="702">
        <v>47</v>
      </c>
    </row>
    <row r="423" spans="1:17" ht="14.45" customHeight="1" x14ac:dyDescent="0.2">
      <c r="A423" s="696" t="s">
        <v>4204</v>
      </c>
      <c r="B423" s="697" t="s">
        <v>4118</v>
      </c>
      <c r="C423" s="697" t="s">
        <v>2447</v>
      </c>
      <c r="D423" s="697" t="s">
        <v>4007</v>
      </c>
      <c r="E423" s="697" t="s">
        <v>4008</v>
      </c>
      <c r="F423" s="701"/>
      <c r="G423" s="701"/>
      <c r="H423" s="701"/>
      <c r="I423" s="701"/>
      <c r="J423" s="701"/>
      <c r="K423" s="701"/>
      <c r="L423" s="701"/>
      <c r="M423" s="701"/>
      <c r="N423" s="701">
        <v>5</v>
      </c>
      <c r="O423" s="701">
        <v>1740</v>
      </c>
      <c r="P423" s="726"/>
      <c r="Q423" s="702">
        <v>348</v>
      </c>
    </row>
    <row r="424" spans="1:17" ht="14.45" customHeight="1" x14ac:dyDescent="0.2">
      <c r="A424" s="696" t="s">
        <v>4204</v>
      </c>
      <c r="B424" s="697" t="s">
        <v>4118</v>
      </c>
      <c r="C424" s="697" t="s">
        <v>2447</v>
      </c>
      <c r="D424" s="697" t="s">
        <v>4127</v>
      </c>
      <c r="E424" s="697" t="s">
        <v>4128</v>
      </c>
      <c r="F424" s="701"/>
      <c r="G424" s="701"/>
      <c r="H424" s="701"/>
      <c r="I424" s="701"/>
      <c r="J424" s="701"/>
      <c r="K424" s="701"/>
      <c r="L424" s="701"/>
      <c r="M424" s="701"/>
      <c r="N424" s="701">
        <v>7</v>
      </c>
      <c r="O424" s="701">
        <v>2646</v>
      </c>
      <c r="P424" s="726"/>
      <c r="Q424" s="702">
        <v>378</v>
      </c>
    </row>
    <row r="425" spans="1:17" ht="14.45" customHeight="1" x14ac:dyDescent="0.2">
      <c r="A425" s="696" t="s">
        <v>4204</v>
      </c>
      <c r="B425" s="697" t="s">
        <v>4118</v>
      </c>
      <c r="C425" s="697" t="s">
        <v>2447</v>
      </c>
      <c r="D425" s="697" t="s">
        <v>4129</v>
      </c>
      <c r="E425" s="697" t="s">
        <v>4130</v>
      </c>
      <c r="F425" s="701"/>
      <c r="G425" s="701"/>
      <c r="H425" s="701"/>
      <c r="I425" s="701"/>
      <c r="J425" s="701"/>
      <c r="K425" s="701"/>
      <c r="L425" s="701"/>
      <c r="M425" s="701"/>
      <c r="N425" s="701">
        <v>1</v>
      </c>
      <c r="O425" s="701">
        <v>35</v>
      </c>
      <c r="P425" s="726"/>
      <c r="Q425" s="702">
        <v>35</v>
      </c>
    </row>
    <row r="426" spans="1:17" ht="14.45" customHeight="1" x14ac:dyDescent="0.2">
      <c r="A426" s="696" t="s">
        <v>4204</v>
      </c>
      <c r="B426" s="697" t="s">
        <v>4118</v>
      </c>
      <c r="C426" s="697" t="s">
        <v>2447</v>
      </c>
      <c r="D426" s="697" t="s">
        <v>4131</v>
      </c>
      <c r="E426" s="697" t="s">
        <v>4132</v>
      </c>
      <c r="F426" s="701"/>
      <c r="G426" s="701"/>
      <c r="H426" s="701"/>
      <c r="I426" s="701"/>
      <c r="J426" s="701"/>
      <c r="K426" s="701"/>
      <c r="L426" s="701"/>
      <c r="M426" s="701"/>
      <c r="N426" s="701">
        <v>6</v>
      </c>
      <c r="O426" s="701">
        <v>3150</v>
      </c>
      <c r="P426" s="726"/>
      <c r="Q426" s="702">
        <v>525</v>
      </c>
    </row>
    <row r="427" spans="1:17" ht="14.45" customHeight="1" x14ac:dyDescent="0.2">
      <c r="A427" s="696" t="s">
        <v>4204</v>
      </c>
      <c r="B427" s="697" t="s">
        <v>4118</v>
      </c>
      <c r="C427" s="697" t="s">
        <v>2447</v>
      </c>
      <c r="D427" s="697" t="s">
        <v>4133</v>
      </c>
      <c r="E427" s="697" t="s">
        <v>4134</v>
      </c>
      <c r="F427" s="701"/>
      <c r="G427" s="701"/>
      <c r="H427" s="701"/>
      <c r="I427" s="701"/>
      <c r="J427" s="701"/>
      <c r="K427" s="701"/>
      <c r="L427" s="701"/>
      <c r="M427" s="701"/>
      <c r="N427" s="701">
        <v>4</v>
      </c>
      <c r="O427" s="701">
        <v>232</v>
      </c>
      <c r="P427" s="726"/>
      <c r="Q427" s="702">
        <v>58</v>
      </c>
    </row>
    <row r="428" spans="1:17" ht="14.45" customHeight="1" x14ac:dyDescent="0.2">
      <c r="A428" s="696" t="s">
        <v>4204</v>
      </c>
      <c r="B428" s="697" t="s">
        <v>4118</v>
      </c>
      <c r="C428" s="697" t="s">
        <v>2447</v>
      </c>
      <c r="D428" s="697" t="s">
        <v>4205</v>
      </c>
      <c r="E428" s="697" t="s">
        <v>4206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217</v>
      </c>
      <c r="P428" s="726"/>
      <c r="Q428" s="702">
        <v>217</v>
      </c>
    </row>
    <row r="429" spans="1:17" ht="14.45" customHeight="1" x14ac:dyDescent="0.2">
      <c r="A429" s="696" t="s">
        <v>4204</v>
      </c>
      <c r="B429" s="697" t="s">
        <v>4118</v>
      </c>
      <c r="C429" s="697" t="s">
        <v>2447</v>
      </c>
      <c r="D429" s="697" t="s">
        <v>4141</v>
      </c>
      <c r="E429" s="697" t="s">
        <v>4142</v>
      </c>
      <c r="F429" s="701"/>
      <c r="G429" s="701"/>
      <c r="H429" s="701"/>
      <c r="I429" s="701"/>
      <c r="J429" s="701"/>
      <c r="K429" s="701"/>
      <c r="L429" s="701"/>
      <c r="M429" s="701"/>
      <c r="N429" s="701">
        <v>1</v>
      </c>
      <c r="O429" s="701">
        <v>145</v>
      </c>
      <c r="P429" s="726"/>
      <c r="Q429" s="702">
        <v>145</v>
      </c>
    </row>
    <row r="430" spans="1:17" ht="14.45" customHeight="1" x14ac:dyDescent="0.2">
      <c r="A430" s="696" t="s">
        <v>4204</v>
      </c>
      <c r="B430" s="697" t="s">
        <v>4118</v>
      </c>
      <c r="C430" s="697" t="s">
        <v>2447</v>
      </c>
      <c r="D430" s="697" t="s">
        <v>4143</v>
      </c>
      <c r="E430" s="697" t="s">
        <v>4144</v>
      </c>
      <c r="F430" s="701"/>
      <c r="G430" s="701"/>
      <c r="H430" s="701"/>
      <c r="I430" s="701"/>
      <c r="J430" s="701"/>
      <c r="K430" s="701"/>
      <c r="L430" s="701"/>
      <c r="M430" s="701"/>
      <c r="N430" s="701">
        <v>5</v>
      </c>
      <c r="O430" s="701">
        <v>335</v>
      </c>
      <c r="P430" s="726"/>
      <c r="Q430" s="702">
        <v>67</v>
      </c>
    </row>
    <row r="431" spans="1:17" ht="14.45" customHeight="1" x14ac:dyDescent="0.2">
      <c r="A431" s="696" t="s">
        <v>4204</v>
      </c>
      <c r="B431" s="697" t="s">
        <v>4118</v>
      </c>
      <c r="C431" s="697" t="s">
        <v>2447</v>
      </c>
      <c r="D431" s="697" t="s">
        <v>4145</v>
      </c>
      <c r="E431" s="697" t="s">
        <v>4146</v>
      </c>
      <c r="F431" s="701"/>
      <c r="G431" s="701"/>
      <c r="H431" s="701"/>
      <c r="I431" s="701"/>
      <c r="J431" s="701"/>
      <c r="K431" s="701"/>
      <c r="L431" s="701"/>
      <c r="M431" s="701"/>
      <c r="N431" s="701">
        <v>206</v>
      </c>
      <c r="O431" s="701">
        <v>28634</v>
      </c>
      <c r="P431" s="726"/>
      <c r="Q431" s="702">
        <v>139</v>
      </c>
    </row>
    <row r="432" spans="1:17" ht="14.45" customHeight="1" x14ac:dyDescent="0.2">
      <c r="A432" s="696" t="s">
        <v>4204</v>
      </c>
      <c r="B432" s="697" t="s">
        <v>4118</v>
      </c>
      <c r="C432" s="697" t="s">
        <v>2447</v>
      </c>
      <c r="D432" s="697" t="s">
        <v>4147</v>
      </c>
      <c r="E432" s="697" t="s">
        <v>4148</v>
      </c>
      <c r="F432" s="701"/>
      <c r="G432" s="701"/>
      <c r="H432" s="701"/>
      <c r="I432" s="701"/>
      <c r="J432" s="701"/>
      <c r="K432" s="701"/>
      <c r="L432" s="701"/>
      <c r="M432" s="701"/>
      <c r="N432" s="701">
        <v>74</v>
      </c>
      <c r="O432" s="701">
        <v>6882</v>
      </c>
      <c r="P432" s="726"/>
      <c r="Q432" s="702">
        <v>93</v>
      </c>
    </row>
    <row r="433" spans="1:17" ht="14.45" customHeight="1" x14ac:dyDescent="0.2">
      <c r="A433" s="696" t="s">
        <v>4204</v>
      </c>
      <c r="B433" s="697" t="s">
        <v>4118</v>
      </c>
      <c r="C433" s="697" t="s">
        <v>2447</v>
      </c>
      <c r="D433" s="697" t="s">
        <v>4149</v>
      </c>
      <c r="E433" s="697" t="s">
        <v>4150</v>
      </c>
      <c r="F433" s="701"/>
      <c r="G433" s="701"/>
      <c r="H433" s="701"/>
      <c r="I433" s="701"/>
      <c r="J433" s="701"/>
      <c r="K433" s="701"/>
      <c r="L433" s="701"/>
      <c r="M433" s="701"/>
      <c r="N433" s="701">
        <v>1</v>
      </c>
      <c r="O433" s="701">
        <v>141</v>
      </c>
      <c r="P433" s="726"/>
      <c r="Q433" s="702">
        <v>141</v>
      </c>
    </row>
    <row r="434" spans="1:17" ht="14.45" customHeight="1" x14ac:dyDescent="0.2">
      <c r="A434" s="696" t="s">
        <v>4204</v>
      </c>
      <c r="B434" s="697" t="s">
        <v>4118</v>
      </c>
      <c r="C434" s="697" t="s">
        <v>2447</v>
      </c>
      <c r="D434" s="697" t="s">
        <v>4153</v>
      </c>
      <c r="E434" s="697" t="s">
        <v>4154</v>
      </c>
      <c r="F434" s="701"/>
      <c r="G434" s="701"/>
      <c r="H434" s="701"/>
      <c r="I434" s="701"/>
      <c r="J434" s="701"/>
      <c r="K434" s="701"/>
      <c r="L434" s="701"/>
      <c r="M434" s="701"/>
      <c r="N434" s="701">
        <v>3</v>
      </c>
      <c r="O434" s="701">
        <v>987</v>
      </c>
      <c r="P434" s="726"/>
      <c r="Q434" s="702">
        <v>329</v>
      </c>
    </row>
    <row r="435" spans="1:17" ht="14.45" customHeight="1" x14ac:dyDescent="0.2">
      <c r="A435" s="696" t="s">
        <v>4204</v>
      </c>
      <c r="B435" s="697" t="s">
        <v>4118</v>
      </c>
      <c r="C435" s="697" t="s">
        <v>2447</v>
      </c>
      <c r="D435" s="697" t="s">
        <v>4155</v>
      </c>
      <c r="E435" s="697" t="s">
        <v>4156</v>
      </c>
      <c r="F435" s="701"/>
      <c r="G435" s="701"/>
      <c r="H435" s="701"/>
      <c r="I435" s="701"/>
      <c r="J435" s="701"/>
      <c r="K435" s="701"/>
      <c r="L435" s="701"/>
      <c r="M435" s="701"/>
      <c r="N435" s="701">
        <v>12</v>
      </c>
      <c r="O435" s="701">
        <v>624</v>
      </c>
      <c r="P435" s="726"/>
      <c r="Q435" s="702">
        <v>52</v>
      </c>
    </row>
    <row r="436" spans="1:17" ht="14.45" customHeight="1" x14ac:dyDescent="0.2">
      <c r="A436" s="696" t="s">
        <v>4204</v>
      </c>
      <c r="B436" s="697" t="s">
        <v>4118</v>
      </c>
      <c r="C436" s="697" t="s">
        <v>2447</v>
      </c>
      <c r="D436" s="697" t="s">
        <v>4157</v>
      </c>
      <c r="E436" s="697" t="s">
        <v>4158</v>
      </c>
      <c r="F436" s="701"/>
      <c r="G436" s="701"/>
      <c r="H436" s="701"/>
      <c r="I436" s="701"/>
      <c r="J436" s="701"/>
      <c r="K436" s="701"/>
      <c r="L436" s="701"/>
      <c r="M436" s="701"/>
      <c r="N436" s="701">
        <v>5</v>
      </c>
      <c r="O436" s="701">
        <v>1055</v>
      </c>
      <c r="P436" s="726"/>
      <c r="Q436" s="702">
        <v>211</v>
      </c>
    </row>
    <row r="437" spans="1:17" ht="14.45" customHeight="1" x14ac:dyDescent="0.2">
      <c r="A437" s="696" t="s">
        <v>4204</v>
      </c>
      <c r="B437" s="697" t="s">
        <v>4118</v>
      </c>
      <c r="C437" s="697" t="s">
        <v>2447</v>
      </c>
      <c r="D437" s="697" t="s">
        <v>4159</v>
      </c>
      <c r="E437" s="697" t="s">
        <v>4160</v>
      </c>
      <c r="F437" s="701"/>
      <c r="G437" s="701"/>
      <c r="H437" s="701"/>
      <c r="I437" s="701"/>
      <c r="J437" s="701"/>
      <c r="K437" s="701"/>
      <c r="L437" s="701"/>
      <c r="M437" s="701"/>
      <c r="N437" s="701">
        <v>11</v>
      </c>
      <c r="O437" s="701">
        <v>6787</v>
      </c>
      <c r="P437" s="726"/>
      <c r="Q437" s="702">
        <v>617</v>
      </c>
    </row>
    <row r="438" spans="1:17" ht="14.45" customHeight="1" x14ac:dyDescent="0.2">
      <c r="A438" s="696" t="s">
        <v>4204</v>
      </c>
      <c r="B438" s="697" t="s">
        <v>4118</v>
      </c>
      <c r="C438" s="697" t="s">
        <v>2447</v>
      </c>
      <c r="D438" s="697" t="s">
        <v>4207</v>
      </c>
      <c r="E438" s="697" t="s">
        <v>4208</v>
      </c>
      <c r="F438" s="701"/>
      <c r="G438" s="701"/>
      <c r="H438" s="701"/>
      <c r="I438" s="701"/>
      <c r="J438" s="701"/>
      <c r="K438" s="701"/>
      <c r="L438" s="701"/>
      <c r="M438" s="701"/>
      <c r="N438" s="701">
        <v>1</v>
      </c>
      <c r="O438" s="701">
        <v>276</v>
      </c>
      <c r="P438" s="726"/>
      <c r="Q438" s="702">
        <v>276</v>
      </c>
    </row>
    <row r="439" spans="1:17" ht="14.45" customHeight="1" x14ac:dyDescent="0.2">
      <c r="A439" s="696" t="s">
        <v>4204</v>
      </c>
      <c r="B439" s="697" t="s">
        <v>4118</v>
      </c>
      <c r="C439" s="697" t="s">
        <v>2447</v>
      </c>
      <c r="D439" s="697" t="s">
        <v>4165</v>
      </c>
      <c r="E439" s="697" t="s">
        <v>4166</v>
      </c>
      <c r="F439" s="701"/>
      <c r="G439" s="701"/>
      <c r="H439" s="701"/>
      <c r="I439" s="701"/>
      <c r="J439" s="701"/>
      <c r="K439" s="701"/>
      <c r="L439" s="701"/>
      <c r="M439" s="701"/>
      <c r="N439" s="701">
        <v>2</v>
      </c>
      <c r="O439" s="701">
        <v>662</v>
      </c>
      <c r="P439" s="726"/>
      <c r="Q439" s="702">
        <v>331</v>
      </c>
    </row>
    <row r="440" spans="1:17" ht="14.45" customHeight="1" x14ac:dyDescent="0.2">
      <c r="A440" s="696" t="s">
        <v>4204</v>
      </c>
      <c r="B440" s="697" t="s">
        <v>4118</v>
      </c>
      <c r="C440" s="697" t="s">
        <v>2447</v>
      </c>
      <c r="D440" s="697" t="s">
        <v>4167</v>
      </c>
      <c r="E440" s="697" t="s">
        <v>4168</v>
      </c>
      <c r="F440" s="701"/>
      <c r="G440" s="701"/>
      <c r="H440" s="701"/>
      <c r="I440" s="701"/>
      <c r="J440" s="701"/>
      <c r="K440" s="701"/>
      <c r="L440" s="701"/>
      <c r="M440" s="701"/>
      <c r="N440" s="701">
        <v>13</v>
      </c>
      <c r="O440" s="701">
        <v>11622</v>
      </c>
      <c r="P440" s="726"/>
      <c r="Q440" s="702">
        <v>894</v>
      </c>
    </row>
    <row r="441" spans="1:17" ht="14.45" customHeight="1" x14ac:dyDescent="0.2">
      <c r="A441" s="696" t="s">
        <v>4204</v>
      </c>
      <c r="B441" s="697" t="s">
        <v>4118</v>
      </c>
      <c r="C441" s="697" t="s">
        <v>2447</v>
      </c>
      <c r="D441" s="697" t="s">
        <v>4169</v>
      </c>
      <c r="E441" s="697" t="s">
        <v>4170</v>
      </c>
      <c r="F441" s="701"/>
      <c r="G441" s="701"/>
      <c r="H441" s="701"/>
      <c r="I441" s="701"/>
      <c r="J441" s="701"/>
      <c r="K441" s="701"/>
      <c r="L441" s="701"/>
      <c r="M441" s="701"/>
      <c r="N441" s="701">
        <v>127</v>
      </c>
      <c r="O441" s="701">
        <v>33528</v>
      </c>
      <c r="P441" s="726"/>
      <c r="Q441" s="702">
        <v>264</v>
      </c>
    </row>
    <row r="442" spans="1:17" ht="14.45" customHeight="1" x14ac:dyDescent="0.2">
      <c r="A442" s="696" t="s">
        <v>4204</v>
      </c>
      <c r="B442" s="697" t="s">
        <v>4118</v>
      </c>
      <c r="C442" s="697" t="s">
        <v>2447</v>
      </c>
      <c r="D442" s="697" t="s">
        <v>4171</v>
      </c>
      <c r="E442" s="697" t="s">
        <v>4172</v>
      </c>
      <c r="F442" s="701"/>
      <c r="G442" s="701"/>
      <c r="H442" s="701"/>
      <c r="I442" s="701"/>
      <c r="J442" s="701"/>
      <c r="K442" s="701"/>
      <c r="L442" s="701"/>
      <c r="M442" s="701"/>
      <c r="N442" s="701">
        <v>20</v>
      </c>
      <c r="O442" s="701">
        <v>3340</v>
      </c>
      <c r="P442" s="726"/>
      <c r="Q442" s="702">
        <v>167</v>
      </c>
    </row>
    <row r="443" spans="1:17" ht="14.45" customHeight="1" x14ac:dyDescent="0.2">
      <c r="A443" s="696" t="s">
        <v>4204</v>
      </c>
      <c r="B443" s="697" t="s">
        <v>3426</v>
      </c>
      <c r="C443" s="697" t="s">
        <v>2447</v>
      </c>
      <c r="D443" s="697" t="s">
        <v>3442</v>
      </c>
      <c r="E443" s="697" t="s">
        <v>3443</v>
      </c>
      <c r="F443" s="701">
        <v>5</v>
      </c>
      <c r="G443" s="701">
        <v>2545</v>
      </c>
      <c r="H443" s="701"/>
      <c r="I443" s="701">
        <v>509</v>
      </c>
      <c r="J443" s="701"/>
      <c r="K443" s="701"/>
      <c r="L443" s="701"/>
      <c r="M443" s="701"/>
      <c r="N443" s="701"/>
      <c r="O443" s="701"/>
      <c r="P443" s="726"/>
      <c r="Q443" s="702"/>
    </row>
    <row r="444" spans="1:17" ht="14.45" customHeight="1" x14ac:dyDescent="0.2">
      <c r="A444" s="696" t="s">
        <v>4204</v>
      </c>
      <c r="B444" s="697" t="s">
        <v>3426</v>
      </c>
      <c r="C444" s="697" t="s">
        <v>2447</v>
      </c>
      <c r="D444" s="697" t="s">
        <v>4209</v>
      </c>
      <c r="E444" s="697" t="s">
        <v>4210</v>
      </c>
      <c r="F444" s="701">
        <v>3</v>
      </c>
      <c r="G444" s="701">
        <v>21450</v>
      </c>
      <c r="H444" s="701"/>
      <c r="I444" s="701">
        <v>7150</v>
      </c>
      <c r="J444" s="701"/>
      <c r="K444" s="701"/>
      <c r="L444" s="701"/>
      <c r="M444" s="701"/>
      <c r="N444" s="701"/>
      <c r="O444" s="701"/>
      <c r="P444" s="726"/>
      <c r="Q444" s="702"/>
    </row>
    <row r="445" spans="1:17" ht="14.45" customHeight="1" x14ac:dyDescent="0.2">
      <c r="A445" s="696" t="s">
        <v>4204</v>
      </c>
      <c r="B445" s="697" t="s">
        <v>3426</v>
      </c>
      <c r="C445" s="697" t="s">
        <v>2447</v>
      </c>
      <c r="D445" s="697" t="s">
        <v>4085</v>
      </c>
      <c r="E445" s="697" t="s">
        <v>4086</v>
      </c>
      <c r="F445" s="701">
        <v>6</v>
      </c>
      <c r="G445" s="701">
        <v>1074</v>
      </c>
      <c r="H445" s="701"/>
      <c r="I445" s="701">
        <v>179</v>
      </c>
      <c r="J445" s="701"/>
      <c r="K445" s="701"/>
      <c r="L445" s="701"/>
      <c r="M445" s="701"/>
      <c r="N445" s="701"/>
      <c r="O445" s="701"/>
      <c r="P445" s="726"/>
      <c r="Q445" s="702"/>
    </row>
    <row r="446" spans="1:17" ht="14.45" customHeight="1" x14ac:dyDescent="0.2">
      <c r="A446" s="696" t="s">
        <v>4204</v>
      </c>
      <c r="B446" s="697" t="s">
        <v>3426</v>
      </c>
      <c r="C446" s="697" t="s">
        <v>2447</v>
      </c>
      <c r="D446" s="697" t="s">
        <v>3433</v>
      </c>
      <c r="E446" s="697" t="s">
        <v>3434</v>
      </c>
      <c r="F446" s="701">
        <v>2</v>
      </c>
      <c r="G446" s="701">
        <v>2214</v>
      </c>
      <c r="H446" s="701"/>
      <c r="I446" s="701">
        <v>1107</v>
      </c>
      <c r="J446" s="701"/>
      <c r="K446" s="701"/>
      <c r="L446" s="701"/>
      <c r="M446" s="701"/>
      <c r="N446" s="701">
        <v>3</v>
      </c>
      <c r="O446" s="701">
        <v>3342</v>
      </c>
      <c r="P446" s="726"/>
      <c r="Q446" s="702">
        <v>1114</v>
      </c>
    </row>
    <row r="447" spans="1:17" ht="14.45" customHeight="1" x14ac:dyDescent="0.2">
      <c r="A447" s="696" t="s">
        <v>4204</v>
      </c>
      <c r="B447" s="697" t="s">
        <v>3426</v>
      </c>
      <c r="C447" s="697" t="s">
        <v>2447</v>
      </c>
      <c r="D447" s="697" t="s">
        <v>4211</v>
      </c>
      <c r="E447" s="697" t="s">
        <v>4212</v>
      </c>
      <c r="F447" s="701">
        <v>1</v>
      </c>
      <c r="G447" s="701">
        <v>3835</v>
      </c>
      <c r="H447" s="701"/>
      <c r="I447" s="701">
        <v>3835</v>
      </c>
      <c r="J447" s="701"/>
      <c r="K447" s="701"/>
      <c r="L447" s="701"/>
      <c r="M447" s="701"/>
      <c r="N447" s="701"/>
      <c r="O447" s="701"/>
      <c r="P447" s="726"/>
      <c r="Q447" s="702"/>
    </row>
    <row r="448" spans="1:17" ht="14.45" customHeight="1" x14ac:dyDescent="0.2">
      <c r="A448" s="696" t="s">
        <v>4204</v>
      </c>
      <c r="B448" s="697" t="s">
        <v>3426</v>
      </c>
      <c r="C448" s="697" t="s">
        <v>2447</v>
      </c>
      <c r="D448" s="697" t="s">
        <v>4115</v>
      </c>
      <c r="E448" s="697" t="s">
        <v>4116</v>
      </c>
      <c r="F448" s="701">
        <v>1</v>
      </c>
      <c r="G448" s="701">
        <v>3835</v>
      </c>
      <c r="H448" s="701"/>
      <c r="I448" s="701">
        <v>3835</v>
      </c>
      <c r="J448" s="701"/>
      <c r="K448" s="701"/>
      <c r="L448" s="701"/>
      <c r="M448" s="701"/>
      <c r="N448" s="701"/>
      <c r="O448" s="701"/>
      <c r="P448" s="726"/>
      <c r="Q448" s="702"/>
    </row>
    <row r="449" spans="1:17" ht="14.45" customHeight="1" thickBot="1" x14ac:dyDescent="0.25">
      <c r="A449" s="703" t="s">
        <v>4204</v>
      </c>
      <c r="B449" s="704" t="s">
        <v>3426</v>
      </c>
      <c r="C449" s="704" t="s">
        <v>2447</v>
      </c>
      <c r="D449" s="704" t="s">
        <v>4213</v>
      </c>
      <c r="E449" s="704" t="s">
        <v>4214</v>
      </c>
      <c r="F449" s="708"/>
      <c r="G449" s="708"/>
      <c r="H449" s="708"/>
      <c r="I449" s="708"/>
      <c r="J449" s="708"/>
      <c r="K449" s="708"/>
      <c r="L449" s="708"/>
      <c r="M449" s="708"/>
      <c r="N449" s="708">
        <v>3</v>
      </c>
      <c r="O449" s="708">
        <v>91666.67</v>
      </c>
      <c r="P449" s="716"/>
      <c r="Q449" s="709">
        <v>30555.556666666667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8FD0E7D4-CB1B-42C3-9531-902FDB4BECBF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1" t="s">
        <v>305</v>
      </c>
      <c r="B2" s="175"/>
      <c r="C2" s="175"/>
      <c r="D2" s="175"/>
      <c r="E2" s="175"/>
      <c r="F2" s="175"/>
      <c r="G2" s="367"/>
      <c r="H2" s="367"/>
      <c r="I2" s="367"/>
      <c r="J2" s="175"/>
      <c r="K2" s="367"/>
      <c r="L2" s="367"/>
      <c r="M2" s="367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2471</v>
      </c>
      <c r="D3" s="179">
        <f>SUBTOTAL(9,D6:D1048576)</f>
        <v>2363</v>
      </c>
      <c r="E3" s="179">
        <f>SUBTOTAL(9,E6:E1048576)</f>
        <v>2461</v>
      </c>
      <c r="F3" s="180">
        <f>IF(OR(E3=0,D3=0),"",E3/D3)</f>
        <v>1.0414727041895895</v>
      </c>
      <c r="G3" s="368">
        <f>SUBTOTAL(9,G6:G1048576)</f>
        <v>28677.12444</v>
      </c>
      <c r="H3" s="369">
        <f>SUBTOTAL(9,H6:H1048576)</f>
        <v>25491.406820000004</v>
      </c>
      <c r="I3" s="369">
        <f>SUBTOTAL(9,I6:I1048576)</f>
        <v>30770.536500000024</v>
      </c>
      <c r="J3" s="180">
        <f>IF(OR(I3=0,H3=0),"",I3/H3)</f>
        <v>1.2070944815747922</v>
      </c>
      <c r="K3" s="368">
        <f>SUBTOTAL(9,K6:K1048576)</f>
        <v>6239</v>
      </c>
      <c r="L3" s="369">
        <f>SUBTOTAL(9,L6:L1048576)</f>
        <v>5057</v>
      </c>
      <c r="M3" s="369">
        <f>SUBTOTAL(9,M6:M1048576)</f>
        <v>7278</v>
      </c>
      <c r="N3" s="181">
        <f>IF(OR(M3=0,E3=0),"",M3*1000/E3)</f>
        <v>2957.3344169036977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78"/>
      <c r="B5" s="879"/>
      <c r="C5" s="886">
        <v>2018</v>
      </c>
      <c r="D5" s="886">
        <v>2019</v>
      </c>
      <c r="E5" s="886">
        <v>2020</v>
      </c>
      <c r="F5" s="887" t="s">
        <v>2</v>
      </c>
      <c r="G5" s="897">
        <v>2018</v>
      </c>
      <c r="H5" s="886">
        <v>2019</v>
      </c>
      <c r="I5" s="886">
        <v>2020</v>
      </c>
      <c r="J5" s="887" t="s">
        <v>2</v>
      </c>
      <c r="K5" s="897">
        <v>2018</v>
      </c>
      <c r="L5" s="886">
        <v>2019</v>
      </c>
      <c r="M5" s="886">
        <v>2020</v>
      </c>
      <c r="N5" s="898" t="s">
        <v>79</v>
      </c>
    </row>
    <row r="6" spans="1:14" ht="14.45" customHeight="1" x14ac:dyDescent="0.2">
      <c r="A6" s="880" t="s">
        <v>3077</v>
      </c>
      <c r="B6" s="883" t="s">
        <v>4216</v>
      </c>
      <c r="C6" s="888">
        <v>13</v>
      </c>
      <c r="D6" s="889">
        <v>1</v>
      </c>
      <c r="E6" s="889">
        <v>35</v>
      </c>
      <c r="F6" s="894"/>
      <c r="G6" s="888">
        <v>374.00220000000002</v>
      </c>
      <c r="H6" s="889">
        <v>28.776599999999998</v>
      </c>
      <c r="I6" s="889">
        <v>1007.2440000000001</v>
      </c>
      <c r="J6" s="894"/>
      <c r="K6" s="888">
        <v>143</v>
      </c>
      <c r="L6" s="889">
        <v>11</v>
      </c>
      <c r="M6" s="889">
        <v>385</v>
      </c>
      <c r="N6" s="899">
        <v>11000</v>
      </c>
    </row>
    <row r="7" spans="1:14" ht="14.45" customHeight="1" x14ac:dyDescent="0.2">
      <c r="A7" s="881" t="s">
        <v>3183</v>
      </c>
      <c r="B7" s="884" t="s">
        <v>4216</v>
      </c>
      <c r="C7" s="890">
        <v>89</v>
      </c>
      <c r="D7" s="891">
        <v>14</v>
      </c>
      <c r="E7" s="891">
        <v>112</v>
      </c>
      <c r="F7" s="895"/>
      <c r="G7" s="890">
        <v>2240.076599999999</v>
      </c>
      <c r="H7" s="891">
        <v>352.44360000000006</v>
      </c>
      <c r="I7" s="891">
        <v>2819.9663999999993</v>
      </c>
      <c r="J7" s="895"/>
      <c r="K7" s="890">
        <v>801</v>
      </c>
      <c r="L7" s="891">
        <v>126</v>
      </c>
      <c r="M7" s="891">
        <v>1008</v>
      </c>
      <c r="N7" s="900">
        <v>9000</v>
      </c>
    </row>
    <row r="8" spans="1:14" ht="14.45" customHeight="1" x14ac:dyDescent="0.2">
      <c r="A8" s="881" t="s">
        <v>3169</v>
      </c>
      <c r="B8" s="884" t="s">
        <v>4216</v>
      </c>
      <c r="C8" s="890">
        <v>160</v>
      </c>
      <c r="D8" s="891">
        <v>92</v>
      </c>
      <c r="E8" s="891">
        <v>301</v>
      </c>
      <c r="F8" s="895"/>
      <c r="G8" s="890">
        <v>3451.1039999999989</v>
      </c>
      <c r="H8" s="891">
        <v>1984.9338</v>
      </c>
      <c r="I8" s="891">
        <v>6495.0552000000007</v>
      </c>
      <c r="J8" s="895"/>
      <c r="K8" s="890">
        <v>1120</v>
      </c>
      <c r="L8" s="891">
        <v>644</v>
      </c>
      <c r="M8" s="891">
        <v>2107</v>
      </c>
      <c r="N8" s="900">
        <v>7000</v>
      </c>
    </row>
    <row r="9" spans="1:14" ht="14.45" customHeight="1" x14ac:dyDescent="0.2">
      <c r="A9" s="881" t="s">
        <v>3079</v>
      </c>
      <c r="B9" s="884" t="s">
        <v>4216</v>
      </c>
      <c r="C9" s="890">
        <v>1977</v>
      </c>
      <c r="D9" s="891">
        <v>2031</v>
      </c>
      <c r="E9" s="891">
        <v>1775</v>
      </c>
      <c r="F9" s="895"/>
      <c r="G9" s="890">
        <v>21236.145</v>
      </c>
      <c r="H9" s="891">
        <v>21794.320240000005</v>
      </c>
      <c r="I9" s="891">
        <v>19037.758500000025</v>
      </c>
      <c r="J9" s="895"/>
      <c r="K9" s="890">
        <v>3954</v>
      </c>
      <c r="L9" s="891">
        <v>4062</v>
      </c>
      <c r="M9" s="891">
        <v>3550</v>
      </c>
      <c r="N9" s="900">
        <v>2000</v>
      </c>
    </row>
    <row r="10" spans="1:14" ht="14.45" customHeight="1" x14ac:dyDescent="0.2">
      <c r="A10" s="881" t="s">
        <v>3171</v>
      </c>
      <c r="B10" s="884" t="s">
        <v>4216</v>
      </c>
      <c r="C10" s="890">
        <v>210</v>
      </c>
      <c r="D10" s="891">
        <v>203</v>
      </c>
      <c r="E10" s="891">
        <v>218</v>
      </c>
      <c r="F10" s="895"/>
      <c r="G10" s="890">
        <v>1267.3718399999998</v>
      </c>
      <c r="H10" s="891">
        <v>1222.3997799999995</v>
      </c>
      <c r="I10" s="891">
        <v>1311.7661999999998</v>
      </c>
      <c r="J10" s="895"/>
      <c r="K10" s="890">
        <v>210</v>
      </c>
      <c r="L10" s="891">
        <v>203</v>
      </c>
      <c r="M10" s="891">
        <v>218</v>
      </c>
      <c r="N10" s="900">
        <v>1000</v>
      </c>
    </row>
    <row r="11" spans="1:14" ht="14.45" customHeight="1" thickBot="1" x14ac:dyDescent="0.25">
      <c r="A11" s="882" t="s">
        <v>3163</v>
      </c>
      <c r="B11" s="885" t="s">
        <v>4216</v>
      </c>
      <c r="C11" s="892">
        <v>22</v>
      </c>
      <c r="D11" s="893">
        <v>22</v>
      </c>
      <c r="E11" s="893">
        <v>20</v>
      </c>
      <c r="F11" s="896"/>
      <c r="G11" s="892">
        <v>108.42479999999999</v>
      </c>
      <c r="H11" s="893">
        <v>108.53280000000002</v>
      </c>
      <c r="I11" s="893">
        <v>98.746199999999988</v>
      </c>
      <c r="J11" s="896"/>
      <c r="K11" s="892">
        <v>11</v>
      </c>
      <c r="L11" s="893">
        <v>11</v>
      </c>
      <c r="M11" s="893">
        <v>10</v>
      </c>
      <c r="N11" s="901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4D83CFA7-E9B3-4F0A-A080-DA135503FB2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1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2018</v>
      </c>
      <c r="C3" s="44">
        <v>2019</v>
      </c>
      <c r="D3" s="11"/>
      <c r="E3" s="502">
        <v>2020</v>
      </c>
      <c r="F3" s="503"/>
      <c r="G3" s="503"/>
      <c r="H3" s="504"/>
      <c r="I3" s="505">
        <v>2017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3" t="s">
        <v>299</v>
      </c>
      <c r="J4" s="414" t="s">
        <v>300</v>
      </c>
    </row>
    <row r="5" spans="1:10" ht="14.45" customHeight="1" x14ac:dyDescent="0.2">
      <c r="A5" s="207" t="str">
        <f>HYPERLINK("#'Léky Žádanky'!A1","Léky (Kč)")</f>
        <v>Léky (Kč)</v>
      </c>
      <c r="B5" s="31">
        <v>7406.0792599999995</v>
      </c>
      <c r="C5" s="33">
        <v>6060.8962600000013</v>
      </c>
      <c r="D5" s="12"/>
      <c r="E5" s="212">
        <v>6952.169310000002</v>
      </c>
      <c r="F5" s="32">
        <v>0</v>
      </c>
      <c r="G5" s="211">
        <f>E5-F5</f>
        <v>6952.169310000002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2941.2830299999991</v>
      </c>
      <c r="C6" s="35">
        <v>3157.2494699999988</v>
      </c>
      <c r="D6" s="12"/>
      <c r="E6" s="213">
        <v>3221.3809600000013</v>
      </c>
      <c r="F6" s="34">
        <v>0</v>
      </c>
      <c r="G6" s="214">
        <f>E6-F6</f>
        <v>3221.3809600000013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35237.266099999993</v>
      </c>
      <c r="C7" s="35">
        <v>39919.719509999995</v>
      </c>
      <c r="D7" s="12"/>
      <c r="E7" s="213">
        <v>41812.013129999992</v>
      </c>
      <c r="F7" s="34">
        <v>0</v>
      </c>
      <c r="G7" s="214">
        <f>E7-F7</f>
        <v>41812.013129999992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6050.148130000016</v>
      </c>
      <c r="C8" s="37">
        <v>7142.5885299999973</v>
      </c>
      <c r="D8" s="12"/>
      <c r="E8" s="215">
        <v>8840.2538000000022</v>
      </c>
      <c r="F8" s="36">
        <v>0</v>
      </c>
      <c r="G8" s="216">
        <f>E8-F8</f>
        <v>8840.2538000000022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51634.776520000007</v>
      </c>
      <c r="C9" s="39">
        <v>56280.453769999993</v>
      </c>
      <c r="D9" s="12"/>
      <c r="E9" s="3">
        <v>60825.817200000005</v>
      </c>
      <c r="F9" s="38">
        <v>0</v>
      </c>
      <c r="G9" s="38">
        <f>E9-F9</f>
        <v>60825.817200000005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>
        <f>C11</f>
        <v>0</v>
      </c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16462.41</v>
      </c>
      <c r="C12" s="37">
        <f>IF(ISERROR(VLOOKUP("Celkem",CaseMix!A:D,3,0)),0,VLOOKUP("Celkem",CaseMix!A:D,3,0)*30)</f>
        <v>9473.970000000003</v>
      </c>
      <c r="D12" s="12"/>
      <c r="E12" s="215">
        <f>IF(ISERROR(VLOOKUP("Celkem",CaseMix!A:D,4,0)),0,VLOOKUP("Celkem",CaseMix!A:D,4,0)*30)</f>
        <v>12259.230000000001</v>
      </c>
      <c r="F12" s="36">
        <f>C12</f>
        <v>9473.970000000003</v>
      </c>
      <c r="G12" s="216">
        <f>E12-F12</f>
        <v>2785.2599999999984</v>
      </c>
      <c r="H12" s="219">
        <f>IF(F12&lt;0.00000001,"",E12/F12)</f>
        <v>1.2939907979442618</v>
      </c>
      <c r="I12" s="216">
        <f>E12-B12</f>
        <v>-4203.1799999999985</v>
      </c>
      <c r="J12" s="219">
        <f>IF(B12&lt;0.00000001,"",E12/B12)</f>
        <v>0.74468015314890112</v>
      </c>
    </row>
    <row r="13" spans="1:10" ht="14.45" customHeight="1" thickBot="1" x14ac:dyDescent="0.25">
      <c r="A13" s="4" t="s">
        <v>87</v>
      </c>
      <c r="B13" s="9">
        <f>SUM(B11:B12)</f>
        <v>16462.41</v>
      </c>
      <c r="C13" s="41">
        <f>SUM(C11:C12)</f>
        <v>9473.970000000003</v>
      </c>
      <c r="D13" s="12"/>
      <c r="E13" s="9">
        <f>SUM(E11:E12)</f>
        <v>12259.230000000001</v>
      </c>
      <c r="F13" s="40">
        <f>SUM(F11:F12)</f>
        <v>9473.970000000003</v>
      </c>
      <c r="G13" s="40">
        <f>E13-F13</f>
        <v>2785.2599999999984</v>
      </c>
      <c r="H13" s="221">
        <f>IF(F13&lt;0.00000001,"",E13/F13)</f>
        <v>1.2939907979442618</v>
      </c>
      <c r="I13" s="40">
        <f>SUM(I11:I12)</f>
        <v>-4203.1799999999985</v>
      </c>
      <c r="J13" s="221">
        <f>IF(B13&lt;0.00000001,"",E13/B13)</f>
        <v>0.74468015314890112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0.31882407767608939</v>
      </c>
      <c r="C15" s="43">
        <f>IF(C9=0,"",C13/C9)</f>
        <v>0.1683349967062642</v>
      </c>
      <c r="D15" s="12"/>
      <c r="E15" s="10">
        <f>IF(E9=0,"",E13/E9)</f>
        <v>0.2015464906898119</v>
      </c>
      <c r="F15" s="42" t="str">
        <f>IF(F9=0,"",F13/F9)</f>
        <v/>
      </c>
      <c r="G15" s="42" t="str">
        <f>IF(ISERROR(F15-E15),"",E15-F15)</f>
        <v/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4" t="s">
        <v>209</v>
      </c>
      <c r="B18" s="355"/>
      <c r="C18" s="355"/>
      <c r="D18" s="355"/>
      <c r="E18" s="355"/>
      <c r="F18" s="355"/>
      <c r="G18" s="355"/>
      <c r="H18" s="355"/>
    </row>
    <row r="19" spans="1:8" ht="15" x14ac:dyDescent="0.25">
      <c r="A19" s="353" t="s">
        <v>208</v>
      </c>
      <c r="B19" s="355"/>
      <c r="C19" s="355"/>
      <c r="D19" s="355"/>
      <c r="E19" s="355"/>
      <c r="F19" s="355"/>
      <c r="G19" s="355"/>
      <c r="H19" s="355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278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9E6AFABC-6E84-4734-8A14-B0B79CF36EF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1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4"/>
      <c r="B3" s="305" t="s">
        <v>89</v>
      </c>
      <c r="C3" s="306" t="s">
        <v>90</v>
      </c>
      <c r="D3" s="306" t="s">
        <v>91</v>
      </c>
      <c r="E3" s="305" t="s">
        <v>92</v>
      </c>
      <c r="F3" s="306" t="s">
        <v>93</v>
      </c>
      <c r="G3" s="306" t="s">
        <v>94</v>
      </c>
      <c r="H3" s="306" t="s">
        <v>95</v>
      </c>
      <c r="I3" s="306" t="s">
        <v>96</v>
      </c>
      <c r="J3" s="306" t="s">
        <v>97</v>
      </c>
      <c r="K3" s="306" t="s">
        <v>98</v>
      </c>
      <c r="L3" s="306" t="s">
        <v>99</v>
      </c>
      <c r="M3" s="306" t="s">
        <v>100</v>
      </c>
    </row>
    <row r="4" spans="1:13" ht="14.45" customHeight="1" x14ac:dyDescent="0.2">
      <c r="A4" s="304" t="s">
        <v>88</v>
      </c>
      <c r="B4" s="307">
        <f>(B10+B8)/B6</f>
        <v>0.38652579323566044</v>
      </c>
      <c r="C4" s="307">
        <f t="shared" ref="C4:M4" si="0">(C10+C8)/C6</f>
        <v>0.23142008362985195</v>
      </c>
      <c r="D4" s="307">
        <f t="shared" si="0"/>
        <v>0.20291906332572501</v>
      </c>
      <c r="E4" s="307">
        <f t="shared" si="0"/>
        <v>0.23524872150657383</v>
      </c>
      <c r="F4" s="307">
        <f t="shared" si="0"/>
        <v>0.23029146700207301</v>
      </c>
      <c r="G4" s="307">
        <f t="shared" si="0"/>
        <v>0.21176942349986805</v>
      </c>
      <c r="H4" s="307">
        <f t="shared" si="0"/>
        <v>0.17778722963344837</v>
      </c>
      <c r="I4" s="307">
        <f t="shared" si="0"/>
        <v>0.2015464906898119</v>
      </c>
      <c r="J4" s="307">
        <f t="shared" si="0"/>
        <v>0</v>
      </c>
      <c r="K4" s="307">
        <f t="shared" si="0"/>
        <v>0</v>
      </c>
      <c r="L4" s="307">
        <f t="shared" si="0"/>
        <v>0</v>
      </c>
      <c r="M4" s="307">
        <f t="shared" si="0"/>
        <v>0</v>
      </c>
    </row>
    <row r="5" spans="1:13" ht="14.45" customHeight="1" x14ac:dyDescent="0.2">
      <c r="A5" s="308" t="s">
        <v>40</v>
      </c>
      <c r="B5" s="307">
        <f>IF(ISERROR(VLOOKUP($A5,'Man Tab'!$A:$Q,COLUMN()+2,0)),0,VLOOKUP($A5,'Man Tab'!$A:$Q,COLUMN()+2,0))</f>
        <v>7100.5610700000007</v>
      </c>
      <c r="C5" s="307">
        <f>IF(ISERROR(VLOOKUP($A5,'Man Tab'!$A:$Q,COLUMN()+2,0)),0,VLOOKUP($A5,'Man Tab'!$A:$Q,COLUMN()+2,0))</f>
        <v>7139.5167499999998</v>
      </c>
      <c r="D5" s="307">
        <f>IF(ISERROR(VLOOKUP($A5,'Man Tab'!$A:$Q,COLUMN()+2,0)),0,VLOOKUP($A5,'Man Tab'!$A:$Q,COLUMN()+2,0))</f>
        <v>7517.5625300000002</v>
      </c>
      <c r="E5" s="307">
        <f>IF(ISERROR(VLOOKUP($A5,'Man Tab'!$A:$Q,COLUMN()+2,0)),0,VLOOKUP($A5,'Man Tab'!$A:$Q,COLUMN()+2,0))</f>
        <v>8074.9553599999999</v>
      </c>
      <c r="F5" s="307">
        <f>IF(ISERROR(VLOOKUP($A5,'Man Tab'!$A:$Q,COLUMN()+2,0)),0,VLOOKUP($A5,'Man Tab'!$A:$Q,COLUMN()+2,0))</f>
        <v>7784.9943499999999</v>
      </c>
      <c r="G5" s="307">
        <f>IF(ISERROR(VLOOKUP($A5,'Man Tab'!$A:$Q,COLUMN()+2,0)),0,VLOOKUP($A5,'Man Tab'!$A:$Q,COLUMN()+2,0))</f>
        <v>7177.4036799999994</v>
      </c>
      <c r="H5" s="307">
        <f>IF(ISERROR(VLOOKUP($A5,'Man Tab'!$A:$Q,COLUMN()+2,0)),0,VLOOKUP($A5,'Man Tab'!$A:$Q,COLUMN()+2,0))</f>
        <v>8562.1006899999993</v>
      </c>
      <c r="I5" s="307">
        <f>IF(ISERROR(VLOOKUP($A5,'Man Tab'!$A:$Q,COLUMN()+2,0)),0,VLOOKUP($A5,'Man Tab'!$A:$Q,COLUMN()+2,0))</f>
        <v>7468.7227699999994</v>
      </c>
      <c r="J5" s="307">
        <f>IF(ISERROR(VLOOKUP($A5,'Man Tab'!$A:$Q,COLUMN()+2,0)),0,VLOOKUP($A5,'Man Tab'!$A:$Q,COLUMN()+2,0))</f>
        <v>0</v>
      </c>
      <c r="K5" s="307">
        <f>IF(ISERROR(VLOOKUP($A5,'Man Tab'!$A:$Q,COLUMN()+2,0)),0,VLOOKUP($A5,'Man Tab'!$A:$Q,COLUMN()+2,0))</f>
        <v>0</v>
      </c>
      <c r="L5" s="307">
        <f>IF(ISERROR(VLOOKUP($A5,'Man Tab'!$A:$Q,COLUMN()+2,0)),0,VLOOKUP($A5,'Man Tab'!$A:$Q,COLUMN()+2,0))</f>
        <v>0</v>
      </c>
      <c r="M5" s="307">
        <f>IF(ISERROR(VLOOKUP($A5,'Man Tab'!$A:$Q,COLUMN()+2,0)),0,VLOOKUP($A5,'Man Tab'!$A:$Q,COLUMN()+2,0))</f>
        <v>0</v>
      </c>
    </row>
    <row r="6" spans="1:13" ht="14.45" customHeight="1" x14ac:dyDescent="0.2">
      <c r="A6" s="308" t="s">
        <v>84</v>
      </c>
      <c r="B6" s="309">
        <f>B5</f>
        <v>7100.5610700000007</v>
      </c>
      <c r="C6" s="309">
        <f t="shared" ref="C6:M6" si="1">C5+B6</f>
        <v>14240.07782</v>
      </c>
      <c r="D6" s="309">
        <f t="shared" si="1"/>
        <v>21757.640350000001</v>
      </c>
      <c r="E6" s="309">
        <f t="shared" si="1"/>
        <v>29832.595710000001</v>
      </c>
      <c r="F6" s="309">
        <f t="shared" si="1"/>
        <v>37617.590060000002</v>
      </c>
      <c r="G6" s="309">
        <f t="shared" si="1"/>
        <v>44794.993740000005</v>
      </c>
      <c r="H6" s="309">
        <f t="shared" si="1"/>
        <v>53357.094430000005</v>
      </c>
      <c r="I6" s="309">
        <f t="shared" si="1"/>
        <v>60825.817200000005</v>
      </c>
      <c r="J6" s="309">
        <f t="shared" si="1"/>
        <v>60825.817200000005</v>
      </c>
      <c r="K6" s="309">
        <f t="shared" si="1"/>
        <v>60825.817200000005</v>
      </c>
      <c r="L6" s="309">
        <f t="shared" si="1"/>
        <v>60825.817200000005</v>
      </c>
      <c r="M6" s="309">
        <f t="shared" si="1"/>
        <v>60825.817200000005</v>
      </c>
    </row>
    <row r="7" spans="1:13" ht="14.45" customHeight="1" x14ac:dyDescent="0.2">
      <c r="A7" s="308" t="s">
        <v>112</v>
      </c>
      <c r="B7" s="308">
        <v>91.484999999999999</v>
      </c>
      <c r="C7" s="308">
        <v>109.848</v>
      </c>
      <c r="D7" s="308">
        <v>147.16800000000001</v>
      </c>
      <c r="E7" s="308">
        <v>233.93600000000001</v>
      </c>
      <c r="F7" s="308">
        <v>288.767</v>
      </c>
      <c r="G7" s="308">
        <v>316.20699999999999</v>
      </c>
      <c r="H7" s="308">
        <v>316.20699999999999</v>
      </c>
      <c r="I7" s="308">
        <v>408.64100000000002</v>
      </c>
      <c r="J7" s="308"/>
      <c r="K7" s="308"/>
      <c r="L7" s="308"/>
      <c r="M7" s="308"/>
    </row>
    <row r="8" spans="1:13" ht="14.45" customHeight="1" x14ac:dyDescent="0.2">
      <c r="A8" s="308" t="s">
        <v>85</v>
      </c>
      <c r="B8" s="309">
        <f>B7*30</f>
        <v>2744.55</v>
      </c>
      <c r="C8" s="309">
        <f t="shared" ref="C8:M8" si="2">C7*30</f>
        <v>3295.44</v>
      </c>
      <c r="D8" s="309">
        <f t="shared" si="2"/>
        <v>4415.04</v>
      </c>
      <c r="E8" s="309">
        <f t="shared" si="2"/>
        <v>7018.08</v>
      </c>
      <c r="F8" s="309">
        <f t="shared" si="2"/>
        <v>8663.01</v>
      </c>
      <c r="G8" s="309">
        <f t="shared" si="2"/>
        <v>9486.2099999999991</v>
      </c>
      <c r="H8" s="309">
        <f t="shared" si="2"/>
        <v>9486.2099999999991</v>
      </c>
      <c r="I8" s="309">
        <f t="shared" si="2"/>
        <v>12259.230000000001</v>
      </c>
      <c r="J8" s="309">
        <f t="shared" si="2"/>
        <v>0</v>
      </c>
      <c r="K8" s="309">
        <f t="shared" si="2"/>
        <v>0</v>
      </c>
      <c r="L8" s="309">
        <f t="shared" si="2"/>
        <v>0</v>
      </c>
      <c r="M8" s="309">
        <f t="shared" si="2"/>
        <v>0</v>
      </c>
    </row>
    <row r="9" spans="1:13" ht="14.45" customHeight="1" x14ac:dyDescent="0.2">
      <c r="A9" s="308" t="s">
        <v>113</v>
      </c>
      <c r="B9" s="308"/>
      <c r="C9" s="308">
        <v>0</v>
      </c>
      <c r="D9" s="308">
        <v>0</v>
      </c>
      <c r="E9" s="308">
        <v>0</v>
      </c>
      <c r="F9" s="308">
        <v>0</v>
      </c>
      <c r="G9" s="308">
        <v>0</v>
      </c>
      <c r="H9" s="308">
        <v>0</v>
      </c>
      <c r="I9" s="308">
        <v>0</v>
      </c>
      <c r="J9" s="308">
        <v>0</v>
      </c>
      <c r="K9" s="308">
        <v>0</v>
      </c>
      <c r="L9" s="308">
        <v>0</v>
      </c>
      <c r="M9" s="308">
        <v>0</v>
      </c>
    </row>
    <row r="10" spans="1:13" ht="14.45" customHeight="1" x14ac:dyDescent="0.2">
      <c r="A10" s="308" t="s">
        <v>86</v>
      </c>
      <c r="B10" s="309">
        <f>B9/1000</f>
        <v>0</v>
      </c>
      <c r="C10" s="309">
        <f t="shared" ref="C10:M10" si="3">C9/1000+B10</f>
        <v>0</v>
      </c>
      <c r="D10" s="309">
        <f t="shared" si="3"/>
        <v>0</v>
      </c>
      <c r="E10" s="309">
        <f t="shared" si="3"/>
        <v>0</v>
      </c>
      <c r="F10" s="309">
        <f t="shared" si="3"/>
        <v>0</v>
      </c>
      <c r="G10" s="309">
        <f t="shared" si="3"/>
        <v>0</v>
      </c>
      <c r="H10" s="309">
        <f t="shared" si="3"/>
        <v>0</v>
      </c>
      <c r="I10" s="309">
        <f t="shared" si="3"/>
        <v>0</v>
      </c>
      <c r="J10" s="309">
        <f t="shared" si="3"/>
        <v>0</v>
      </c>
      <c r="K10" s="309">
        <f t="shared" si="3"/>
        <v>0</v>
      </c>
      <c r="L10" s="309">
        <f t="shared" si="3"/>
        <v>0</v>
      </c>
      <c r="M10" s="309">
        <f t="shared" si="3"/>
        <v>0</v>
      </c>
    </row>
    <row r="11" spans="1:13" ht="14.45" customHeight="1" x14ac:dyDescent="0.2">
      <c r="A11" s="304"/>
      <c r="B11" s="304" t="s">
        <v>102</v>
      </c>
      <c r="C11" s="304">
        <f ca="1">IF(MONTH(TODAY())=1,12,MONTH(TODAY())-1)</f>
        <v>8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</row>
    <row r="12" spans="1:13" ht="14.45" customHeight="1" x14ac:dyDescent="0.2">
      <c r="A12" s="304">
        <v>0</v>
      </c>
      <c r="B12" s="307" t="str">
        <f>IF(ISERROR(HI!F15),#REF!,HI!F15)</f>
        <v/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3" ht="14.45" customHeight="1" x14ac:dyDescent="0.2">
      <c r="A13" s="304">
        <v>1</v>
      </c>
      <c r="B13" s="307" t="str">
        <f>IF(ISERROR(HI!F15),#REF!,HI!F15)</f>
        <v/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</row>
  </sheetData>
  <mergeCells count="1">
    <mergeCell ref="A1:M1"/>
  </mergeCells>
  <hyperlinks>
    <hyperlink ref="A2" location="Obsah!A1" display="Zpět na Obsah  KL 01  1.-4.měsíc" xr:uid="{2BA16AE3-7E05-48E6-937F-1D5C7BF44A7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10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10" customFormat="1" ht="14.45" customHeight="1" thickBot="1" x14ac:dyDescent="0.25">
      <c r="A2" s="351" t="s">
        <v>305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2020</v>
      </c>
      <c r="C4" s="243" t="s">
        <v>17</v>
      </c>
      <c r="D4" s="386" t="s">
        <v>279</v>
      </c>
      <c r="E4" s="386" t="s">
        <v>280</v>
      </c>
      <c r="F4" s="386" t="s">
        <v>281</v>
      </c>
      <c r="G4" s="386" t="s">
        <v>282</v>
      </c>
      <c r="H4" s="386" t="s">
        <v>283</v>
      </c>
      <c r="I4" s="386" t="s">
        <v>284</v>
      </c>
      <c r="J4" s="386" t="s">
        <v>285</v>
      </c>
      <c r="K4" s="386" t="s">
        <v>286</v>
      </c>
      <c r="L4" s="386" t="s">
        <v>287</v>
      </c>
      <c r="M4" s="386" t="s">
        <v>288</v>
      </c>
      <c r="N4" s="386" t="s">
        <v>289</v>
      </c>
      <c r="O4" s="386" t="s">
        <v>290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10000.000000099999</v>
      </c>
      <c r="C7" s="56">
        <v>833.33333334166662</v>
      </c>
      <c r="D7" s="56">
        <v>833.73010999999997</v>
      </c>
      <c r="E7" s="56">
        <v>892.63399000000004</v>
      </c>
      <c r="F7" s="56">
        <v>957.94385</v>
      </c>
      <c r="G7" s="56">
        <v>987.82380000000001</v>
      </c>
      <c r="H7" s="56">
        <v>892.64945</v>
      </c>
      <c r="I7" s="56">
        <v>885.07967000000008</v>
      </c>
      <c r="J7" s="56">
        <v>594.78748999999993</v>
      </c>
      <c r="K7" s="56">
        <v>907.52094999999997</v>
      </c>
      <c r="L7" s="56">
        <v>0</v>
      </c>
      <c r="M7" s="56">
        <v>0</v>
      </c>
      <c r="N7" s="56">
        <v>0</v>
      </c>
      <c r="O7" s="56">
        <v>0</v>
      </c>
      <c r="P7" s="57">
        <v>6952.1693100000002</v>
      </c>
      <c r="Q7" s="171">
        <v>0.69521693099304793</v>
      </c>
    </row>
    <row r="8" spans="1:17" ht="14.45" customHeight="1" x14ac:dyDescent="0.2">
      <c r="A8" s="19" t="s">
        <v>23</v>
      </c>
      <c r="B8" s="55">
        <v>5275.7066849999992</v>
      </c>
      <c r="C8" s="56">
        <v>439.64222374999991</v>
      </c>
      <c r="D8" s="56">
        <v>306.33999999999997</v>
      </c>
      <c r="E8" s="56">
        <v>419.77</v>
      </c>
      <c r="F8" s="56">
        <v>268.49</v>
      </c>
      <c r="G8" s="56">
        <v>764.37</v>
      </c>
      <c r="H8" s="56">
        <v>406.15499999999997</v>
      </c>
      <c r="I8" s="56">
        <v>426.05500000000001</v>
      </c>
      <c r="J8" s="56">
        <v>409.44</v>
      </c>
      <c r="K8" s="56">
        <v>452.59</v>
      </c>
      <c r="L8" s="56">
        <v>0</v>
      </c>
      <c r="M8" s="56">
        <v>0</v>
      </c>
      <c r="N8" s="56">
        <v>0</v>
      </c>
      <c r="O8" s="56">
        <v>0</v>
      </c>
      <c r="P8" s="57">
        <v>3453.21</v>
      </c>
      <c r="Q8" s="171">
        <v>0.65454927769548665</v>
      </c>
    </row>
    <row r="9" spans="1:17" ht="14.45" customHeight="1" x14ac:dyDescent="0.2">
      <c r="A9" s="19" t="s">
        <v>24</v>
      </c>
      <c r="B9" s="55">
        <v>4707</v>
      </c>
      <c r="C9" s="56">
        <v>392.25</v>
      </c>
      <c r="D9" s="56">
        <v>471.04316</v>
      </c>
      <c r="E9" s="56">
        <v>351.30553000000003</v>
      </c>
      <c r="F9" s="56">
        <v>446.85275000000001</v>
      </c>
      <c r="G9" s="56">
        <v>431.98727000000002</v>
      </c>
      <c r="H9" s="56">
        <v>403.13448999999997</v>
      </c>
      <c r="I9" s="56">
        <v>324.65168</v>
      </c>
      <c r="J9" s="56">
        <v>404.83456999999999</v>
      </c>
      <c r="K9" s="56">
        <v>387.57150999999999</v>
      </c>
      <c r="L9" s="56">
        <v>0</v>
      </c>
      <c r="M9" s="56">
        <v>0</v>
      </c>
      <c r="N9" s="56">
        <v>0</v>
      </c>
      <c r="O9" s="56">
        <v>0</v>
      </c>
      <c r="P9" s="57">
        <v>3221.3809600000004</v>
      </c>
      <c r="Q9" s="171">
        <v>0.68438091353303598</v>
      </c>
    </row>
    <row r="10" spans="1:17" ht="14.45" customHeight="1" x14ac:dyDescent="0.2">
      <c r="A10" s="19" t="s">
        <v>25</v>
      </c>
      <c r="B10" s="55">
        <v>102.2410613</v>
      </c>
      <c r="C10" s="56">
        <v>8.5200884416666671</v>
      </c>
      <c r="D10" s="56">
        <v>7.6741299999999999</v>
      </c>
      <c r="E10" s="56">
        <v>7.2752600000000003</v>
      </c>
      <c r="F10" s="56">
        <v>10.175280000000001</v>
      </c>
      <c r="G10" s="56">
        <v>8.5325100000000003</v>
      </c>
      <c r="H10" s="56">
        <v>10.019530000000001</v>
      </c>
      <c r="I10" s="56">
        <v>12.037000000000001</v>
      </c>
      <c r="J10" s="56">
        <v>7.17082</v>
      </c>
      <c r="K10" s="56">
        <v>8.7499900000000004</v>
      </c>
      <c r="L10" s="56">
        <v>0</v>
      </c>
      <c r="M10" s="56">
        <v>0</v>
      </c>
      <c r="N10" s="56">
        <v>0</v>
      </c>
      <c r="O10" s="56">
        <v>0</v>
      </c>
      <c r="P10" s="57">
        <v>71.634520000000009</v>
      </c>
      <c r="Q10" s="171">
        <v>0.70064335296566416</v>
      </c>
    </row>
    <row r="11" spans="1:17" ht="14.45" customHeight="1" x14ac:dyDescent="0.2">
      <c r="A11" s="19" t="s">
        <v>26</v>
      </c>
      <c r="B11" s="55">
        <v>450.65532010000004</v>
      </c>
      <c r="C11" s="56">
        <v>37.554610008333334</v>
      </c>
      <c r="D11" s="56">
        <v>38.423379999999995</v>
      </c>
      <c r="E11" s="56">
        <v>43.725019999999994</v>
      </c>
      <c r="F11" s="56">
        <v>42.6541</v>
      </c>
      <c r="G11" s="56">
        <v>44.472999999999999</v>
      </c>
      <c r="H11" s="56">
        <v>38.412030000000001</v>
      </c>
      <c r="I11" s="56">
        <v>50.729349999999997</v>
      </c>
      <c r="J11" s="56">
        <v>36.630809999999997</v>
      </c>
      <c r="K11" s="56">
        <v>46.43439</v>
      </c>
      <c r="L11" s="56">
        <v>0</v>
      </c>
      <c r="M11" s="56">
        <v>0</v>
      </c>
      <c r="N11" s="56">
        <v>0</v>
      </c>
      <c r="O11" s="56">
        <v>0</v>
      </c>
      <c r="P11" s="57">
        <v>341.48208</v>
      </c>
      <c r="Q11" s="171">
        <v>0.75774558685832316</v>
      </c>
    </row>
    <row r="12" spans="1:17" ht="14.45" customHeight="1" x14ac:dyDescent="0.2">
      <c r="A12" s="19" t="s">
        <v>27</v>
      </c>
      <c r="B12" s="55">
        <v>168.45581559999999</v>
      </c>
      <c r="C12" s="56">
        <v>14.037984633333332</v>
      </c>
      <c r="D12" s="56">
        <v>2.8633099999999998</v>
      </c>
      <c r="E12" s="56">
        <v>1.1485000000000001</v>
      </c>
      <c r="F12" s="56">
        <v>48.053170000000001</v>
      </c>
      <c r="G12" s="56">
        <v>1.2210000000000001</v>
      </c>
      <c r="H12" s="56">
        <v>2.8134099999999997</v>
      </c>
      <c r="I12" s="56">
        <v>0</v>
      </c>
      <c r="J12" s="56">
        <v>0</v>
      </c>
      <c r="K12" s="56">
        <v>0.11899999999999999</v>
      </c>
      <c r="L12" s="56">
        <v>0</v>
      </c>
      <c r="M12" s="56">
        <v>0</v>
      </c>
      <c r="N12" s="56">
        <v>0</v>
      </c>
      <c r="O12" s="56">
        <v>0</v>
      </c>
      <c r="P12" s="57">
        <v>56.218389999999992</v>
      </c>
      <c r="Q12" s="171">
        <v>0.33372780749517794</v>
      </c>
    </row>
    <row r="13" spans="1:17" ht="14.45" customHeight="1" x14ac:dyDescent="0.2">
      <c r="A13" s="19" t="s">
        <v>28</v>
      </c>
      <c r="B13" s="55">
        <v>165.00000020000002</v>
      </c>
      <c r="C13" s="56">
        <v>13.750000016666668</v>
      </c>
      <c r="D13" s="56">
        <v>11.34586</v>
      </c>
      <c r="E13" s="56">
        <v>16.649810000000002</v>
      </c>
      <c r="F13" s="56">
        <v>19.787009999999999</v>
      </c>
      <c r="G13" s="56">
        <v>121.59509</v>
      </c>
      <c r="H13" s="56">
        <v>54.861249999999998</v>
      </c>
      <c r="I13" s="56">
        <v>68.981710000000007</v>
      </c>
      <c r="J13" s="56">
        <v>17.811430000000001</v>
      </c>
      <c r="K13" s="56">
        <v>72.796639999999996</v>
      </c>
      <c r="L13" s="56">
        <v>0</v>
      </c>
      <c r="M13" s="56">
        <v>0</v>
      </c>
      <c r="N13" s="56">
        <v>0</v>
      </c>
      <c r="O13" s="56">
        <v>0</v>
      </c>
      <c r="P13" s="57">
        <v>383.8288</v>
      </c>
      <c r="Q13" s="171">
        <v>2.3262351486954724</v>
      </c>
    </row>
    <row r="14" spans="1:17" ht="14.45" customHeight="1" x14ac:dyDescent="0.2">
      <c r="A14" s="19" t="s">
        <v>29</v>
      </c>
      <c r="B14" s="55">
        <v>330.63999459999997</v>
      </c>
      <c r="C14" s="56">
        <v>27.553332883333329</v>
      </c>
      <c r="D14" s="56">
        <v>39.753999999999998</v>
      </c>
      <c r="E14" s="56">
        <v>30.946999999999999</v>
      </c>
      <c r="F14" s="56">
        <v>31.047000000000001</v>
      </c>
      <c r="G14" s="56">
        <v>25.006</v>
      </c>
      <c r="H14" s="56">
        <v>23.417999999999999</v>
      </c>
      <c r="I14" s="56">
        <v>19.664000000000001</v>
      </c>
      <c r="J14" s="56">
        <v>19.652999999999999</v>
      </c>
      <c r="K14" s="56">
        <v>19.626999999999999</v>
      </c>
      <c r="L14" s="56">
        <v>0</v>
      </c>
      <c r="M14" s="56">
        <v>0</v>
      </c>
      <c r="N14" s="56">
        <v>0</v>
      </c>
      <c r="O14" s="56">
        <v>0</v>
      </c>
      <c r="P14" s="57">
        <v>209.11600000000001</v>
      </c>
      <c r="Q14" s="171">
        <v>0.63245827309241076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1878.1836171</v>
      </c>
      <c r="C17" s="56">
        <v>156.51530142499999</v>
      </c>
      <c r="D17" s="56">
        <v>142.78013000000001</v>
      </c>
      <c r="E17" s="56">
        <v>179.61402999999999</v>
      </c>
      <c r="F17" s="56">
        <v>157.33929999999998</v>
      </c>
      <c r="G17" s="56">
        <v>119.13441</v>
      </c>
      <c r="H17" s="56">
        <v>59.003579999999999</v>
      </c>
      <c r="I17" s="56">
        <v>0.82389000000000001</v>
      </c>
      <c r="J17" s="56">
        <v>75.767320000000012</v>
      </c>
      <c r="K17" s="56">
        <v>107.99835</v>
      </c>
      <c r="L17" s="56">
        <v>0</v>
      </c>
      <c r="M17" s="56">
        <v>0</v>
      </c>
      <c r="N17" s="56">
        <v>0</v>
      </c>
      <c r="O17" s="56">
        <v>0</v>
      </c>
      <c r="P17" s="57">
        <v>842.4610100000001</v>
      </c>
      <c r="Q17" s="171">
        <v>0.44855093097915411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0</v>
      </c>
      <c r="E18" s="56">
        <v>15.81</v>
      </c>
      <c r="F18" s="56">
        <v>0</v>
      </c>
      <c r="G18" s="56">
        <v>5.9</v>
      </c>
      <c r="H18" s="56">
        <v>0</v>
      </c>
      <c r="I18" s="56">
        <v>2.96</v>
      </c>
      <c r="J18" s="56">
        <v>3.9409999999999998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28.611000000000001</v>
      </c>
      <c r="Q18" s="171" t="s">
        <v>306</v>
      </c>
    </row>
    <row r="19" spans="1:17" ht="14.45" customHeight="1" x14ac:dyDescent="0.2">
      <c r="A19" s="19" t="s">
        <v>34</v>
      </c>
      <c r="B19" s="55">
        <v>1878.1847680999999</v>
      </c>
      <c r="C19" s="56">
        <v>156.51539734166667</v>
      </c>
      <c r="D19" s="56">
        <v>184.36232000000001</v>
      </c>
      <c r="E19" s="56">
        <v>149.20587</v>
      </c>
      <c r="F19" s="56">
        <v>187.3715</v>
      </c>
      <c r="G19" s="56">
        <v>148.74945000000002</v>
      </c>
      <c r="H19" s="56">
        <v>176.0531</v>
      </c>
      <c r="I19" s="56">
        <v>159.97245999999998</v>
      </c>
      <c r="J19" s="56">
        <v>159.71674999999999</v>
      </c>
      <c r="K19" s="56">
        <v>242.64034000000001</v>
      </c>
      <c r="L19" s="56">
        <v>0</v>
      </c>
      <c r="M19" s="56">
        <v>0</v>
      </c>
      <c r="N19" s="56">
        <v>0</v>
      </c>
      <c r="O19" s="56">
        <v>0</v>
      </c>
      <c r="P19" s="57">
        <v>1408.07179</v>
      </c>
      <c r="Q19" s="171">
        <v>0.74969822666830943</v>
      </c>
    </row>
    <row r="20" spans="1:17" ht="14.45" customHeight="1" x14ac:dyDescent="0.2">
      <c r="A20" s="19" t="s">
        <v>35</v>
      </c>
      <c r="B20" s="55">
        <v>66568.934645000001</v>
      </c>
      <c r="C20" s="56">
        <v>5547.4112204166668</v>
      </c>
      <c r="D20" s="56">
        <v>4822.06592</v>
      </c>
      <c r="E20" s="56">
        <v>4790.2044500000002</v>
      </c>
      <c r="F20" s="56">
        <v>4990.8638000000001</v>
      </c>
      <c r="G20" s="56">
        <v>5148.5778799999998</v>
      </c>
      <c r="H20" s="56">
        <v>5484.9941799999997</v>
      </c>
      <c r="I20" s="56">
        <v>4992.9788699999999</v>
      </c>
      <c r="J20" s="56">
        <v>6592.1797400000005</v>
      </c>
      <c r="K20" s="56">
        <v>4990.1482900000001</v>
      </c>
      <c r="L20" s="56">
        <v>0</v>
      </c>
      <c r="M20" s="56">
        <v>0</v>
      </c>
      <c r="N20" s="56">
        <v>0</v>
      </c>
      <c r="O20" s="56">
        <v>0</v>
      </c>
      <c r="P20" s="57">
        <v>41812.013129999999</v>
      </c>
      <c r="Q20" s="171">
        <v>0.62810098062971631</v>
      </c>
    </row>
    <row r="21" spans="1:17" ht="14.45" customHeight="1" x14ac:dyDescent="0.2">
      <c r="A21" s="20" t="s">
        <v>36</v>
      </c>
      <c r="B21" s="55">
        <v>2658.1267538000002</v>
      </c>
      <c r="C21" s="56">
        <v>221.51056281666669</v>
      </c>
      <c r="D21" s="56">
        <v>239.78244000000001</v>
      </c>
      <c r="E21" s="56">
        <v>233.48244</v>
      </c>
      <c r="F21" s="56">
        <v>233.48244</v>
      </c>
      <c r="G21" s="56">
        <v>233.48245</v>
      </c>
      <c r="H21" s="56">
        <v>233.48032999999998</v>
      </c>
      <c r="I21" s="56">
        <v>233.47028</v>
      </c>
      <c r="J21" s="56">
        <v>233.76737</v>
      </c>
      <c r="K21" s="56">
        <v>232.52598</v>
      </c>
      <c r="L21" s="56">
        <v>0</v>
      </c>
      <c r="M21" s="56">
        <v>0</v>
      </c>
      <c r="N21" s="56">
        <v>0</v>
      </c>
      <c r="O21" s="56">
        <v>0</v>
      </c>
      <c r="P21" s="57">
        <v>1873.4737299999997</v>
      </c>
      <c r="Q21" s="171">
        <v>0.70480977903770858</v>
      </c>
    </row>
    <row r="22" spans="1:17" ht="14.45" customHeight="1" x14ac:dyDescent="0.2">
      <c r="A22" s="19" t="s">
        <v>37</v>
      </c>
      <c r="B22" s="55">
        <v>10.495414199999999</v>
      </c>
      <c r="C22" s="56">
        <v>0.87461784999999992</v>
      </c>
      <c r="D22" s="56">
        <v>0</v>
      </c>
      <c r="E22" s="56">
        <v>7.7439999999999998</v>
      </c>
      <c r="F22" s="56">
        <v>123.50228</v>
      </c>
      <c r="G22" s="56">
        <v>24.502500000000001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155.74878000000001</v>
      </c>
      <c r="Q22" s="171">
        <v>14.839698275080941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43.192227600098704</v>
      </c>
      <c r="C24" s="56">
        <v>3.5993523000082255</v>
      </c>
      <c r="D24" s="56">
        <v>0.39631000000099448</v>
      </c>
      <c r="E24" s="56">
        <v>8.5000000035506673E-4</v>
      </c>
      <c r="F24" s="56">
        <v>5.0000000555883162E-5</v>
      </c>
      <c r="G24" s="56">
        <v>9.6000000000003638</v>
      </c>
      <c r="H24" s="56">
        <v>0</v>
      </c>
      <c r="I24" s="56">
        <v>-2.299999996466795E-4</v>
      </c>
      <c r="J24" s="56">
        <v>6.4003899999988789</v>
      </c>
      <c r="K24" s="56">
        <v>3.2999999893945642E-4</v>
      </c>
      <c r="L24" s="56">
        <v>0</v>
      </c>
      <c r="M24" s="56">
        <v>0</v>
      </c>
      <c r="N24" s="56">
        <v>0</v>
      </c>
      <c r="O24" s="56">
        <v>0</v>
      </c>
      <c r="P24" s="57">
        <v>16.397700000000441</v>
      </c>
      <c r="Q24" s="171">
        <v>0.37964469329576717</v>
      </c>
    </row>
    <row r="25" spans="1:17" ht="14.45" customHeight="1" x14ac:dyDescent="0.2">
      <c r="A25" s="21" t="s">
        <v>40</v>
      </c>
      <c r="B25" s="58">
        <v>94236.816302700099</v>
      </c>
      <c r="C25" s="59">
        <v>7853.0680252250086</v>
      </c>
      <c r="D25" s="59">
        <v>7100.5610700000007</v>
      </c>
      <c r="E25" s="59">
        <v>7139.5167499999998</v>
      </c>
      <c r="F25" s="59">
        <v>7517.5625300000002</v>
      </c>
      <c r="G25" s="59">
        <v>8074.9553599999999</v>
      </c>
      <c r="H25" s="59">
        <v>7784.9943499999999</v>
      </c>
      <c r="I25" s="59">
        <v>7177.4036799999994</v>
      </c>
      <c r="J25" s="59">
        <v>8562.1006899999993</v>
      </c>
      <c r="K25" s="59">
        <v>7468.7227699999994</v>
      </c>
      <c r="L25" s="59">
        <v>0</v>
      </c>
      <c r="M25" s="59">
        <v>0</v>
      </c>
      <c r="N25" s="59">
        <v>0</v>
      </c>
      <c r="O25" s="59">
        <v>0</v>
      </c>
      <c r="P25" s="60">
        <v>60825.817200000005</v>
      </c>
      <c r="Q25" s="172">
        <v>0.64545704732447762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1025.98434</v>
      </c>
      <c r="E26" s="56">
        <v>728.13866000000007</v>
      </c>
      <c r="F26" s="56">
        <v>940.50585000000001</v>
      </c>
      <c r="G26" s="56">
        <v>1064.8340000000001</v>
      </c>
      <c r="H26" s="56">
        <v>863.56581000000006</v>
      </c>
      <c r="I26" s="56">
        <v>921.49053000000004</v>
      </c>
      <c r="J26" s="56">
        <v>809.24195999999995</v>
      </c>
      <c r="K26" s="56">
        <v>966.72324000000003</v>
      </c>
      <c r="L26" s="56">
        <v>0</v>
      </c>
      <c r="M26" s="56">
        <v>0</v>
      </c>
      <c r="N26" s="56">
        <v>0</v>
      </c>
      <c r="O26" s="56">
        <v>0</v>
      </c>
      <c r="P26" s="57">
        <v>7320.4843900000005</v>
      </c>
      <c r="Q26" s="171" t="s">
        <v>306</v>
      </c>
    </row>
    <row r="27" spans="1:17" ht="14.45" customHeight="1" x14ac:dyDescent="0.2">
      <c r="A27" s="22" t="s">
        <v>42</v>
      </c>
      <c r="B27" s="58">
        <v>94236.816302700099</v>
      </c>
      <c r="C27" s="59">
        <v>7853.0680252250086</v>
      </c>
      <c r="D27" s="59">
        <v>8126.5454100000006</v>
      </c>
      <c r="E27" s="59">
        <v>7867.6554099999994</v>
      </c>
      <c r="F27" s="59">
        <v>8458.0683800000006</v>
      </c>
      <c r="G27" s="59">
        <v>9139.7893600000007</v>
      </c>
      <c r="H27" s="59">
        <v>8648.5601600000009</v>
      </c>
      <c r="I27" s="59">
        <v>8098.8942099999995</v>
      </c>
      <c r="J27" s="59">
        <v>9371.3426499999987</v>
      </c>
      <c r="K27" s="59">
        <v>8435.4460099999997</v>
      </c>
      <c r="L27" s="59">
        <v>0</v>
      </c>
      <c r="M27" s="59">
        <v>0</v>
      </c>
      <c r="N27" s="59">
        <v>0</v>
      </c>
      <c r="O27" s="59">
        <v>0</v>
      </c>
      <c r="P27" s="60">
        <v>68146.301590000003</v>
      </c>
      <c r="Q27" s="172">
        <v>0.72313883536882029</v>
      </c>
    </row>
    <row r="28" spans="1:17" ht="14.45" customHeight="1" x14ac:dyDescent="0.2">
      <c r="A28" s="20" t="s">
        <v>43</v>
      </c>
      <c r="B28" s="55">
        <v>463.30229960000003</v>
      </c>
      <c r="C28" s="56">
        <v>38.608524966666671</v>
      </c>
      <c r="D28" s="56">
        <v>0</v>
      </c>
      <c r="E28" s="56">
        <v>0</v>
      </c>
      <c r="F28" s="56">
        <v>0</v>
      </c>
      <c r="G28" s="56">
        <v>0</v>
      </c>
      <c r="H28" s="56">
        <v>4.9590000000000002E-2</v>
      </c>
      <c r="I28" s="56">
        <v>10.025219999999999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10.074809999999999</v>
      </c>
      <c r="Q28" s="171">
        <v>2.174565075264737E-2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277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1CA3566-9C0D-4809-BB59-0E616D03EC3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295</v>
      </c>
      <c r="G4" s="520" t="s">
        <v>51</v>
      </c>
      <c r="H4" s="245" t="s">
        <v>166</v>
      </c>
      <c r="I4" s="518" t="s">
        <v>52</v>
      </c>
      <c r="J4" s="520" t="s">
        <v>297</v>
      </c>
      <c r="K4" s="521" t="s">
        <v>298</v>
      </c>
    </row>
    <row r="5" spans="1:13" ht="39" thickBot="1" x14ac:dyDescent="0.25">
      <c r="A5" s="95"/>
      <c r="B5" s="28" t="s">
        <v>291</v>
      </c>
      <c r="C5" s="29" t="s">
        <v>292</v>
      </c>
      <c r="D5" s="30" t="s">
        <v>293</v>
      </c>
      <c r="E5" s="30" t="s">
        <v>294</v>
      </c>
      <c r="F5" s="519"/>
      <c r="G5" s="519"/>
      <c r="H5" s="29" t="s">
        <v>296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-1067.274189</v>
      </c>
      <c r="C6" s="672">
        <v>-25992.80745</v>
      </c>
      <c r="D6" s="672">
        <v>-24925.533261</v>
      </c>
      <c r="E6" s="673">
        <v>24.354385890615781</v>
      </c>
      <c r="F6" s="671">
        <v>-93773.514003100092</v>
      </c>
      <c r="G6" s="672">
        <v>-62515.676002066728</v>
      </c>
      <c r="H6" s="672">
        <v>5427.0969599999999</v>
      </c>
      <c r="I6" s="672">
        <v>-4086.77315</v>
      </c>
      <c r="J6" s="672">
        <v>58428.902852066727</v>
      </c>
      <c r="K6" s="674">
        <v>4.358131604052818E-2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82851.884143999996</v>
      </c>
      <c r="C7" s="672">
        <v>87562.131699999998</v>
      </c>
      <c r="D7" s="672">
        <v>4710.2475560000021</v>
      </c>
      <c r="E7" s="673">
        <v>1.0568514235332704</v>
      </c>
      <c r="F7" s="671">
        <v>94236.816302700099</v>
      </c>
      <c r="G7" s="672">
        <v>62824.544201800069</v>
      </c>
      <c r="H7" s="672">
        <v>7468.7227699999994</v>
      </c>
      <c r="I7" s="672">
        <v>60825.817200000005</v>
      </c>
      <c r="J7" s="672">
        <v>-1998.7270018000636</v>
      </c>
      <c r="K7" s="674">
        <v>0.64545704732447762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20669.342818999998</v>
      </c>
      <c r="C8" s="672">
        <v>20976.862089999999</v>
      </c>
      <c r="D8" s="672">
        <v>307.51927100000103</v>
      </c>
      <c r="E8" s="673">
        <v>1.014878038150169</v>
      </c>
      <c r="F8" s="671">
        <v>21199.698876899998</v>
      </c>
      <c r="G8" s="672">
        <v>14133.132584599998</v>
      </c>
      <c r="H8" s="672">
        <v>1895.4098100000001</v>
      </c>
      <c r="I8" s="672">
        <v>14689.437759999999</v>
      </c>
      <c r="J8" s="672">
        <v>556.30517540000073</v>
      </c>
      <c r="K8" s="674">
        <v>0.69290784955470153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20332.08036</v>
      </c>
      <c r="C9" s="672">
        <v>20638.682089999998</v>
      </c>
      <c r="D9" s="672">
        <v>306.6017299999985</v>
      </c>
      <c r="E9" s="673">
        <v>1.0150797028425673</v>
      </c>
      <c r="F9" s="671">
        <v>20869.0588823</v>
      </c>
      <c r="G9" s="672">
        <v>13912.705921533334</v>
      </c>
      <c r="H9" s="672">
        <v>1875.7828100000002</v>
      </c>
      <c r="I9" s="672">
        <v>14480.321759999999</v>
      </c>
      <c r="J9" s="672">
        <v>567.61583846666508</v>
      </c>
      <c r="K9" s="674">
        <v>0.69386558549036537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6.7199999999999994E-3</v>
      </c>
      <c r="D10" s="672">
        <v>6.7199999999999994E-3</v>
      </c>
      <c r="E10" s="673">
        <v>0</v>
      </c>
      <c r="F10" s="671">
        <v>0</v>
      </c>
      <c r="G10" s="672">
        <v>0</v>
      </c>
      <c r="H10" s="672">
        <v>3.3E-4</v>
      </c>
      <c r="I10" s="672">
        <v>1.6999999999999999E-3</v>
      </c>
      <c r="J10" s="672">
        <v>1.6999999999999999E-3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6.7199999999999994E-3</v>
      </c>
      <c r="D11" s="672">
        <v>6.7199999999999994E-3</v>
      </c>
      <c r="E11" s="673">
        <v>0</v>
      </c>
      <c r="F11" s="671">
        <v>0</v>
      </c>
      <c r="G11" s="672">
        <v>0</v>
      </c>
      <c r="H11" s="672">
        <v>3.3E-4</v>
      </c>
      <c r="I11" s="672">
        <v>1.6999999999999999E-3</v>
      </c>
      <c r="J11" s="672">
        <v>1.6999999999999999E-3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10249.99898</v>
      </c>
      <c r="C12" s="672">
        <v>10025.78976</v>
      </c>
      <c r="D12" s="672">
        <v>-224.20922000000064</v>
      </c>
      <c r="E12" s="673">
        <v>0.97812592757936057</v>
      </c>
      <c r="F12" s="671">
        <v>10000.000000099999</v>
      </c>
      <c r="G12" s="672">
        <v>6666.6666667333329</v>
      </c>
      <c r="H12" s="672">
        <v>907.52094999999997</v>
      </c>
      <c r="I12" s="672">
        <v>6952.1693099999993</v>
      </c>
      <c r="J12" s="672">
        <v>285.50264326666638</v>
      </c>
      <c r="K12" s="674">
        <v>0.69521693099304782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4499.9999979999993</v>
      </c>
      <c r="C13" s="672">
        <v>4568.9715900000001</v>
      </c>
      <c r="D13" s="672">
        <v>68.971592000000783</v>
      </c>
      <c r="E13" s="673">
        <v>1.0153270204512566</v>
      </c>
      <c r="F13" s="671">
        <v>4600</v>
      </c>
      <c r="G13" s="672">
        <v>3066.6666666666665</v>
      </c>
      <c r="H13" s="672">
        <v>387.63634999999999</v>
      </c>
      <c r="I13" s="672">
        <v>2988.3362599999996</v>
      </c>
      <c r="J13" s="672">
        <v>-78.330406666666931</v>
      </c>
      <c r="K13" s="674">
        <v>0.64963831739130429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2070.0000020000002</v>
      </c>
      <c r="C14" s="672">
        <v>2255.0959500000004</v>
      </c>
      <c r="D14" s="672">
        <v>185.09594800000013</v>
      </c>
      <c r="E14" s="673">
        <v>1.0894183322807554</v>
      </c>
      <c r="F14" s="671">
        <v>2299.9999999000001</v>
      </c>
      <c r="G14" s="672">
        <v>1533.3333332666668</v>
      </c>
      <c r="H14" s="672">
        <v>136.92041</v>
      </c>
      <c r="I14" s="672">
        <v>1263.88122</v>
      </c>
      <c r="J14" s="672">
        <v>-269.45211326666686</v>
      </c>
      <c r="K14" s="674">
        <v>0.54951357393693534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150.000001</v>
      </c>
      <c r="C15" s="672">
        <v>225.89003</v>
      </c>
      <c r="D15" s="672">
        <v>75.890028999999998</v>
      </c>
      <c r="E15" s="673">
        <v>1.5059335232937765</v>
      </c>
      <c r="F15" s="671">
        <v>234.99999979999998</v>
      </c>
      <c r="G15" s="672">
        <v>156.66666653333331</v>
      </c>
      <c r="H15" s="672">
        <v>13.092610000000001</v>
      </c>
      <c r="I15" s="672">
        <v>115.47269</v>
      </c>
      <c r="J15" s="672">
        <v>-41.193976533333313</v>
      </c>
      <c r="K15" s="674">
        <v>0.49137314935436016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1490</v>
      </c>
      <c r="C16" s="672">
        <v>1259.3805199999999</v>
      </c>
      <c r="D16" s="672">
        <v>-230.61948000000007</v>
      </c>
      <c r="E16" s="673">
        <v>0.84522182550335567</v>
      </c>
      <c r="F16" s="671">
        <v>1000.0000001</v>
      </c>
      <c r="G16" s="672">
        <v>666.66666673333327</v>
      </c>
      <c r="H16" s="672">
        <v>150.07179000000002</v>
      </c>
      <c r="I16" s="672">
        <v>998.81700000000001</v>
      </c>
      <c r="J16" s="672">
        <v>332.15033326666673</v>
      </c>
      <c r="K16" s="674">
        <v>0.9988169999001183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49.998980000000003</v>
      </c>
      <c r="C17" s="672">
        <v>273.08759999999995</v>
      </c>
      <c r="D17" s="672">
        <v>223.08861999999993</v>
      </c>
      <c r="E17" s="673">
        <v>5.461863422013808</v>
      </c>
      <c r="F17" s="671">
        <v>230.00000020000002</v>
      </c>
      <c r="G17" s="672">
        <v>153.33333346666669</v>
      </c>
      <c r="H17" s="672">
        <v>45.649500000000003</v>
      </c>
      <c r="I17" s="672">
        <v>191.72790000000001</v>
      </c>
      <c r="J17" s="672">
        <v>38.394566533333318</v>
      </c>
      <c r="K17" s="674">
        <v>0.83359956449252204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1459.9999990000001</v>
      </c>
      <c r="C18" s="672">
        <v>991.84510999999998</v>
      </c>
      <c r="D18" s="672">
        <v>-468.15488900000014</v>
      </c>
      <c r="E18" s="673">
        <v>0.67934596621873</v>
      </c>
      <c r="F18" s="671">
        <v>1090.0000001000001</v>
      </c>
      <c r="G18" s="672">
        <v>726.66666673333339</v>
      </c>
      <c r="H18" s="672">
        <v>130.29160000000002</v>
      </c>
      <c r="I18" s="672">
        <v>818.09596999999997</v>
      </c>
      <c r="J18" s="672">
        <v>91.429303266666579</v>
      </c>
      <c r="K18" s="674">
        <v>0.75054676139903231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380.000001</v>
      </c>
      <c r="C19" s="672">
        <v>300.80041999999997</v>
      </c>
      <c r="D19" s="672">
        <v>-79.199581000000023</v>
      </c>
      <c r="E19" s="673">
        <v>0.79158005054847347</v>
      </c>
      <c r="F19" s="671">
        <v>400</v>
      </c>
      <c r="G19" s="672">
        <v>266.66666666666669</v>
      </c>
      <c r="H19" s="672">
        <v>29.616900000000001</v>
      </c>
      <c r="I19" s="672">
        <v>454.79671000000002</v>
      </c>
      <c r="J19" s="672">
        <v>188.13004333333333</v>
      </c>
      <c r="K19" s="674">
        <v>1.136991775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149.999999</v>
      </c>
      <c r="C20" s="672">
        <v>150.71854000000002</v>
      </c>
      <c r="D20" s="672">
        <v>0.71854100000001608</v>
      </c>
      <c r="E20" s="673">
        <v>1.0047902733652685</v>
      </c>
      <c r="F20" s="671">
        <v>145</v>
      </c>
      <c r="G20" s="672">
        <v>96.666666666666671</v>
      </c>
      <c r="H20" s="672">
        <v>14.241790000000002</v>
      </c>
      <c r="I20" s="672">
        <v>121.04156</v>
      </c>
      <c r="J20" s="672">
        <v>24.374893333333333</v>
      </c>
      <c r="K20" s="674">
        <v>0.83476937931034489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4639.8849840000003</v>
      </c>
      <c r="C21" s="672">
        <v>5003.2432199999994</v>
      </c>
      <c r="D21" s="672">
        <v>363.35823599999912</v>
      </c>
      <c r="E21" s="673">
        <v>1.0783119058452935</v>
      </c>
      <c r="F21" s="671">
        <v>5275.7066849999992</v>
      </c>
      <c r="G21" s="672">
        <v>3517.1377899999993</v>
      </c>
      <c r="H21" s="672">
        <v>452.59</v>
      </c>
      <c r="I21" s="672">
        <v>3453.21</v>
      </c>
      <c r="J21" s="672">
        <v>-63.927789999999277</v>
      </c>
      <c r="K21" s="674">
        <v>0.65454927769548665</v>
      </c>
      <c r="L21" s="254"/>
      <c r="M21" s="670" t="str">
        <f t="shared" si="0"/>
        <v>X</v>
      </c>
    </row>
    <row r="22" spans="1:13" ht="14.45" customHeight="1" x14ac:dyDescent="0.2">
      <c r="A22" s="675" t="s">
        <v>323</v>
      </c>
      <c r="B22" s="671">
        <v>4225.3923850000001</v>
      </c>
      <c r="C22" s="672">
        <v>4651.4332199999999</v>
      </c>
      <c r="D22" s="672">
        <v>426.04083499999979</v>
      </c>
      <c r="E22" s="673">
        <v>1.1008287032731989</v>
      </c>
      <c r="F22" s="671">
        <v>4898.2960585999999</v>
      </c>
      <c r="G22" s="672">
        <v>3265.5307057333334</v>
      </c>
      <c r="H22" s="672">
        <v>416.55</v>
      </c>
      <c r="I22" s="672">
        <v>3088.04</v>
      </c>
      <c r="J22" s="672">
        <v>-177.49070573333347</v>
      </c>
      <c r="K22" s="674">
        <v>0.63043147311977787</v>
      </c>
      <c r="L22" s="254"/>
      <c r="M22" s="670" t="str">
        <f t="shared" si="0"/>
        <v/>
      </c>
    </row>
    <row r="23" spans="1:13" ht="14.45" customHeight="1" x14ac:dyDescent="0.2">
      <c r="A23" s="675" t="s">
        <v>324</v>
      </c>
      <c r="B23" s="671">
        <v>414.49259899999998</v>
      </c>
      <c r="C23" s="672">
        <v>351.81</v>
      </c>
      <c r="D23" s="672">
        <v>-62.682598999999982</v>
      </c>
      <c r="E23" s="673">
        <v>0.84877269425020541</v>
      </c>
      <c r="F23" s="671">
        <v>377.41062640000001</v>
      </c>
      <c r="G23" s="672">
        <v>251.60708426666667</v>
      </c>
      <c r="H23" s="672">
        <v>36.04</v>
      </c>
      <c r="I23" s="672">
        <v>365.17</v>
      </c>
      <c r="J23" s="672">
        <v>113.56291573333334</v>
      </c>
      <c r="K23" s="674">
        <v>0.96756682100671243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4707.0000010000003</v>
      </c>
      <c r="C24" s="672">
        <v>4678.1789200000003</v>
      </c>
      <c r="D24" s="672">
        <v>-28.821081000000049</v>
      </c>
      <c r="E24" s="673">
        <v>0.99387697450735568</v>
      </c>
      <c r="F24" s="671">
        <v>4707</v>
      </c>
      <c r="G24" s="672">
        <v>3138</v>
      </c>
      <c r="H24" s="672">
        <v>387.57150999999999</v>
      </c>
      <c r="I24" s="672">
        <v>3221.38096</v>
      </c>
      <c r="J24" s="672">
        <v>83.380959999999959</v>
      </c>
      <c r="K24" s="674">
        <v>0.68438091353303587</v>
      </c>
      <c r="L24" s="254"/>
      <c r="M24" s="670" t="str">
        <f t="shared" si="0"/>
        <v>X</v>
      </c>
    </row>
    <row r="25" spans="1:13" ht="14.45" customHeight="1" x14ac:dyDescent="0.2">
      <c r="A25" s="675" t="s">
        <v>326</v>
      </c>
      <c r="B25" s="671">
        <v>450.000001</v>
      </c>
      <c r="C25" s="672">
        <v>475.86664000000002</v>
      </c>
      <c r="D25" s="672">
        <v>25.866639000000021</v>
      </c>
      <c r="E25" s="673">
        <v>1.0574814198722635</v>
      </c>
      <c r="F25" s="671">
        <v>449.99999989999998</v>
      </c>
      <c r="G25" s="672">
        <v>299.9999999333333</v>
      </c>
      <c r="H25" s="672">
        <v>33.602269999999997</v>
      </c>
      <c r="I25" s="672">
        <v>314.29952000000003</v>
      </c>
      <c r="J25" s="672">
        <v>14.29952006666673</v>
      </c>
      <c r="K25" s="674">
        <v>0.6984433779329875</v>
      </c>
      <c r="L25" s="254"/>
      <c r="M25" s="670" t="str">
        <f t="shared" si="0"/>
        <v/>
      </c>
    </row>
    <row r="26" spans="1:13" ht="14.45" customHeight="1" x14ac:dyDescent="0.2">
      <c r="A26" s="675" t="s">
        <v>327</v>
      </c>
      <c r="B26" s="671">
        <v>1</v>
      </c>
      <c r="C26" s="672">
        <v>0.46629000000000004</v>
      </c>
      <c r="D26" s="672">
        <v>-0.53370999999999991</v>
      </c>
      <c r="E26" s="673">
        <v>0.46629000000000004</v>
      </c>
      <c r="F26" s="671">
        <v>1</v>
      </c>
      <c r="G26" s="672">
        <v>0.66666666666666663</v>
      </c>
      <c r="H26" s="672">
        <v>0</v>
      </c>
      <c r="I26" s="672">
        <v>0.45850000000000002</v>
      </c>
      <c r="J26" s="672">
        <v>-0.20816666666666661</v>
      </c>
      <c r="K26" s="674">
        <v>0.45850000000000002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510.000001</v>
      </c>
      <c r="C27" s="672">
        <v>463.39670000000001</v>
      </c>
      <c r="D27" s="672">
        <v>-46.603300999999988</v>
      </c>
      <c r="E27" s="673">
        <v>0.90862097861054714</v>
      </c>
      <c r="F27" s="671">
        <v>480</v>
      </c>
      <c r="G27" s="672">
        <v>320</v>
      </c>
      <c r="H27" s="672">
        <v>30.222909999999999</v>
      </c>
      <c r="I27" s="672">
        <v>310.38171999999997</v>
      </c>
      <c r="J27" s="672">
        <v>-9.618280000000027</v>
      </c>
      <c r="K27" s="674">
        <v>0.64662858333333328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2799.9999989999997</v>
      </c>
      <c r="C28" s="672">
        <v>2708.6040200000002</v>
      </c>
      <c r="D28" s="672">
        <v>-91.395978999999443</v>
      </c>
      <c r="E28" s="673">
        <v>0.96735857891691401</v>
      </c>
      <c r="F28" s="671">
        <v>2770</v>
      </c>
      <c r="G28" s="672">
        <v>1846.6666666666667</v>
      </c>
      <c r="H28" s="672">
        <v>233.60554999999999</v>
      </c>
      <c r="I28" s="672">
        <v>1965.89453</v>
      </c>
      <c r="J28" s="672">
        <v>119.22786333333329</v>
      </c>
      <c r="K28" s="674">
        <v>0.70970921660649822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180</v>
      </c>
      <c r="C29" s="672">
        <v>340.15578000000005</v>
      </c>
      <c r="D29" s="672">
        <v>160.15578000000005</v>
      </c>
      <c r="E29" s="673">
        <v>1.8897543333333335</v>
      </c>
      <c r="F29" s="671">
        <v>320</v>
      </c>
      <c r="G29" s="672">
        <v>213.33333333333334</v>
      </c>
      <c r="H29" s="672">
        <v>22.056819999999998</v>
      </c>
      <c r="I29" s="672">
        <v>129.48400999999998</v>
      </c>
      <c r="J29" s="672">
        <v>-83.849323333333359</v>
      </c>
      <c r="K29" s="674">
        <v>0.40463753124999996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20</v>
      </c>
      <c r="C30" s="672">
        <v>27.160439999999998</v>
      </c>
      <c r="D30" s="672">
        <v>7.1604399999999977</v>
      </c>
      <c r="E30" s="673">
        <v>1.3580219999999998</v>
      </c>
      <c r="F30" s="671">
        <v>29.999999899999999</v>
      </c>
      <c r="G30" s="672">
        <v>19.999999933333331</v>
      </c>
      <c r="H30" s="672">
        <v>1.2096800000000001</v>
      </c>
      <c r="I30" s="672">
        <v>9.30138</v>
      </c>
      <c r="J30" s="672">
        <v>-10.698619933333331</v>
      </c>
      <c r="K30" s="674">
        <v>0.31004600103348667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40</v>
      </c>
      <c r="C31" s="672">
        <v>27.074780000000001</v>
      </c>
      <c r="D31" s="672">
        <v>-12.925219999999999</v>
      </c>
      <c r="E31" s="673">
        <v>0.67686950000000001</v>
      </c>
      <c r="F31" s="671">
        <v>27.999999899999999</v>
      </c>
      <c r="G31" s="672">
        <v>18.666666599999999</v>
      </c>
      <c r="H31" s="672">
        <v>2.87</v>
      </c>
      <c r="I31" s="672">
        <v>21.401820000000001</v>
      </c>
      <c r="J31" s="672">
        <v>2.7351534000000015</v>
      </c>
      <c r="K31" s="674">
        <v>0.76435071701553836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245.999999</v>
      </c>
      <c r="C32" s="672">
        <v>208.10473999999999</v>
      </c>
      <c r="D32" s="672">
        <v>-37.89525900000001</v>
      </c>
      <c r="E32" s="673">
        <v>0.84595423108111467</v>
      </c>
      <c r="F32" s="671">
        <v>215.00000009999999</v>
      </c>
      <c r="G32" s="672">
        <v>143.33333339999999</v>
      </c>
      <c r="H32" s="672">
        <v>17.236000000000001</v>
      </c>
      <c r="I32" s="672">
        <v>136.39349999999999</v>
      </c>
      <c r="J32" s="672">
        <v>-6.9398333999999977</v>
      </c>
      <c r="K32" s="674">
        <v>0.63438837179795882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210.000001</v>
      </c>
      <c r="C33" s="672">
        <v>159.46076000000002</v>
      </c>
      <c r="D33" s="672">
        <v>-50.539240999999976</v>
      </c>
      <c r="E33" s="673">
        <v>0.7593369487650623</v>
      </c>
      <c r="F33" s="671">
        <v>153.00000030000001</v>
      </c>
      <c r="G33" s="672">
        <v>102.0000002</v>
      </c>
      <c r="H33" s="672">
        <v>12.08609</v>
      </c>
      <c r="I33" s="672">
        <v>105.36674000000001</v>
      </c>
      <c r="J33" s="672">
        <v>3.3667398000000048</v>
      </c>
      <c r="K33" s="674">
        <v>0.6886715019176376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250</v>
      </c>
      <c r="C34" s="672">
        <v>267.88877000000002</v>
      </c>
      <c r="D34" s="672">
        <v>17.888770000000022</v>
      </c>
      <c r="E34" s="673">
        <v>1.07155508</v>
      </c>
      <c r="F34" s="671">
        <v>259.99999989999998</v>
      </c>
      <c r="G34" s="672">
        <v>173.33333326666664</v>
      </c>
      <c r="H34" s="672">
        <v>34.682190000000006</v>
      </c>
      <c r="I34" s="672">
        <v>222.34745999999998</v>
      </c>
      <c r="J34" s="672">
        <v>49.014126733333342</v>
      </c>
      <c r="K34" s="674">
        <v>0.8551825387904548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0</v>
      </c>
      <c r="C35" s="672">
        <v>0</v>
      </c>
      <c r="D35" s="672">
        <v>0</v>
      </c>
      <c r="E35" s="673">
        <v>0</v>
      </c>
      <c r="F35" s="671">
        <v>0</v>
      </c>
      <c r="G35" s="672">
        <v>0</v>
      </c>
      <c r="H35" s="672">
        <v>0</v>
      </c>
      <c r="I35" s="672">
        <v>2.4409800000000001</v>
      </c>
      <c r="J35" s="672">
        <v>2.4409800000000001</v>
      </c>
      <c r="K35" s="674">
        <v>0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0</v>
      </c>
      <c r="C36" s="672">
        <v>0</v>
      </c>
      <c r="D36" s="672">
        <v>0</v>
      </c>
      <c r="E36" s="673">
        <v>0</v>
      </c>
      <c r="F36" s="671">
        <v>0</v>
      </c>
      <c r="G36" s="672">
        <v>0</v>
      </c>
      <c r="H36" s="672">
        <v>0</v>
      </c>
      <c r="I36" s="672">
        <v>3.6108000000000002</v>
      </c>
      <c r="J36" s="672">
        <v>3.6108000000000002</v>
      </c>
      <c r="K36" s="674">
        <v>0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77.894859999999994</v>
      </c>
      <c r="C37" s="672">
        <v>99.560369999999992</v>
      </c>
      <c r="D37" s="672">
        <v>21.665509999999998</v>
      </c>
      <c r="E37" s="673">
        <v>1.2781378642955388</v>
      </c>
      <c r="F37" s="671">
        <v>102.2410613</v>
      </c>
      <c r="G37" s="672">
        <v>68.160707533333337</v>
      </c>
      <c r="H37" s="672">
        <v>8.7499900000000004</v>
      </c>
      <c r="I37" s="672">
        <v>71.634520000000009</v>
      </c>
      <c r="J37" s="672">
        <v>3.4738124666666721</v>
      </c>
      <c r="K37" s="674">
        <v>0.70064335296566416</v>
      </c>
      <c r="L37" s="254"/>
      <c r="M37" s="670" t="str">
        <f t="shared" si="0"/>
        <v>X</v>
      </c>
    </row>
    <row r="38" spans="1:13" ht="14.45" customHeight="1" x14ac:dyDescent="0.2">
      <c r="A38" s="675" t="s">
        <v>339</v>
      </c>
      <c r="B38" s="671">
        <v>42.345106000000001</v>
      </c>
      <c r="C38" s="672">
        <v>49.791449999999998</v>
      </c>
      <c r="D38" s="672">
        <v>7.4463439999999963</v>
      </c>
      <c r="E38" s="673">
        <v>1.1758489871297051</v>
      </c>
      <c r="F38" s="671">
        <v>49.681387100000002</v>
      </c>
      <c r="G38" s="672">
        <v>33.120924733333332</v>
      </c>
      <c r="H38" s="672">
        <v>4.1195000000000004</v>
      </c>
      <c r="I38" s="672">
        <v>30.881310000000003</v>
      </c>
      <c r="J38" s="672">
        <v>-2.2396147333333296</v>
      </c>
      <c r="K38" s="674">
        <v>0.62158711345641959</v>
      </c>
      <c r="L38" s="254"/>
      <c r="M38" s="670" t="str">
        <f t="shared" si="0"/>
        <v/>
      </c>
    </row>
    <row r="39" spans="1:13" ht="14.45" customHeight="1" x14ac:dyDescent="0.2">
      <c r="A39" s="675" t="s">
        <v>340</v>
      </c>
      <c r="B39" s="671">
        <v>35.549754</v>
      </c>
      <c r="C39" s="672">
        <v>49.768920000000001</v>
      </c>
      <c r="D39" s="672">
        <v>14.219166000000001</v>
      </c>
      <c r="E39" s="673">
        <v>1.3999793078736917</v>
      </c>
      <c r="F39" s="671">
        <v>52.559674200000003</v>
      </c>
      <c r="G39" s="672">
        <v>35.039782800000005</v>
      </c>
      <c r="H39" s="672">
        <v>4.63049</v>
      </c>
      <c r="I39" s="672">
        <v>40.753209999999996</v>
      </c>
      <c r="J39" s="672">
        <v>5.713427199999991</v>
      </c>
      <c r="K39" s="674">
        <v>0.7753702932960721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433.63766999999996</v>
      </c>
      <c r="C40" s="672">
        <v>488.55619000000002</v>
      </c>
      <c r="D40" s="672">
        <v>54.918520000000058</v>
      </c>
      <c r="E40" s="673">
        <v>1.126646100648959</v>
      </c>
      <c r="F40" s="671">
        <v>450.65532010000004</v>
      </c>
      <c r="G40" s="672">
        <v>300.43688006666667</v>
      </c>
      <c r="H40" s="672">
        <v>46.43439</v>
      </c>
      <c r="I40" s="672">
        <v>341.48208</v>
      </c>
      <c r="J40" s="672">
        <v>41.045199933333322</v>
      </c>
      <c r="K40" s="674">
        <v>0.75774558685832316</v>
      </c>
      <c r="L40" s="254"/>
      <c r="M40" s="670" t="str">
        <f t="shared" si="0"/>
        <v>X</v>
      </c>
    </row>
    <row r="41" spans="1:13" ht="14.45" customHeight="1" x14ac:dyDescent="0.2">
      <c r="A41" s="675" t="s">
        <v>342</v>
      </c>
      <c r="B41" s="671">
        <v>0</v>
      </c>
      <c r="C41" s="672">
        <v>11.836219999999999</v>
      </c>
      <c r="D41" s="672">
        <v>11.836219999999999</v>
      </c>
      <c r="E41" s="673">
        <v>0</v>
      </c>
      <c r="F41" s="671">
        <v>0</v>
      </c>
      <c r="G41" s="672">
        <v>0</v>
      </c>
      <c r="H41" s="672">
        <v>0</v>
      </c>
      <c r="I41" s="672">
        <v>0</v>
      </c>
      <c r="J41" s="672">
        <v>0</v>
      </c>
      <c r="K41" s="674">
        <v>0</v>
      </c>
      <c r="L41" s="254"/>
      <c r="M41" s="670" t="str">
        <f t="shared" si="0"/>
        <v/>
      </c>
    </row>
    <row r="42" spans="1:13" ht="14.45" customHeight="1" x14ac:dyDescent="0.2">
      <c r="A42" s="675" t="s">
        <v>343</v>
      </c>
      <c r="B42" s="671">
        <v>51.000000999999997</v>
      </c>
      <c r="C42" s="672">
        <v>48.471040000000002</v>
      </c>
      <c r="D42" s="672">
        <v>-2.5289609999999954</v>
      </c>
      <c r="E42" s="673">
        <v>0.95041253038406814</v>
      </c>
      <c r="F42" s="671">
        <v>50.000000099999994</v>
      </c>
      <c r="G42" s="672">
        <v>33.333333399999994</v>
      </c>
      <c r="H42" s="672">
        <v>4.6826000000000008</v>
      </c>
      <c r="I42" s="672">
        <v>38.418050000000001</v>
      </c>
      <c r="J42" s="672">
        <v>5.0847166000000072</v>
      </c>
      <c r="K42" s="674">
        <v>0.7683609984632781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209.999999</v>
      </c>
      <c r="C43" s="672">
        <v>237.40554999999998</v>
      </c>
      <c r="D43" s="672">
        <v>27.405550999999974</v>
      </c>
      <c r="E43" s="673">
        <v>1.1305026244309648</v>
      </c>
      <c r="F43" s="671">
        <v>237.99999990000001</v>
      </c>
      <c r="G43" s="672">
        <v>158.66666660000001</v>
      </c>
      <c r="H43" s="672">
        <v>18.725680000000001</v>
      </c>
      <c r="I43" s="672">
        <v>157.52635000000001</v>
      </c>
      <c r="J43" s="672">
        <v>-1.1403166000000056</v>
      </c>
      <c r="K43" s="674">
        <v>0.66187542044616621</v>
      </c>
      <c r="L43" s="254"/>
      <c r="M43" s="670" t="str">
        <f t="shared" si="0"/>
        <v/>
      </c>
    </row>
    <row r="44" spans="1:13" ht="14.45" customHeight="1" x14ac:dyDescent="0.2">
      <c r="A44" s="675" t="s">
        <v>345</v>
      </c>
      <c r="B44" s="671">
        <v>55</v>
      </c>
      <c r="C44" s="672">
        <v>43.3977</v>
      </c>
      <c r="D44" s="672">
        <v>-11.6023</v>
      </c>
      <c r="E44" s="673">
        <v>0.78904909090909092</v>
      </c>
      <c r="F44" s="671">
        <v>42.000000099999994</v>
      </c>
      <c r="G44" s="672">
        <v>28.000000066666662</v>
      </c>
      <c r="H44" s="672">
        <v>1.8883599999999998</v>
      </c>
      <c r="I44" s="672">
        <v>27.304269999999999</v>
      </c>
      <c r="J44" s="672">
        <v>-0.69573006666666259</v>
      </c>
      <c r="K44" s="674">
        <v>0.65010166511880563</v>
      </c>
      <c r="L44" s="254"/>
      <c r="M44" s="670" t="str">
        <f t="shared" si="0"/>
        <v/>
      </c>
    </row>
    <row r="45" spans="1:13" ht="14.45" customHeight="1" x14ac:dyDescent="0.2">
      <c r="A45" s="675" t="s">
        <v>346</v>
      </c>
      <c r="B45" s="671">
        <v>1.938974</v>
      </c>
      <c r="C45" s="672">
        <v>4.1443999999999992</v>
      </c>
      <c r="D45" s="672">
        <v>2.2054259999999992</v>
      </c>
      <c r="E45" s="673">
        <v>2.1374190680225724</v>
      </c>
      <c r="F45" s="671">
        <v>3.7097424999999999</v>
      </c>
      <c r="G45" s="672">
        <v>2.4731616666666665</v>
      </c>
      <c r="H45" s="672">
        <v>1.9990000000000001</v>
      </c>
      <c r="I45" s="672">
        <v>4.0504800000000003</v>
      </c>
      <c r="J45" s="672">
        <v>1.5773183333333338</v>
      </c>
      <c r="K45" s="674">
        <v>1.0918493669034981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0</v>
      </c>
      <c r="C46" s="672">
        <v>0</v>
      </c>
      <c r="D46" s="672">
        <v>0</v>
      </c>
      <c r="E46" s="673">
        <v>0</v>
      </c>
      <c r="F46" s="671">
        <v>0</v>
      </c>
      <c r="G46" s="672">
        <v>0</v>
      </c>
      <c r="H46" s="672">
        <v>0</v>
      </c>
      <c r="I46" s="672">
        <v>0.13643</v>
      </c>
      <c r="J46" s="672">
        <v>0.13643</v>
      </c>
      <c r="K46" s="674">
        <v>0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0</v>
      </c>
      <c r="C47" s="672">
        <v>14.0844</v>
      </c>
      <c r="D47" s="672">
        <v>14.0844</v>
      </c>
      <c r="E47" s="673">
        <v>0</v>
      </c>
      <c r="F47" s="671">
        <v>0</v>
      </c>
      <c r="G47" s="672">
        <v>0</v>
      </c>
      <c r="H47" s="672">
        <v>2.3473999999999999</v>
      </c>
      <c r="I47" s="672">
        <v>12.9107</v>
      </c>
      <c r="J47" s="672">
        <v>12.9107</v>
      </c>
      <c r="K47" s="674">
        <v>0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0</v>
      </c>
      <c r="C48" s="672">
        <v>0</v>
      </c>
      <c r="D48" s="672">
        <v>0</v>
      </c>
      <c r="E48" s="673">
        <v>0</v>
      </c>
      <c r="F48" s="671">
        <v>0</v>
      </c>
      <c r="G48" s="672">
        <v>0</v>
      </c>
      <c r="H48" s="672">
        <v>0.85909999999999997</v>
      </c>
      <c r="I48" s="672">
        <v>0.94149000000000005</v>
      </c>
      <c r="J48" s="672">
        <v>0.94149000000000005</v>
      </c>
      <c r="K48" s="674">
        <v>0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25.698696999999999</v>
      </c>
      <c r="C49" s="672">
        <v>18.065519999999999</v>
      </c>
      <c r="D49" s="672">
        <v>-7.6331769999999999</v>
      </c>
      <c r="E49" s="673">
        <v>0.70297416246434596</v>
      </c>
      <c r="F49" s="671">
        <v>16.945577399999998</v>
      </c>
      <c r="G49" s="672">
        <v>11.297051599999998</v>
      </c>
      <c r="H49" s="672">
        <v>7.5039999999999996</v>
      </c>
      <c r="I49" s="672">
        <v>26.130849999999999</v>
      </c>
      <c r="J49" s="672">
        <v>14.833798400000001</v>
      </c>
      <c r="K49" s="674">
        <v>1.5420454188831596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89.999999000000003</v>
      </c>
      <c r="C50" s="672">
        <v>111.15136</v>
      </c>
      <c r="D50" s="672">
        <v>21.151360999999994</v>
      </c>
      <c r="E50" s="673">
        <v>1.2350151248335013</v>
      </c>
      <c r="F50" s="671">
        <v>100.00000010000001</v>
      </c>
      <c r="G50" s="672">
        <v>66.666666733333344</v>
      </c>
      <c r="H50" s="672">
        <v>8.4282500000000002</v>
      </c>
      <c r="I50" s="672">
        <v>74.063460000000006</v>
      </c>
      <c r="J50" s="672">
        <v>7.3967932666666627</v>
      </c>
      <c r="K50" s="674">
        <v>0.74063459925936537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58.595854000000003</v>
      </c>
      <c r="C51" s="672">
        <v>158.00091</v>
      </c>
      <c r="D51" s="672">
        <v>99.405056000000002</v>
      </c>
      <c r="E51" s="673">
        <v>2.6964520390811266</v>
      </c>
      <c r="F51" s="671">
        <v>168.45581559999999</v>
      </c>
      <c r="G51" s="672">
        <v>112.30387706666666</v>
      </c>
      <c r="H51" s="672">
        <v>0.11899999999999999</v>
      </c>
      <c r="I51" s="672">
        <v>56.218389999999999</v>
      </c>
      <c r="J51" s="672">
        <v>-56.085487066666659</v>
      </c>
      <c r="K51" s="674">
        <v>0.333727807495178</v>
      </c>
      <c r="L51" s="254"/>
      <c r="M51" s="670" t="str">
        <f t="shared" si="0"/>
        <v>X</v>
      </c>
    </row>
    <row r="52" spans="1:13" ht="14.45" customHeight="1" x14ac:dyDescent="0.2">
      <c r="A52" s="675" t="s">
        <v>353</v>
      </c>
      <c r="B52" s="671">
        <v>0</v>
      </c>
      <c r="C52" s="672">
        <v>0.104</v>
      </c>
      <c r="D52" s="672">
        <v>0.104</v>
      </c>
      <c r="E52" s="673">
        <v>0</v>
      </c>
      <c r="F52" s="671">
        <v>0</v>
      </c>
      <c r="G52" s="672">
        <v>0</v>
      </c>
      <c r="H52" s="672">
        <v>0</v>
      </c>
      <c r="I52" s="672">
        <v>0</v>
      </c>
      <c r="J52" s="672">
        <v>0</v>
      </c>
      <c r="K52" s="674">
        <v>0</v>
      </c>
      <c r="L52" s="254"/>
      <c r="M52" s="670" t="str">
        <f t="shared" si="0"/>
        <v/>
      </c>
    </row>
    <row r="53" spans="1:13" ht="14.45" customHeight="1" x14ac:dyDescent="0.2">
      <c r="A53" s="675" t="s">
        <v>354</v>
      </c>
      <c r="B53" s="671">
        <v>1.696536</v>
      </c>
      <c r="C53" s="672">
        <v>28.78154</v>
      </c>
      <c r="D53" s="672">
        <v>27.085003999999998</v>
      </c>
      <c r="E53" s="673">
        <v>16.964886097318299</v>
      </c>
      <c r="F53" s="671">
        <v>2.5998056000000003</v>
      </c>
      <c r="G53" s="672">
        <v>1.7332037333333334</v>
      </c>
      <c r="H53" s="672">
        <v>0</v>
      </c>
      <c r="I53" s="672">
        <v>6.3E-2</v>
      </c>
      <c r="J53" s="672">
        <v>-1.6702037333333335</v>
      </c>
      <c r="K53" s="674">
        <v>2.4232581082216299E-2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47.878621000000003</v>
      </c>
      <c r="C54" s="672">
        <v>126.48362</v>
      </c>
      <c r="D54" s="672">
        <v>78.604998999999992</v>
      </c>
      <c r="E54" s="673">
        <v>2.6417557013599033</v>
      </c>
      <c r="F54" s="671">
        <v>127.30359249999999</v>
      </c>
      <c r="G54" s="672">
        <v>84.869061666666667</v>
      </c>
      <c r="H54" s="672">
        <v>0</v>
      </c>
      <c r="I54" s="672">
        <v>12.668940000000001</v>
      </c>
      <c r="J54" s="672">
        <v>-72.200121666666661</v>
      </c>
      <c r="K54" s="674">
        <v>9.9517537181835633E-2</v>
      </c>
      <c r="L54" s="254"/>
      <c r="M54" s="670" t="str">
        <f t="shared" si="0"/>
        <v/>
      </c>
    </row>
    <row r="55" spans="1:13" ht="14.45" customHeight="1" x14ac:dyDescent="0.2">
      <c r="A55" s="675" t="s">
        <v>356</v>
      </c>
      <c r="B55" s="671">
        <v>0.64192100000000007</v>
      </c>
      <c r="C55" s="672">
        <v>0.76229999999999998</v>
      </c>
      <c r="D55" s="672">
        <v>0.1203789999999999</v>
      </c>
      <c r="E55" s="673">
        <v>1.1875293065657611</v>
      </c>
      <c r="F55" s="671">
        <v>3.5524171999999998</v>
      </c>
      <c r="G55" s="672">
        <v>2.3682781333333334</v>
      </c>
      <c r="H55" s="672">
        <v>0</v>
      </c>
      <c r="I55" s="672">
        <v>2.1779999999999999</v>
      </c>
      <c r="J55" s="672">
        <v>-0.19027813333333343</v>
      </c>
      <c r="K55" s="674">
        <v>0.61310366361248336</v>
      </c>
      <c r="L55" s="254"/>
      <c r="M55" s="670" t="str">
        <f t="shared" si="0"/>
        <v/>
      </c>
    </row>
    <row r="56" spans="1:13" ht="14.45" customHeight="1" x14ac:dyDescent="0.2">
      <c r="A56" s="675" t="s">
        <v>357</v>
      </c>
      <c r="B56" s="671">
        <v>4.420191</v>
      </c>
      <c r="C56" s="672">
        <v>1.8694500000000001</v>
      </c>
      <c r="D56" s="672">
        <v>-2.5507409999999999</v>
      </c>
      <c r="E56" s="673">
        <v>0.42293421257135722</v>
      </c>
      <c r="F56" s="671">
        <v>14.999999900000001</v>
      </c>
      <c r="G56" s="672">
        <v>9.9999999333333331</v>
      </c>
      <c r="H56" s="672">
        <v>0.11899999999999999</v>
      </c>
      <c r="I56" s="672">
        <v>1.3990199999999999</v>
      </c>
      <c r="J56" s="672">
        <v>-8.600979933333333</v>
      </c>
      <c r="K56" s="674">
        <v>9.3268000621786668E-2</v>
      </c>
      <c r="L56" s="254"/>
      <c r="M56" s="670" t="str">
        <f t="shared" si="0"/>
        <v/>
      </c>
    </row>
    <row r="57" spans="1:13" ht="14.45" customHeight="1" x14ac:dyDescent="0.2">
      <c r="A57" s="675" t="s">
        <v>358</v>
      </c>
      <c r="B57" s="671">
        <v>3.9585850000000002</v>
      </c>
      <c r="C57" s="672">
        <v>0</v>
      </c>
      <c r="D57" s="672">
        <v>-3.9585850000000002</v>
      </c>
      <c r="E57" s="673">
        <v>0</v>
      </c>
      <c r="F57" s="671">
        <v>20.000000400000001</v>
      </c>
      <c r="G57" s="672">
        <v>13.333333600000001</v>
      </c>
      <c r="H57" s="672">
        <v>0</v>
      </c>
      <c r="I57" s="672">
        <v>39.90943</v>
      </c>
      <c r="J57" s="672">
        <v>26.576096399999997</v>
      </c>
      <c r="K57" s="674">
        <v>1.9954714600905707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165.06801100000001</v>
      </c>
      <c r="C58" s="672">
        <v>184.95</v>
      </c>
      <c r="D58" s="672">
        <v>19.881988999999976</v>
      </c>
      <c r="E58" s="673">
        <v>1.1204472561312924</v>
      </c>
      <c r="F58" s="671">
        <v>165.00000020000002</v>
      </c>
      <c r="G58" s="672">
        <v>110.00000013333334</v>
      </c>
      <c r="H58" s="672">
        <v>72.796639999999996</v>
      </c>
      <c r="I58" s="672">
        <v>383.8288</v>
      </c>
      <c r="J58" s="672">
        <v>273.82879986666666</v>
      </c>
      <c r="K58" s="674">
        <v>2.3262351486954724</v>
      </c>
      <c r="L58" s="254"/>
      <c r="M58" s="670" t="str">
        <f t="shared" si="0"/>
        <v>X</v>
      </c>
    </row>
    <row r="59" spans="1:13" ht="14.45" customHeight="1" x14ac:dyDescent="0.2">
      <c r="A59" s="675" t="s">
        <v>360</v>
      </c>
      <c r="B59" s="671">
        <v>0</v>
      </c>
      <c r="C59" s="672">
        <v>0.22991</v>
      </c>
      <c r="D59" s="672">
        <v>0.22991</v>
      </c>
      <c r="E59" s="673">
        <v>0</v>
      </c>
      <c r="F59" s="671">
        <v>0</v>
      </c>
      <c r="G59" s="672">
        <v>0</v>
      </c>
      <c r="H59" s="672">
        <v>0</v>
      </c>
      <c r="I59" s="672">
        <v>0</v>
      </c>
      <c r="J59" s="672">
        <v>0</v>
      </c>
      <c r="K59" s="674">
        <v>0</v>
      </c>
      <c r="L59" s="254"/>
      <c r="M59" s="670" t="str">
        <f t="shared" si="0"/>
        <v/>
      </c>
    </row>
    <row r="60" spans="1:13" ht="14.45" customHeight="1" x14ac:dyDescent="0.2">
      <c r="A60" s="675" t="s">
        <v>361</v>
      </c>
      <c r="B60" s="671">
        <v>0</v>
      </c>
      <c r="C60" s="672">
        <v>9.028319999999999</v>
      </c>
      <c r="D60" s="672">
        <v>9.028319999999999</v>
      </c>
      <c r="E60" s="673">
        <v>0</v>
      </c>
      <c r="F60" s="671">
        <v>0</v>
      </c>
      <c r="G60" s="672">
        <v>0</v>
      </c>
      <c r="H60" s="672">
        <v>0</v>
      </c>
      <c r="I60" s="672">
        <v>3.1217800000000002</v>
      </c>
      <c r="J60" s="672">
        <v>3.1217800000000002</v>
      </c>
      <c r="K60" s="674">
        <v>0</v>
      </c>
      <c r="L60" s="254"/>
      <c r="M60" s="670" t="str">
        <f t="shared" si="0"/>
        <v/>
      </c>
    </row>
    <row r="61" spans="1:13" ht="14.45" customHeight="1" x14ac:dyDescent="0.2">
      <c r="A61" s="675" t="s">
        <v>362</v>
      </c>
      <c r="B61" s="671">
        <v>0</v>
      </c>
      <c r="C61" s="672">
        <v>6.3525</v>
      </c>
      <c r="D61" s="672">
        <v>6.3525</v>
      </c>
      <c r="E61" s="673">
        <v>0</v>
      </c>
      <c r="F61" s="671">
        <v>0</v>
      </c>
      <c r="G61" s="672">
        <v>0</v>
      </c>
      <c r="H61" s="672">
        <v>1.1374000000000002</v>
      </c>
      <c r="I61" s="672">
        <v>3.9809000000000001</v>
      </c>
      <c r="J61" s="672">
        <v>3.9809000000000001</v>
      </c>
      <c r="K61" s="674">
        <v>0</v>
      </c>
      <c r="L61" s="254"/>
      <c r="M61" s="670" t="str">
        <f t="shared" si="0"/>
        <v/>
      </c>
    </row>
    <row r="62" spans="1:13" ht="14.45" customHeight="1" x14ac:dyDescent="0.2">
      <c r="A62" s="675" t="s">
        <v>363</v>
      </c>
      <c r="B62" s="671">
        <v>0</v>
      </c>
      <c r="C62" s="672">
        <v>5.4820000000000002</v>
      </c>
      <c r="D62" s="672">
        <v>5.4820000000000002</v>
      </c>
      <c r="E62" s="673">
        <v>0</v>
      </c>
      <c r="F62" s="671">
        <v>0</v>
      </c>
      <c r="G62" s="672">
        <v>0</v>
      </c>
      <c r="H62" s="672">
        <v>0</v>
      </c>
      <c r="I62" s="672">
        <v>6.2581800000000003</v>
      </c>
      <c r="J62" s="672">
        <v>6.2581800000000003</v>
      </c>
      <c r="K62" s="674">
        <v>0</v>
      </c>
      <c r="L62" s="254"/>
      <c r="M62" s="670" t="str">
        <f t="shared" si="0"/>
        <v/>
      </c>
    </row>
    <row r="63" spans="1:13" ht="14.45" customHeight="1" x14ac:dyDescent="0.2">
      <c r="A63" s="675" t="s">
        <v>364</v>
      </c>
      <c r="B63" s="671">
        <v>40.068010000000001</v>
      </c>
      <c r="C63" s="672">
        <v>46.589309999999998</v>
      </c>
      <c r="D63" s="672">
        <v>6.5212999999999965</v>
      </c>
      <c r="E63" s="673">
        <v>1.1627557744944157</v>
      </c>
      <c r="F63" s="671">
        <v>45</v>
      </c>
      <c r="G63" s="672">
        <v>30</v>
      </c>
      <c r="H63" s="672">
        <v>42.6721</v>
      </c>
      <c r="I63" s="672">
        <v>107.20195</v>
      </c>
      <c r="J63" s="672">
        <v>77.201949999999997</v>
      </c>
      <c r="K63" s="674">
        <v>2.3822655555555556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15.000002</v>
      </c>
      <c r="C64" s="672">
        <v>13.628350000000001</v>
      </c>
      <c r="D64" s="672">
        <v>-1.3716519999999992</v>
      </c>
      <c r="E64" s="673">
        <v>0.90855654552579401</v>
      </c>
      <c r="F64" s="671">
        <v>11</v>
      </c>
      <c r="G64" s="672">
        <v>7.333333333333333</v>
      </c>
      <c r="H64" s="672">
        <v>0.70794000000000001</v>
      </c>
      <c r="I64" s="672">
        <v>13.90545</v>
      </c>
      <c r="J64" s="672">
        <v>6.5721166666666671</v>
      </c>
      <c r="K64" s="674">
        <v>1.2641318181818182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109.999999</v>
      </c>
      <c r="C65" s="672">
        <v>103.63961</v>
      </c>
      <c r="D65" s="672">
        <v>-6.3603889999999978</v>
      </c>
      <c r="E65" s="673">
        <v>0.9421782812925299</v>
      </c>
      <c r="F65" s="671">
        <v>109.00000019999999</v>
      </c>
      <c r="G65" s="672">
        <v>72.666666799999987</v>
      </c>
      <c r="H65" s="672">
        <v>6.4992000000000001</v>
      </c>
      <c r="I65" s="672">
        <v>56.371079999999999</v>
      </c>
      <c r="J65" s="672">
        <v>-16.295586799999988</v>
      </c>
      <c r="K65" s="674">
        <v>0.51716587061070485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0</v>
      </c>
      <c r="C66" s="672">
        <v>0</v>
      </c>
      <c r="D66" s="672">
        <v>0</v>
      </c>
      <c r="E66" s="673">
        <v>0</v>
      </c>
      <c r="F66" s="671">
        <v>0</v>
      </c>
      <c r="G66" s="672">
        <v>0</v>
      </c>
      <c r="H66" s="672">
        <v>21.78</v>
      </c>
      <c r="I66" s="672">
        <v>167.2704</v>
      </c>
      <c r="J66" s="672">
        <v>167.2704</v>
      </c>
      <c r="K66" s="674">
        <v>0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0</v>
      </c>
      <c r="C67" s="672">
        <v>0</v>
      </c>
      <c r="D67" s="672">
        <v>0</v>
      </c>
      <c r="E67" s="673">
        <v>0</v>
      </c>
      <c r="F67" s="671">
        <v>0</v>
      </c>
      <c r="G67" s="672">
        <v>0</v>
      </c>
      <c r="H67" s="672">
        <v>0</v>
      </c>
      <c r="I67" s="672">
        <v>19.547319999999999</v>
      </c>
      <c r="J67" s="672">
        <v>19.547319999999999</v>
      </c>
      <c r="K67" s="674">
        <v>0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0</v>
      </c>
      <c r="C68" s="672">
        <v>0</v>
      </c>
      <c r="D68" s="672">
        <v>0</v>
      </c>
      <c r="E68" s="673">
        <v>0</v>
      </c>
      <c r="F68" s="671">
        <v>0</v>
      </c>
      <c r="G68" s="672">
        <v>0</v>
      </c>
      <c r="H68" s="672">
        <v>0</v>
      </c>
      <c r="I68" s="672">
        <v>4.2367400000000002</v>
      </c>
      <c r="J68" s="672">
        <v>4.2367400000000002</v>
      </c>
      <c r="K68" s="674">
        <v>0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0</v>
      </c>
      <c r="D69" s="672">
        <v>0</v>
      </c>
      <c r="E69" s="673">
        <v>0</v>
      </c>
      <c r="F69" s="671">
        <v>0</v>
      </c>
      <c r="G69" s="672">
        <v>0</v>
      </c>
      <c r="H69" s="672">
        <v>0</v>
      </c>
      <c r="I69" s="672">
        <v>1.9350000000000001</v>
      </c>
      <c r="J69" s="672">
        <v>1.9350000000000001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0.39600000000000002</v>
      </c>
      <c r="D70" s="672">
        <v>0.39600000000000002</v>
      </c>
      <c r="E70" s="673">
        <v>0</v>
      </c>
      <c r="F70" s="671">
        <v>0</v>
      </c>
      <c r="G70" s="672">
        <v>0</v>
      </c>
      <c r="H70" s="672">
        <v>0</v>
      </c>
      <c r="I70" s="672">
        <v>0.39600000000000002</v>
      </c>
      <c r="J70" s="672">
        <v>0.39600000000000002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675" t="s">
        <v>372</v>
      </c>
      <c r="B71" s="671">
        <v>0</v>
      </c>
      <c r="C71" s="672">
        <v>0.39600000000000002</v>
      </c>
      <c r="D71" s="672">
        <v>0.39600000000000002</v>
      </c>
      <c r="E71" s="673">
        <v>0</v>
      </c>
      <c r="F71" s="671">
        <v>0</v>
      </c>
      <c r="G71" s="672">
        <v>0</v>
      </c>
      <c r="H71" s="672">
        <v>0</v>
      </c>
      <c r="I71" s="672">
        <v>0.39600000000000002</v>
      </c>
      <c r="J71" s="672">
        <v>0.39600000000000002</v>
      </c>
      <c r="K71" s="674">
        <v>0</v>
      </c>
      <c r="L71" s="254"/>
      <c r="M71" s="670" t="str">
        <f t="shared" si="1"/>
        <v/>
      </c>
    </row>
    <row r="72" spans="1:13" ht="14.45" customHeight="1" x14ac:dyDescent="0.2">
      <c r="A72" s="675" t="s">
        <v>373</v>
      </c>
      <c r="B72" s="671">
        <v>337.26245899999998</v>
      </c>
      <c r="C72" s="672">
        <v>338.18</v>
      </c>
      <c r="D72" s="672">
        <v>0.91754100000002836</v>
      </c>
      <c r="E72" s="673">
        <v>1.0027205547949825</v>
      </c>
      <c r="F72" s="671">
        <v>330.63999459999997</v>
      </c>
      <c r="G72" s="672">
        <v>220.42666306666663</v>
      </c>
      <c r="H72" s="672">
        <v>19.626999999999999</v>
      </c>
      <c r="I72" s="672">
        <v>209.11600000000001</v>
      </c>
      <c r="J72" s="672">
        <v>-11.310663066666621</v>
      </c>
      <c r="K72" s="674">
        <v>0.63245827309241076</v>
      </c>
      <c r="L72" s="254"/>
      <c r="M72" s="670" t="str">
        <f t="shared" si="1"/>
        <v/>
      </c>
    </row>
    <row r="73" spans="1:13" ht="14.45" customHeight="1" x14ac:dyDescent="0.2">
      <c r="A73" s="675" t="s">
        <v>374</v>
      </c>
      <c r="B73" s="671">
        <v>337.26245899999998</v>
      </c>
      <c r="C73" s="672">
        <v>338.18</v>
      </c>
      <c r="D73" s="672">
        <v>0.91754100000002836</v>
      </c>
      <c r="E73" s="673">
        <v>1.0027205547949825</v>
      </c>
      <c r="F73" s="671">
        <v>330.63999459999997</v>
      </c>
      <c r="G73" s="672">
        <v>220.42666306666663</v>
      </c>
      <c r="H73" s="672">
        <v>19.626999999999999</v>
      </c>
      <c r="I73" s="672">
        <v>209.11600000000001</v>
      </c>
      <c r="J73" s="672">
        <v>-11.310663066666621</v>
      </c>
      <c r="K73" s="674">
        <v>0.63245827309241076</v>
      </c>
      <c r="L73" s="254"/>
      <c r="M73" s="670" t="str">
        <f t="shared" si="1"/>
        <v>X</v>
      </c>
    </row>
    <row r="74" spans="1:13" ht="14.45" customHeight="1" x14ac:dyDescent="0.2">
      <c r="A74" s="675" t="s">
        <v>375</v>
      </c>
      <c r="B74" s="671">
        <v>134.78826599999999</v>
      </c>
      <c r="C74" s="672">
        <v>143.358</v>
      </c>
      <c r="D74" s="672">
        <v>8.5697340000000111</v>
      </c>
      <c r="E74" s="673">
        <v>1.0635792287735195</v>
      </c>
      <c r="F74" s="671">
        <v>130.45211330000001</v>
      </c>
      <c r="G74" s="672">
        <v>86.968075533333334</v>
      </c>
      <c r="H74" s="672">
        <v>11.483000000000001</v>
      </c>
      <c r="I74" s="672">
        <v>84.147000000000006</v>
      </c>
      <c r="J74" s="672">
        <v>-2.8210755333333282</v>
      </c>
      <c r="K74" s="674">
        <v>0.64504129424479018</v>
      </c>
      <c r="L74" s="254"/>
      <c r="M74" s="670" t="str">
        <f t="shared" si="1"/>
        <v/>
      </c>
    </row>
    <row r="75" spans="1:13" ht="14.45" customHeight="1" x14ac:dyDescent="0.2">
      <c r="A75" s="675" t="s">
        <v>376</v>
      </c>
      <c r="B75" s="671">
        <v>29.197471</v>
      </c>
      <c r="C75" s="672">
        <v>27.988</v>
      </c>
      <c r="D75" s="672">
        <v>-1.2094710000000006</v>
      </c>
      <c r="E75" s="673">
        <v>0.95857617257330263</v>
      </c>
      <c r="F75" s="671">
        <v>30.475859499999999</v>
      </c>
      <c r="G75" s="672">
        <v>20.317239666666666</v>
      </c>
      <c r="H75" s="672">
        <v>2.0760000000000001</v>
      </c>
      <c r="I75" s="672">
        <v>18.600999999999999</v>
      </c>
      <c r="J75" s="672">
        <v>-1.7162396666666666</v>
      </c>
      <c r="K75" s="674">
        <v>0.61035194101744694</v>
      </c>
      <c r="L75" s="254"/>
      <c r="M75" s="670" t="str">
        <f t="shared" si="1"/>
        <v/>
      </c>
    </row>
    <row r="76" spans="1:13" ht="14.45" customHeight="1" x14ac:dyDescent="0.2">
      <c r="A76" s="675" t="s">
        <v>377</v>
      </c>
      <c r="B76" s="671">
        <v>173.27672200000001</v>
      </c>
      <c r="C76" s="672">
        <v>166.834</v>
      </c>
      <c r="D76" s="672">
        <v>-6.4427220000000034</v>
      </c>
      <c r="E76" s="673">
        <v>0.9628183063158362</v>
      </c>
      <c r="F76" s="671">
        <v>169.71202179999997</v>
      </c>
      <c r="G76" s="672">
        <v>113.14134786666665</v>
      </c>
      <c r="H76" s="672">
        <v>6.0679999999999996</v>
      </c>
      <c r="I76" s="672">
        <v>106.36799999999999</v>
      </c>
      <c r="J76" s="672">
        <v>-6.7733478666666542</v>
      </c>
      <c r="K76" s="674">
        <v>0.62675583539598145</v>
      </c>
      <c r="L76" s="254"/>
      <c r="M76" s="670" t="str">
        <f t="shared" si="1"/>
        <v/>
      </c>
    </row>
    <row r="77" spans="1:13" ht="14.45" customHeight="1" x14ac:dyDescent="0.2">
      <c r="A77" s="675" t="s">
        <v>378</v>
      </c>
      <c r="B77" s="671">
        <v>1334.8510330000001</v>
      </c>
      <c r="C77" s="672">
        <v>2858.7674900000002</v>
      </c>
      <c r="D77" s="672">
        <v>1523.916457</v>
      </c>
      <c r="E77" s="673">
        <v>2.141637845217145</v>
      </c>
      <c r="F77" s="671">
        <v>3756.3683851999999</v>
      </c>
      <c r="G77" s="672">
        <v>2504.2455901333333</v>
      </c>
      <c r="H77" s="672">
        <v>350.63869</v>
      </c>
      <c r="I77" s="672">
        <v>2279.1437999999998</v>
      </c>
      <c r="J77" s="672">
        <v>-225.10179013333345</v>
      </c>
      <c r="K77" s="674">
        <v>0.60674129006616362</v>
      </c>
      <c r="L77" s="254"/>
      <c r="M77" s="670" t="str">
        <f t="shared" si="1"/>
        <v/>
      </c>
    </row>
    <row r="78" spans="1:13" ht="14.45" customHeight="1" x14ac:dyDescent="0.2">
      <c r="A78" s="675" t="s">
        <v>379</v>
      </c>
      <c r="B78" s="671">
        <v>484.32664599999998</v>
      </c>
      <c r="C78" s="672">
        <v>1338.0361399999999</v>
      </c>
      <c r="D78" s="672">
        <v>853.70949399999995</v>
      </c>
      <c r="E78" s="673">
        <v>2.7626729833072203</v>
      </c>
      <c r="F78" s="671">
        <v>1878.1836171</v>
      </c>
      <c r="G78" s="672">
        <v>1252.1224113999999</v>
      </c>
      <c r="H78" s="672">
        <v>107.99835</v>
      </c>
      <c r="I78" s="672">
        <v>842.46100999999999</v>
      </c>
      <c r="J78" s="672">
        <v>-409.66140139999993</v>
      </c>
      <c r="K78" s="674">
        <v>0.44855093097915405</v>
      </c>
      <c r="L78" s="254"/>
      <c r="M78" s="670" t="str">
        <f t="shared" si="1"/>
        <v/>
      </c>
    </row>
    <row r="79" spans="1:13" ht="14.45" customHeight="1" x14ac:dyDescent="0.2">
      <c r="A79" s="675" t="s">
        <v>380</v>
      </c>
      <c r="B79" s="671">
        <v>484.32664599999998</v>
      </c>
      <c r="C79" s="672">
        <v>1338.0361399999999</v>
      </c>
      <c r="D79" s="672">
        <v>853.70949399999995</v>
      </c>
      <c r="E79" s="673">
        <v>2.7626729833072203</v>
      </c>
      <c r="F79" s="671">
        <v>1878.1836171</v>
      </c>
      <c r="G79" s="672">
        <v>1252.1224113999999</v>
      </c>
      <c r="H79" s="672">
        <v>107.99835</v>
      </c>
      <c r="I79" s="672">
        <v>842.46100999999999</v>
      </c>
      <c r="J79" s="672">
        <v>-409.66140139999993</v>
      </c>
      <c r="K79" s="674">
        <v>0.44855093097915405</v>
      </c>
      <c r="L79" s="254"/>
      <c r="M79" s="670" t="str">
        <f t="shared" si="1"/>
        <v>X</v>
      </c>
    </row>
    <row r="80" spans="1:13" ht="14.45" customHeight="1" x14ac:dyDescent="0.2">
      <c r="A80" s="675" t="s">
        <v>381</v>
      </c>
      <c r="B80" s="671">
        <v>333.37450799999999</v>
      </c>
      <c r="C80" s="672">
        <v>1213.58887</v>
      </c>
      <c r="D80" s="672">
        <v>880.21436200000005</v>
      </c>
      <c r="E80" s="673">
        <v>3.6403169434898728</v>
      </c>
      <c r="F80" s="671">
        <v>1242.4367199999999</v>
      </c>
      <c r="G80" s="672">
        <v>828.29114666666658</v>
      </c>
      <c r="H80" s="672">
        <v>27.177900000000001</v>
      </c>
      <c r="I80" s="672">
        <v>449.65805999999998</v>
      </c>
      <c r="J80" s="672">
        <v>-378.6330866666666</v>
      </c>
      <c r="K80" s="674">
        <v>0.36191626725262915</v>
      </c>
      <c r="L80" s="254"/>
      <c r="M80" s="670" t="str">
        <f t="shared" si="1"/>
        <v/>
      </c>
    </row>
    <row r="81" spans="1:13" ht="14.45" customHeight="1" x14ac:dyDescent="0.2">
      <c r="A81" s="675" t="s">
        <v>382</v>
      </c>
      <c r="B81" s="671">
        <v>0.78161099999999994</v>
      </c>
      <c r="C81" s="672">
        <v>16.279499999999999</v>
      </c>
      <c r="D81" s="672">
        <v>15.497888999999999</v>
      </c>
      <c r="E81" s="673">
        <v>20.828135735039552</v>
      </c>
      <c r="F81" s="671">
        <v>0.69495169999999995</v>
      </c>
      <c r="G81" s="672">
        <v>0.46330113333333328</v>
      </c>
      <c r="H81" s="672">
        <v>0</v>
      </c>
      <c r="I81" s="672">
        <v>0.2</v>
      </c>
      <c r="J81" s="672">
        <v>-0.26330113333333327</v>
      </c>
      <c r="K81" s="674">
        <v>0.2877897845274715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116.925269</v>
      </c>
      <c r="C82" s="672">
        <v>75.236229999999992</v>
      </c>
      <c r="D82" s="672">
        <v>-41.689039000000008</v>
      </c>
      <c r="E82" s="673">
        <v>0.64345569305468087</v>
      </c>
      <c r="F82" s="671">
        <v>305.00000010000002</v>
      </c>
      <c r="G82" s="672">
        <v>203.33333340000001</v>
      </c>
      <c r="H82" s="672">
        <v>71.78725</v>
      </c>
      <c r="I82" s="672">
        <v>122.00225</v>
      </c>
      <c r="J82" s="672">
        <v>-81.331083400000011</v>
      </c>
      <c r="K82" s="674">
        <v>0.40000737691803034</v>
      </c>
      <c r="L82" s="254"/>
      <c r="M82" s="670" t="str">
        <f t="shared" si="1"/>
        <v/>
      </c>
    </row>
    <row r="83" spans="1:13" ht="14.45" customHeight="1" x14ac:dyDescent="0.2">
      <c r="A83" s="675" t="s">
        <v>384</v>
      </c>
      <c r="B83" s="671">
        <v>14.373233000000001</v>
      </c>
      <c r="C83" s="672">
        <v>27.717189999999999</v>
      </c>
      <c r="D83" s="672">
        <v>13.343956999999998</v>
      </c>
      <c r="E83" s="673">
        <v>1.9283893888034791</v>
      </c>
      <c r="F83" s="671">
        <v>24.701874199999999</v>
      </c>
      <c r="G83" s="672">
        <v>16.467916133333333</v>
      </c>
      <c r="H83" s="672">
        <v>5.1999199999999997</v>
      </c>
      <c r="I83" s="672">
        <v>11.167020000000001</v>
      </c>
      <c r="J83" s="672">
        <v>-5.3008961333333318</v>
      </c>
      <c r="K83" s="674">
        <v>0.45207177032745155</v>
      </c>
      <c r="L83" s="254"/>
      <c r="M83" s="670" t="str">
        <f t="shared" si="1"/>
        <v/>
      </c>
    </row>
    <row r="84" spans="1:13" ht="14.45" customHeight="1" x14ac:dyDescent="0.2">
      <c r="A84" s="675" t="s">
        <v>385</v>
      </c>
      <c r="B84" s="671">
        <v>0</v>
      </c>
      <c r="C84" s="672">
        <v>3.9433499999999997</v>
      </c>
      <c r="D84" s="672">
        <v>3.9433499999999997</v>
      </c>
      <c r="E84" s="673">
        <v>0</v>
      </c>
      <c r="F84" s="671">
        <v>23.350071100000001</v>
      </c>
      <c r="G84" s="672">
        <v>15.566714066666668</v>
      </c>
      <c r="H84" s="672">
        <v>0</v>
      </c>
      <c r="I84" s="672">
        <v>0</v>
      </c>
      <c r="J84" s="672">
        <v>-15.566714066666668</v>
      </c>
      <c r="K84" s="674">
        <v>0</v>
      </c>
      <c r="L84" s="254"/>
      <c r="M84" s="670" t="str">
        <f t="shared" si="1"/>
        <v/>
      </c>
    </row>
    <row r="85" spans="1:13" ht="14.45" customHeight="1" x14ac:dyDescent="0.2">
      <c r="A85" s="675" t="s">
        <v>386</v>
      </c>
      <c r="B85" s="671">
        <v>3.4813960000000002</v>
      </c>
      <c r="C85" s="672">
        <v>0</v>
      </c>
      <c r="D85" s="672">
        <v>-3.4813960000000002</v>
      </c>
      <c r="E85" s="673">
        <v>0</v>
      </c>
      <c r="F85" s="671">
        <v>32.000000399999998</v>
      </c>
      <c r="G85" s="672">
        <v>21.3333336</v>
      </c>
      <c r="H85" s="672">
        <v>3.8332800000000002</v>
      </c>
      <c r="I85" s="672">
        <v>3.8332800000000002</v>
      </c>
      <c r="J85" s="672">
        <v>-17.500053600000001</v>
      </c>
      <c r="K85" s="674">
        <v>0.11978999850262503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11.621495000000001</v>
      </c>
      <c r="C86" s="672">
        <v>1.2709999999999999</v>
      </c>
      <c r="D86" s="672">
        <v>-10.350495000000002</v>
      </c>
      <c r="E86" s="673">
        <v>0.10936630786314495</v>
      </c>
      <c r="F86" s="671">
        <v>249.99999960000002</v>
      </c>
      <c r="G86" s="672">
        <v>166.66666640000003</v>
      </c>
      <c r="H86" s="672">
        <v>0</v>
      </c>
      <c r="I86" s="672">
        <v>235.0909</v>
      </c>
      <c r="J86" s="672">
        <v>68.42423359999998</v>
      </c>
      <c r="K86" s="674">
        <v>0.94036360150458165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3.7691340000000002</v>
      </c>
      <c r="C87" s="672">
        <v>0</v>
      </c>
      <c r="D87" s="672">
        <v>-3.7691340000000002</v>
      </c>
      <c r="E87" s="673">
        <v>0</v>
      </c>
      <c r="F87" s="671">
        <v>0</v>
      </c>
      <c r="G87" s="672">
        <v>0</v>
      </c>
      <c r="H87" s="672">
        <v>0</v>
      </c>
      <c r="I87" s="672">
        <v>20.509499999999999</v>
      </c>
      <c r="J87" s="672">
        <v>20.509499999999999</v>
      </c>
      <c r="K87" s="674">
        <v>0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0</v>
      </c>
      <c r="C88" s="672">
        <v>37.582999999999998</v>
      </c>
      <c r="D88" s="672">
        <v>37.582999999999998</v>
      </c>
      <c r="E88" s="673">
        <v>0</v>
      </c>
      <c r="F88" s="671">
        <v>0</v>
      </c>
      <c r="G88" s="672">
        <v>0</v>
      </c>
      <c r="H88" s="672">
        <v>0</v>
      </c>
      <c r="I88" s="672">
        <v>28.611000000000001</v>
      </c>
      <c r="J88" s="672">
        <v>28.611000000000001</v>
      </c>
      <c r="K88" s="674">
        <v>0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0</v>
      </c>
      <c r="C89" s="672">
        <v>29.975999999999999</v>
      </c>
      <c r="D89" s="672">
        <v>29.975999999999999</v>
      </c>
      <c r="E89" s="673">
        <v>0</v>
      </c>
      <c r="F89" s="671">
        <v>0</v>
      </c>
      <c r="G89" s="672">
        <v>0</v>
      </c>
      <c r="H89" s="672">
        <v>0</v>
      </c>
      <c r="I89" s="672">
        <v>28.611000000000001</v>
      </c>
      <c r="J89" s="672">
        <v>28.611000000000001</v>
      </c>
      <c r="K89" s="674">
        <v>0</v>
      </c>
      <c r="L89" s="254"/>
      <c r="M89" s="670" t="str">
        <f t="shared" si="1"/>
        <v>X</v>
      </c>
    </row>
    <row r="90" spans="1:13" ht="14.45" customHeight="1" x14ac:dyDescent="0.2">
      <c r="A90" s="675" t="s">
        <v>391</v>
      </c>
      <c r="B90" s="671">
        <v>0</v>
      </c>
      <c r="C90" s="672">
        <v>29.975999999999999</v>
      </c>
      <c r="D90" s="672">
        <v>29.975999999999999</v>
      </c>
      <c r="E90" s="673">
        <v>0</v>
      </c>
      <c r="F90" s="671">
        <v>0</v>
      </c>
      <c r="G90" s="672">
        <v>0</v>
      </c>
      <c r="H90" s="672">
        <v>0</v>
      </c>
      <c r="I90" s="672">
        <v>28.611000000000001</v>
      </c>
      <c r="J90" s="672">
        <v>28.611000000000001</v>
      </c>
      <c r="K90" s="674">
        <v>0</v>
      </c>
      <c r="L90" s="254"/>
      <c r="M90" s="670" t="str">
        <f t="shared" si="1"/>
        <v/>
      </c>
    </row>
    <row r="91" spans="1:13" ht="14.45" customHeight="1" x14ac:dyDescent="0.2">
      <c r="A91" s="675" t="s">
        <v>392</v>
      </c>
      <c r="B91" s="671">
        <v>0</v>
      </c>
      <c r="C91" s="672">
        <v>7.6070000000000002</v>
      </c>
      <c r="D91" s="672">
        <v>7.6070000000000002</v>
      </c>
      <c r="E91" s="673">
        <v>0</v>
      </c>
      <c r="F91" s="671">
        <v>0</v>
      </c>
      <c r="G91" s="672">
        <v>0</v>
      </c>
      <c r="H91" s="672">
        <v>0</v>
      </c>
      <c r="I91" s="672">
        <v>0</v>
      </c>
      <c r="J91" s="672">
        <v>0</v>
      </c>
      <c r="K91" s="674">
        <v>0</v>
      </c>
      <c r="L91" s="254"/>
      <c r="M91" s="670" t="str">
        <f t="shared" si="1"/>
        <v>X</v>
      </c>
    </row>
    <row r="92" spans="1:13" ht="14.45" customHeight="1" x14ac:dyDescent="0.2">
      <c r="A92" s="675" t="s">
        <v>393</v>
      </c>
      <c r="B92" s="671">
        <v>0</v>
      </c>
      <c r="C92" s="672">
        <v>7.6070000000000002</v>
      </c>
      <c r="D92" s="672">
        <v>7.6070000000000002</v>
      </c>
      <c r="E92" s="673">
        <v>0</v>
      </c>
      <c r="F92" s="671">
        <v>0</v>
      </c>
      <c r="G92" s="672">
        <v>0</v>
      </c>
      <c r="H92" s="672">
        <v>0</v>
      </c>
      <c r="I92" s="672">
        <v>0</v>
      </c>
      <c r="J92" s="672">
        <v>0</v>
      </c>
      <c r="K92" s="674">
        <v>0</v>
      </c>
      <c r="L92" s="254"/>
      <c r="M92" s="670" t="str">
        <f t="shared" si="1"/>
        <v/>
      </c>
    </row>
    <row r="93" spans="1:13" ht="14.45" customHeight="1" x14ac:dyDescent="0.2">
      <c r="A93" s="675" t="s">
        <v>394</v>
      </c>
      <c r="B93" s="671">
        <v>850.52438699999993</v>
      </c>
      <c r="C93" s="672">
        <v>1483.1483500000002</v>
      </c>
      <c r="D93" s="672">
        <v>632.62396300000023</v>
      </c>
      <c r="E93" s="673">
        <v>1.7438046135648315</v>
      </c>
      <c r="F93" s="671">
        <v>1878.1847680999999</v>
      </c>
      <c r="G93" s="672">
        <v>1252.1231787333334</v>
      </c>
      <c r="H93" s="672">
        <v>242.64034000000001</v>
      </c>
      <c r="I93" s="672">
        <v>1408.07179</v>
      </c>
      <c r="J93" s="672">
        <v>155.9486112666666</v>
      </c>
      <c r="K93" s="674">
        <v>0.74969822666830943</v>
      </c>
      <c r="L93" s="254"/>
      <c r="M93" s="670" t="str">
        <f t="shared" si="1"/>
        <v/>
      </c>
    </row>
    <row r="94" spans="1:13" ht="14.45" customHeight="1" x14ac:dyDescent="0.2">
      <c r="A94" s="675" t="s">
        <v>395</v>
      </c>
      <c r="B94" s="671">
        <v>6.4564240000000002</v>
      </c>
      <c r="C94" s="672">
        <v>6.20174</v>
      </c>
      <c r="D94" s="672">
        <v>-0.25468400000000013</v>
      </c>
      <c r="E94" s="673">
        <v>0.9605533961214443</v>
      </c>
      <c r="F94" s="671">
        <v>6.6475492999999997</v>
      </c>
      <c r="G94" s="672">
        <v>4.4316995333333331</v>
      </c>
      <c r="H94" s="672">
        <v>0.58672000000000002</v>
      </c>
      <c r="I94" s="672">
        <v>4.4000699999999995</v>
      </c>
      <c r="J94" s="672">
        <v>-3.1629533333333626E-2</v>
      </c>
      <c r="K94" s="674">
        <v>0.66190859238907784</v>
      </c>
      <c r="L94" s="254"/>
      <c r="M94" s="670" t="str">
        <f t="shared" si="1"/>
        <v>X</v>
      </c>
    </row>
    <row r="95" spans="1:13" ht="14.45" customHeight="1" x14ac:dyDescent="0.2">
      <c r="A95" s="675" t="s">
        <v>396</v>
      </c>
      <c r="B95" s="671">
        <v>1.134571</v>
      </c>
      <c r="C95" s="672">
        <v>1.0032999999999999</v>
      </c>
      <c r="D95" s="672">
        <v>-0.13127100000000014</v>
      </c>
      <c r="E95" s="673">
        <v>0.88429899935746625</v>
      </c>
      <c r="F95" s="671">
        <v>1.0170170000000001</v>
      </c>
      <c r="G95" s="672">
        <v>0.67801133333333341</v>
      </c>
      <c r="H95" s="672">
        <v>4.4299999999999999E-2</v>
      </c>
      <c r="I95" s="672">
        <v>0.32969999999999999</v>
      </c>
      <c r="J95" s="672">
        <v>-0.34831133333333342</v>
      </c>
      <c r="K95" s="674">
        <v>0.32418337156606031</v>
      </c>
      <c r="L95" s="254"/>
      <c r="M95" s="670" t="str">
        <f t="shared" si="1"/>
        <v/>
      </c>
    </row>
    <row r="96" spans="1:13" ht="14.45" customHeight="1" x14ac:dyDescent="0.2">
      <c r="A96" s="675" t="s">
        <v>397</v>
      </c>
      <c r="B96" s="671">
        <v>5.3218529999999999</v>
      </c>
      <c r="C96" s="672">
        <v>5.1984399999999997</v>
      </c>
      <c r="D96" s="672">
        <v>-0.12341300000000022</v>
      </c>
      <c r="E96" s="673">
        <v>0.97681014488750439</v>
      </c>
      <c r="F96" s="671">
        <v>5.6305322999999996</v>
      </c>
      <c r="G96" s="672">
        <v>3.7536881999999996</v>
      </c>
      <c r="H96" s="672">
        <v>0.54242000000000001</v>
      </c>
      <c r="I96" s="672">
        <v>4.0703699999999996</v>
      </c>
      <c r="J96" s="672">
        <v>0.31668180000000001</v>
      </c>
      <c r="K96" s="674">
        <v>0.72291033655912074</v>
      </c>
      <c r="L96" s="254"/>
      <c r="M96" s="670" t="str">
        <f t="shared" si="1"/>
        <v/>
      </c>
    </row>
    <row r="97" spans="1:13" ht="14.45" customHeight="1" x14ac:dyDescent="0.2">
      <c r="A97" s="675" t="s">
        <v>398</v>
      </c>
      <c r="B97" s="671">
        <v>33.612487999999999</v>
      </c>
      <c r="C97" s="672">
        <v>39.07978</v>
      </c>
      <c r="D97" s="672">
        <v>5.4672920000000005</v>
      </c>
      <c r="E97" s="673">
        <v>1.1626565697844207</v>
      </c>
      <c r="F97" s="671">
        <v>42.2669937</v>
      </c>
      <c r="G97" s="672">
        <v>28.177995800000001</v>
      </c>
      <c r="H97" s="672">
        <v>0</v>
      </c>
      <c r="I97" s="672">
        <v>30.858000000000001</v>
      </c>
      <c r="J97" s="672">
        <v>2.6800041999999991</v>
      </c>
      <c r="K97" s="674">
        <v>0.7300732154981725</v>
      </c>
      <c r="L97" s="254"/>
      <c r="M97" s="670" t="str">
        <f t="shared" si="1"/>
        <v>X</v>
      </c>
    </row>
    <row r="98" spans="1:13" ht="14.45" customHeight="1" x14ac:dyDescent="0.2">
      <c r="A98" s="675" t="s">
        <v>399</v>
      </c>
      <c r="B98" s="671">
        <v>11.000004000000001</v>
      </c>
      <c r="C98" s="672">
        <v>12.42</v>
      </c>
      <c r="D98" s="672">
        <v>1.4199959999999994</v>
      </c>
      <c r="E98" s="673">
        <v>1.1290904985125458</v>
      </c>
      <c r="F98" s="671">
        <v>14.04</v>
      </c>
      <c r="G98" s="672">
        <v>9.36</v>
      </c>
      <c r="H98" s="672">
        <v>0</v>
      </c>
      <c r="I98" s="672">
        <v>10.53</v>
      </c>
      <c r="J98" s="672">
        <v>1.17</v>
      </c>
      <c r="K98" s="674">
        <v>0.75</v>
      </c>
      <c r="L98" s="254"/>
      <c r="M98" s="670" t="str">
        <f t="shared" si="1"/>
        <v/>
      </c>
    </row>
    <row r="99" spans="1:13" ht="14.45" customHeight="1" x14ac:dyDescent="0.2">
      <c r="A99" s="675" t="s">
        <v>400</v>
      </c>
      <c r="B99" s="671">
        <v>22.612484000000002</v>
      </c>
      <c r="C99" s="672">
        <v>26.659779999999998</v>
      </c>
      <c r="D99" s="672">
        <v>4.0472959999999958</v>
      </c>
      <c r="E99" s="673">
        <v>1.1789850243785687</v>
      </c>
      <c r="F99" s="671">
        <v>28.226993699999998</v>
      </c>
      <c r="G99" s="672">
        <v>18.817995799999998</v>
      </c>
      <c r="H99" s="672">
        <v>0</v>
      </c>
      <c r="I99" s="672">
        <v>20.327999999999999</v>
      </c>
      <c r="J99" s="672">
        <v>1.5100042000000009</v>
      </c>
      <c r="K99" s="674">
        <v>0.7201617081878614</v>
      </c>
      <c r="L99" s="254"/>
      <c r="M99" s="670" t="str">
        <f t="shared" si="1"/>
        <v/>
      </c>
    </row>
    <row r="100" spans="1:13" ht="14.45" customHeight="1" x14ac:dyDescent="0.2">
      <c r="A100" s="675" t="s">
        <v>401</v>
      </c>
      <c r="B100" s="671">
        <v>0</v>
      </c>
      <c r="C100" s="672">
        <v>0</v>
      </c>
      <c r="D100" s="672">
        <v>0</v>
      </c>
      <c r="E100" s="673">
        <v>0</v>
      </c>
      <c r="F100" s="671">
        <v>0</v>
      </c>
      <c r="G100" s="672">
        <v>0</v>
      </c>
      <c r="H100" s="672">
        <v>0</v>
      </c>
      <c r="I100" s="672">
        <v>39.990499999999997</v>
      </c>
      <c r="J100" s="672">
        <v>39.990499999999997</v>
      </c>
      <c r="K100" s="674">
        <v>0</v>
      </c>
      <c r="L100" s="254"/>
      <c r="M100" s="670" t="str">
        <f t="shared" si="1"/>
        <v>X</v>
      </c>
    </row>
    <row r="101" spans="1:13" ht="14.45" customHeight="1" x14ac:dyDescent="0.2">
      <c r="A101" s="675" t="s">
        <v>402</v>
      </c>
      <c r="B101" s="671">
        <v>0</v>
      </c>
      <c r="C101" s="672">
        <v>0</v>
      </c>
      <c r="D101" s="672">
        <v>0</v>
      </c>
      <c r="E101" s="673">
        <v>0</v>
      </c>
      <c r="F101" s="671">
        <v>0</v>
      </c>
      <c r="G101" s="672">
        <v>0</v>
      </c>
      <c r="H101" s="672">
        <v>0</v>
      </c>
      <c r="I101" s="672">
        <v>39.990499999999997</v>
      </c>
      <c r="J101" s="672">
        <v>39.990499999999997</v>
      </c>
      <c r="K101" s="674">
        <v>0</v>
      </c>
      <c r="L101" s="254"/>
      <c r="M101" s="670" t="str">
        <f t="shared" si="1"/>
        <v/>
      </c>
    </row>
    <row r="102" spans="1:13" ht="14.45" customHeight="1" x14ac:dyDescent="0.2">
      <c r="A102" s="675" t="s">
        <v>403</v>
      </c>
      <c r="B102" s="671">
        <v>482.35994699999998</v>
      </c>
      <c r="C102" s="672">
        <v>970.31830000000002</v>
      </c>
      <c r="D102" s="672">
        <v>487.95835300000005</v>
      </c>
      <c r="E102" s="673">
        <v>2.0116062828906482</v>
      </c>
      <c r="F102" s="671">
        <v>1383.9188104</v>
      </c>
      <c r="G102" s="672">
        <v>922.61254026666666</v>
      </c>
      <c r="H102" s="672">
        <v>119.014</v>
      </c>
      <c r="I102" s="672">
        <v>1022.91322</v>
      </c>
      <c r="J102" s="672">
        <v>100.30067973333337</v>
      </c>
      <c r="K102" s="674">
        <v>0.73914250772004686</v>
      </c>
      <c r="L102" s="254"/>
      <c r="M102" s="670" t="str">
        <f t="shared" si="1"/>
        <v>X</v>
      </c>
    </row>
    <row r="103" spans="1:13" ht="14.45" customHeight="1" x14ac:dyDescent="0.2">
      <c r="A103" s="675" t="s">
        <v>404</v>
      </c>
      <c r="B103" s="671">
        <v>482.35994699999998</v>
      </c>
      <c r="C103" s="672">
        <v>486.20409000000001</v>
      </c>
      <c r="D103" s="672">
        <v>3.844143000000031</v>
      </c>
      <c r="E103" s="673">
        <v>1.0079694490056821</v>
      </c>
      <c r="F103" s="671">
        <v>536.86581039999999</v>
      </c>
      <c r="G103" s="672">
        <v>357.91054026666666</v>
      </c>
      <c r="H103" s="672">
        <v>42.22616</v>
      </c>
      <c r="I103" s="672">
        <v>346.88549999999998</v>
      </c>
      <c r="J103" s="672">
        <v>-11.025040266666679</v>
      </c>
      <c r="K103" s="674">
        <v>0.64613073375178742</v>
      </c>
      <c r="L103" s="254"/>
      <c r="M103" s="670" t="str">
        <f t="shared" si="1"/>
        <v/>
      </c>
    </row>
    <row r="104" spans="1:13" ht="14.45" customHeight="1" x14ac:dyDescent="0.2">
      <c r="A104" s="675" t="s">
        <v>405</v>
      </c>
      <c r="B104" s="671">
        <v>0</v>
      </c>
      <c r="C104" s="672">
        <v>484.11421000000001</v>
      </c>
      <c r="D104" s="672">
        <v>484.11421000000001</v>
      </c>
      <c r="E104" s="673">
        <v>0</v>
      </c>
      <c r="F104" s="671">
        <v>847.053</v>
      </c>
      <c r="G104" s="672">
        <v>564.702</v>
      </c>
      <c r="H104" s="672">
        <v>76.787840000000003</v>
      </c>
      <c r="I104" s="672">
        <v>676.02771999999993</v>
      </c>
      <c r="J104" s="672">
        <v>111.32571999999993</v>
      </c>
      <c r="K104" s="674">
        <v>0.79809376745020666</v>
      </c>
      <c r="L104" s="254"/>
      <c r="M104" s="670" t="str">
        <f t="shared" si="1"/>
        <v/>
      </c>
    </row>
    <row r="105" spans="1:13" ht="14.45" customHeight="1" x14ac:dyDescent="0.2">
      <c r="A105" s="675" t="s">
        <v>406</v>
      </c>
      <c r="B105" s="671">
        <v>328.095528</v>
      </c>
      <c r="C105" s="672">
        <v>467.54853000000003</v>
      </c>
      <c r="D105" s="672">
        <v>139.45300200000003</v>
      </c>
      <c r="E105" s="673">
        <v>1.4250378017953358</v>
      </c>
      <c r="F105" s="671">
        <v>445.35141470000002</v>
      </c>
      <c r="G105" s="672">
        <v>296.90094313333333</v>
      </c>
      <c r="H105" s="672">
        <v>123.03962</v>
      </c>
      <c r="I105" s="672">
        <v>309.91000000000003</v>
      </c>
      <c r="J105" s="672">
        <v>13.009056866666697</v>
      </c>
      <c r="K105" s="674">
        <v>0.69587743469674002</v>
      </c>
      <c r="L105" s="254"/>
      <c r="M105" s="670" t="str">
        <f t="shared" si="1"/>
        <v>X</v>
      </c>
    </row>
    <row r="106" spans="1:13" ht="14.45" customHeight="1" x14ac:dyDescent="0.2">
      <c r="A106" s="675" t="s">
        <v>407</v>
      </c>
      <c r="B106" s="671">
        <v>0.87999499999999997</v>
      </c>
      <c r="C106" s="672">
        <v>16.509</v>
      </c>
      <c r="D106" s="672">
        <v>15.629005000000001</v>
      </c>
      <c r="E106" s="673">
        <v>18.76033386553333</v>
      </c>
      <c r="F106" s="671">
        <v>14.015635399999999</v>
      </c>
      <c r="G106" s="672">
        <v>9.3437569333333332</v>
      </c>
      <c r="H106" s="672">
        <v>0</v>
      </c>
      <c r="I106" s="672">
        <v>1.1000000000000001</v>
      </c>
      <c r="J106" s="672">
        <v>-8.2437569333333336</v>
      </c>
      <c r="K106" s="674">
        <v>7.8483776768336899E-2</v>
      </c>
      <c r="L106" s="254"/>
      <c r="M106" s="670" t="str">
        <f t="shared" si="1"/>
        <v/>
      </c>
    </row>
    <row r="107" spans="1:13" ht="14.45" customHeight="1" x14ac:dyDescent="0.2">
      <c r="A107" s="675" t="s">
        <v>408</v>
      </c>
      <c r="B107" s="671">
        <v>282.07476500000001</v>
      </c>
      <c r="C107" s="672">
        <v>383.91246999999998</v>
      </c>
      <c r="D107" s="672">
        <v>101.83770499999997</v>
      </c>
      <c r="E107" s="673">
        <v>1.3610308954790762</v>
      </c>
      <c r="F107" s="671">
        <v>340</v>
      </c>
      <c r="G107" s="672">
        <v>226.66666666666666</v>
      </c>
      <c r="H107" s="672">
        <v>37.10398</v>
      </c>
      <c r="I107" s="672">
        <v>166.4776</v>
      </c>
      <c r="J107" s="672">
        <v>-60.189066666666662</v>
      </c>
      <c r="K107" s="674">
        <v>0.48963999999999996</v>
      </c>
      <c r="L107" s="254"/>
      <c r="M107" s="670" t="str">
        <f t="shared" si="1"/>
        <v/>
      </c>
    </row>
    <row r="108" spans="1:13" ht="14.45" customHeight="1" x14ac:dyDescent="0.2">
      <c r="A108" s="675" t="s">
        <v>409</v>
      </c>
      <c r="B108" s="671">
        <v>5</v>
      </c>
      <c r="C108" s="672">
        <v>2.3993000000000002</v>
      </c>
      <c r="D108" s="672">
        <v>-2.6006999999999998</v>
      </c>
      <c r="E108" s="673">
        <v>0.47986000000000006</v>
      </c>
      <c r="F108" s="671">
        <v>1</v>
      </c>
      <c r="G108" s="672">
        <v>0.66666666666666663</v>
      </c>
      <c r="H108" s="672">
        <v>0</v>
      </c>
      <c r="I108" s="672">
        <v>1.3680000000000001</v>
      </c>
      <c r="J108" s="672">
        <v>0.70133333333333348</v>
      </c>
      <c r="K108" s="674">
        <v>1.3680000000000001</v>
      </c>
      <c r="L108" s="254"/>
      <c r="M108" s="670" t="str">
        <f t="shared" si="1"/>
        <v/>
      </c>
    </row>
    <row r="109" spans="1:13" ht="14.45" customHeight="1" x14ac:dyDescent="0.2">
      <c r="A109" s="675" t="s">
        <v>410</v>
      </c>
      <c r="B109" s="671">
        <v>3.5717840000000001</v>
      </c>
      <c r="C109" s="672">
        <v>0.32100000000000001</v>
      </c>
      <c r="D109" s="672">
        <v>-3.2507839999999999</v>
      </c>
      <c r="E109" s="673">
        <v>8.9871056032503643E-2</v>
      </c>
      <c r="F109" s="671">
        <v>0.3357793</v>
      </c>
      <c r="G109" s="672">
        <v>0.22385286666666668</v>
      </c>
      <c r="H109" s="672">
        <v>0</v>
      </c>
      <c r="I109" s="672">
        <v>0</v>
      </c>
      <c r="J109" s="672">
        <v>-0.22385286666666668</v>
      </c>
      <c r="K109" s="674">
        <v>0</v>
      </c>
      <c r="L109" s="254"/>
      <c r="M109" s="670" t="str">
        <f t="shared" si="1"/>
        <v/>
      </c>
    </row>
    <row r="110" spans="1:13" ht="14.45" customHeight="1" x14ac:dyDescent="0.2">
      <c r="A110" s="675" t="s">
        <v>411</v>
      </c>
      <c r="B110" s="671">
        <v>36.568983999999993</v>
      </c>
      <c r="C110" s="672">
        <v>64.406760000000006</v>
      </c>
      <c r="D110" s="672">
        <v>27.837776000000012</v>
      </c>
      <c r="E110" s="673">
        <v>1.7612400716410392</v>
      </c>
      <c r="F110" s="671">
        <v>0</v>
      </c>
      <c r="G110" s="672">
        <v>0</v>
      </c>
      <c r="H110" s="672">
        <v>8.9225599999999989</v>
      </c>
      <c r="I110" s="672">
        <v>63.951320000000003</v>
      </c>
      <c r="J110" s="672">
        <v>63.951320000000003</v>
      </c>
      <c r="K110" s="674">
        <v>0</v>
      </c>
      <c r="L110" s="254"/>
      <c r="M110" s="670" t="str">
        <f t="shared" si="1"/>
        <v/>
      </c>
    </row>
    <row r="111" spans="1:13" ht="14.45" customHeight="1" x14ac:dyDescent="0.2">
      <c r="A111" s="675" t="s">
        <v>412</v>
      </c>
      <c r="B111" s="671">
        <v>0</v>
      </c>
      <c r="C111" s="672">
        <v>0</v>
      </c>
      <c r="D111" s="672">
        <v>0</v>
      </c>
      <c r="E111" s="673">
        <v>0</v>
      </c>
      <c r="F111" s="671">
        <v>30</v>
      </c>
      <c r="G111" s="672">
        <v>20</v>
      </c>
      <c r="H111" s="672">
        <v>0</v>
      </c>
      <c r="I111" s="672">
        <v>0</v>
      </c>
      <c r="J111" s="672">
        <v>-20</v>
      </c>
      <c r="K111" s="674">
        <v>0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0</v>
      </c>
      <c r="C112" s="672">
        <v>0</v>
      </c>
      <c r="D112" s="672">
        <v>0</v>
      </c>
      <c r="E112" s="673">
        <v>0</v>
      </c>
      <c r="F112" s="671">
        <v>60</v>
      </c>
      <c r="G112" s="672">
        <v>40</v>
      </c>
      <c r="H112" s="672">
        <v>77.013080000000002</v>
      </c>
      <c r="I112" s="672">
        <v>77.013080000000002</v>
      </c>
      <c r="J112" s="672">
        <v>37.013080000000002</v>
      </c>
      <c r="K112" s="674">
        <v>1.2835513333333333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58551.690292000007</v>
      </c>
      <c r="C113" s="672">
        <v>61485.221700000002</v>
      </c>
      <c r="D113" s="672">
        <v>2933.5314079999953</v>
      </c>
      <c r="E113" s="673">
        <v>1.0501015665537636</v>
      </c>
      <c r="F113" s="671">
        <v>66568.934645000001</v>
      </c>
      <c r="G113" s="672">
        <v>44379.289763333334</v>
      </c>
      <c r="H113" s="672">
        <v>4990.1482900000001</v>
      </c>
      <c r="I113" s="672">
        <v>41812.013129999999</v>
      </c>
      <c r="J113" s="672">
        <v>-2567.2766333333348</v>
      </c>
      <c r="K113" s="674">
        <v>0.62810098062971631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42338.19</v>
      </c>
      <c r="C114" s="672">
        <v>45310.633000000002</v>
      </c>
      <c r="D114" s="672">
        <v>2972.4429999999993</v>
      </c>
      <c r="E114" s="673">
        <v>1.0702071345043329</v>
      </c>
      <c r="F114" s="671">
        <v>48868.170204999995</v>
      </c>
      <c r="G114" s="672">
        <v>32578.780136666664</v>
      </c>
      <c r="H114" s="672">
        <v>3676.8119999999999</v>
      </c>
      <c r="I114" s="672">
        <v>30841.314999999999</v>
      </c>
      <c r="J114" s="672">
        <v>-1737.4651366666658</v>
      </c>
      <c r="K114" s="674">
        <v>0.63111253952464219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42182.46</v>
      </c>
      <c r="C115" s="672">
        <v>45132.402000000002</v>
      </c>
      <c r="D115" s="672">
        <v>2949.9420000000027</v>
      </c>
      <c r="E115" s="673">
        <v>1.0699329057622529</v>
      </c>
      <c r="F115" s="671">
        <v>48679.106684500002</v>
      </c>
      <c r="G115" s="672">
        <v>32452.737789666669</v>
      </c>
      <c r="H115" s="672">
        <v>3667.3319999999999</v>
      </c>
      <c r="I115" s="672">
        <v>30564.767</v>
      </c>
      <c r="J115" s="672">
        <v>-1887.9707896666696</v>
      </c>
      <c r="K115" s="674">
        <v>0.62788266017486671</v>
      </c>
      <c r="L115" s="254"/>
      <c r="M115" s="670" t="str">
        <f t="shared" si="1"/>
        <v>X</v>
      </c>
    </row>
    <row r="116" spans="1:13" ht="14.45" customHeight="1" x14ac:dyDescent="0.2">
      <c r="A116" s="675" t="s">
        <v>417</v>
      </c>
      <c r="B116" s="671">
        <v>42182.46</v>
      </c>
      <c r="C116" s="672">
        <v>45132.402000000002</v>
      </c>
      <c r="D116" s="672">
        <v>2949.9420000000027</v>
      </c>
      <c r="E116" s="673">
        <v>1.0699329057622529</v>
      </c>
      <c r="F116" s="671">
        <v>48679.106684500002</v>
      </c>
      <c r="G116" s="672">
        <v>32452.737789666669</v>
      </c>
      <c r="H116" s="672">
        <v>3667.3319999999999</v>
      </c>
      <c r="I116" s="672">
        <v>30564.767</v>
      </c>
      <c r="J116" s="672">
        <v>-1887.9707896666696</v>
      </c>
      <c r="K116" s="674">
        <v>0.62788266017486671</v>
      </c>
      <c r="L116" s="254"/>
      <c r="M116" s="670" t="str">
        <f t="shared" si="1"/>
        <v/>
      </c>
    </row>
    <row r="117" spans="1:13" ht="14.45" customHeight="1" x14ac:dyDescent="0.2">
      <c r="A117" s="675" t="s">
        <v>418</v>
      </c>
      <c r="B117" s="671">
        <v>47.04</v>
      </c>
      <c r="C117" s="672">
        <v>0</v>
      </c>
      <c r="D117" s="672">
        <v>-47.04</v>
      </c>
      <c r="E117" s="673">
        <v>0</v>
      </c>
      <c r="F117" s="671">
        <v>0</v>
      </c>
      <c r="G117" s="672">
        <v>0</v>
      </c>
      <c r="H117" s="672">
        <v>0</v>
      </c>
      <c r="I117" s="672">
        <v>51.6</v>
      </c>
      <c r="J117" s="672">
        <v>51.6</v>
      </c>
      <c r="K117" s="674">
        <v>0</v>
      </c>
      <c r="L117" s="254"/>
      <c r="M117" s="670" t="str">
        <f t="shared" si="1"/>
        <v>X</v>
      </c>
    </row>
    <row r="118" spans="1:13" ht="14.45" customHeight="1" x14ac:dyDescent="0.2">
      <c r="A118" s="675" t="s">
        <v>419</v>
      </c>
      <c r="B118" s="671">
        <v>47.04</v>
      </c>
      <c r="C118" s="672">
        <v>0</v>
      </c>
      <c r="D118" s="672">
        <v>-47.04</v>
      </c>
      <c r="E118" s="673">
        <v>0</v>
      </c>
      <c r="F118" s="671">
        <v>0</v>
      </c>
      <c r="G118" s="672">
        <v>0</v>
      </c>
      <c r="H118" s="672">
        <v>0</v>
      </c>
      <c r="I118" s="672">
        <v>51.6</v>
      </c>
      <c r="J118" s="672">
        <v>51.6</v>
      </c>
      <c r="K118" s="674">
        <v>0</v>
      </c>
      <c r="L118" s="254"/>
      <c r="M118" s="670" t="str">
        <f t="shared" si="1"/>
        <v/>
      </c>
    </row>
    <row r="119" spans="1:13" ht="14.45" customHeight="1" x14ac:dyDescent="0.2">
      <c r="A119" s="675" t="s">
        <v>420</v>
      </c>
      <c r="B119" s="671">
        <v>90.09</v>
      </c>
      <c r="C119" s="672">
        <v>127.73099999999999</v>
      </c>
      <c r="D119" s="672">
        <v>37.640999999999991</v>
      </c>
      <c r="E119" s="673">
        <v>1.4178155178155176</v>
      </c>
      <c r="F119" s="671">
        <v>123.9093213</v>
      </c>
      <c r="G119" s="672">
        <v>82.606214199999997</v>
      </c>
      <c r="H119" s="672">
        <v>8.73</v>
      </c>
      <c r="I119" s="672">
        <v>209.19800000000001</v>
      </c>
      <c r="J119" s="672">
        <v>126.59178580000001</v>
      </c>
      <c r="K119" s="674">
        <v>1.6883152760840763</v>
      </c>
      <c r="L119" s="254"/>
      <c r="M119" s="670" t="str">
        <f t="shared" si="1"/>
        <v>X</v>
      </c>
    </row>
    <row r="120" spans="1:13" ht="14.45" customHeight="1" x14ac:dyDescent="0.2">
      <c r="A120" s="675" t="s">
        <v>421</v>
      </c>
      <c r="B120" s="671">
        <v>90.09</v>
      </c>
      <c r="C120" s="672">
        <v>127.73099999999999</v>
      </c>
      <c r="D120" s="672">
        <v>37.640999999999991</v>
      </c>
      <c r="E120" s="673">
        <v>1.4178155178155176</v>
      </c>
      <c r="F120" s="671">
        <v>123.9093213</v>
      </c>
      <c r="G120" s="672">
        <v>82.606214199999997</v>
      </c>
      <c r="H120" s="672">
        <v>8.73</v>
      </c>
      <c r="I120" s="672">
        <v>209.19800000000001</v>
      </c>
      <c r="J120" s="672">
        <v>126.59178580000001</v>
      </c>
      <c r="K120" s="674">
        <v>1.6883152760840763</v>
      </c>
      <c r="L120" s="254"/>
      <c r="M120" s="670" t="str">
        <f t="shared" si="1"/>
        <v/>
      </c>
    </row>
    <row r="121" spans="1:13" ht="14.45" customHeight="1" x14ac:dyDescent="0.2">
      <c r="A121" s="675" t="s">
        <v>422</v>
      </c>
      <c r="B121" s="671">
        <v>18.600000000000001</v>
      </c>
      <c r="C121" s="672">
        <v>50.5</v>
      </c>
      <c r="D121" s="672">
        <v>31.9</v>
      </c>
      <c r="E121" s="673">
        <v>2.71505376344086</v>
      </c>
      <c r="F121" s="671">
        <v>65.154199200000008</v>
      </c>
      <c r="G121" s="672">
        <v>43.436132800000003</v>
      </c>
      <c r="H121" s="672">
        <v>0.75</v>
      </c>
      <c r="I121" s="672">
        <v>15.75</v>
      </c>
      <c r="J121" s="672">
        <v>-27.686132800000003</v>
      </c>
      <c r="K121" s="674">
        <v>0.24173422731592714</v>
      </c>
      <c r="L121" s="254"/>
      <c r="M121" s="670" t="str">
        <f t="shared" si="1"/>
        <v>X</v>
      </c>
    </row>
    <row r="122" spans="1:13" ht="14.45" customHeight="1" x14ac:dyDescent="0.2">
      <c r="A122" s="675" t="s">
        <v>423</v>
      </c>
      <c r="B122" s="671">
        <v>18.600000000000001</v>
      </c>
      <c r="C122" s="672">
        <v>50.5</v>
      </c>
      <c r="D122" s="672">
        <v>31.9</v>
      </c>
      <c r="E122" s="673">
        <v>2.71505376344086</v>
      </c>
      <c r="F122" s="671">
        <v>65.154199200000008</v>
      </c>
      <c r="G122" s="672">
        <v>43.436132800000003</v>
      </c>
      <c r="H122" s="672">
        <v>0.75</v>
      </c>
      <c r="I122" s="672">
        <v>15.75</v>
      </c>
      <c r="J122" s="672">
        <v>-27.686132800000003</v>
      </c>
      <c r="K122" s="674">
        <v>0.24173422731592714</v>
      </c>
      <c r="L122" s="254"/>
      <c r="M122" s="670" t="str">
        <f t="shared" si="1"/>
        <v/>
      </c>
    </row>
    <row r="123" spans="1:13" ht="14.45" customHeight="1" x14ac:dyDescent="0.2">
      <c r="A123" s="675" t="s">
        <v>424</v>
      </c>
      <c r="B123" s="671">
        <v>15128.01</v>
      </c>
      <c r="C123" s="672">
        <v>15269.33807</v>
      </c>
      <c r="D123" s="672">
        <v>141.32806999999957</v>
      </c>
      <c r="E123" s="673">
        <v>1.009342145463944</v>
      </c>
      <c r="F123" s="671">
        <v>16504.818407700001</v>
      </c>
      <c r="G123" s="672">
        <v>11003.212271800001</v>
      </c>
      <c r="H123" s="672">
        <v>1239.80854</v>
      </c>
      <c r="I123" s="672">
        <v>10355.19425</v>
      </c>
      <c r="J123" s="672">
        <v>-648.0180218000005</v>
      </c>
      <c r="K123" s="674">
        <v>0.62740431274111974</v>
      </c>
      <c r="L123" s="254"/>
      <c r="M123" s="670" t="str">
        <f t="shared" si="1"/>
        <v/>
      </c>
    </row>
    <row r="124" spans="1:13" ht="14.45" customHeight="1" x14ac:dyDescent="0.2">
      <c r="A124" s="675" t="s">
        <v>425</v>
      </c>
      <c r="B124" s="671">
        <v>4035.06</v>
      </c>
      <c r="C124" s="672">
        <v>4066.4585000000002</v>
      </c>
      <c r="D124" s="672">
        <v>31.39850000000024</v>
      </c>
      <c r="E124" s="673">
        <v>1.0077814208462823</v>
      </c>
      <c r="F124" s="671">
        <v>4398.1353184</v>
      </c>
      <c r="G124" s="672">
        <v>2932.0902122666666</v>
      </c>
      <c r="H124" s="672">
        <v>330.12420000000003</v>
      </c>
      <c r="I124" s="672">
        <v>2757.3010099999997</v>
      </c>
      <c r="J124" s="672">
        <v>-174.78920226666696</v>
      </c>
      <c r="K124" s="674">
        <v>0.62692500580065824</v>
      </c>
      <c r="L124" s="254"/>
      <c r="M124" s="670" t="str">
        <f t="shared" si="1"/>
        <v>X</v>
      </c>
    </row>
    <row r="125" spans="1:13" ht="14.45" customHeight="1" x14ac:dyDescent="0.2">
      <c r="A125" s="675" t="s">
        <v>426</v>
      </c>
      <c r="B125" s="671">
        <v>4035.06</v>
      </c>
      <c r="C125" s="672">
        <v>4066.4585000000002</v>
      </c>
      <c r="D125" s="672">
        <v>31.39850000000024</v>
      </c>
      <c r="E125" s="673">
        <v>1.0077814208462823</v>
      </c>
      <c r="F125" s="671">
        <v>4398.1353184</v>
      </c>
      <c r="G125" s="672">
        <v>2932.0902122666666</v>
      </c>
      <c r="H125" s="672">
        <v>330.12420000000003</v>
      </c>
      <c r="I125" s="672">
        <v>2757.3010099999997</v>
      </c>
      <c r="J125" s="672">
        <v>-174.78920226666696</v>
      </c>
      <c r="K125" s="674">
        <v>0.62692500580065824</v>
      </c>
      <c r="L125" s="254"/>
      <c r="M125" s="670" t="str">
        <f t="shared" si="1"/>
        <v/>
      </c>
    </row>
    <row r="126" spans="1:13" ht="14.45" customHeight="1" x14ac:dyDescent="0.2">
      <c r="A126" s="675" t="s">
        <v>427</v>
      </c>
      <c r="B126" s="671">
        <v>11092.95</v>
      </c>
      <c r="C126" s="672">
        <v>11202.879570000001</v>
      </c>
      <c r="D126" s="672">
        <v>109.92957000000024</v>
      </c>
      <c r="E126" s="673">
        <v>1.0099098589644775</v>
      </c>
      <c r="F126" s="671">
        <v>12106.683089299999</v>
      </c>
      <c r="G126" s="672">
        <v>8071.1220595333325</v>
      </c>
      <c r="H126" s="672">
        <v>909.68434000000002</v>
      </c>
      <c r="I126" s="672">
        <v>7597.8932400000003</v>
      </c>
      <c r="J126" s="672">
        <v>-473.22881953333217</v>
      </c>
      <c r="K126" s="674">
        <v>0.62757843613789566</v>
      </c>
      <c r="L126" s="254"/>
      <c r="M126" s="670" t="str">
        <f t="shared" si="1"/>
        <v>X</v>
      </c>
    </row>
    <row r="127" spans="1:13" ht="14.45" customHeight="1" x14ac:dyDescent="0.2">
      <c r="A127" s="675" t="s">
        <v>428</v>
      </c>
      <c r="B127" s="671">
        <v>11092.95</v>
      </c>
      <c r="C127" s="672">
        <v>11202.879570000001</v>
      </c>
      <c r="D127" s="672">
        <v>109.92957000000024</v>
      </c>
      <c r="E127" s="673">
        <v>1.0099098589644775</v>
      </c>
      <c r="F127" s="671">
        <v>12106.683089299999</v>
      </c>
      <c r="G127" s="672">
        <v>8071.1220595333325</v>
      </c>
      <c r="H127" s="672">
        <v>909.68434000000002</v>
      </c>
      <c r="I127" s="672">
        <v>7597.8932400000003</v>
      </c>
      <c r="J127" s="672">
        <v>-473.22881953333217</v>
      </c>
      <c r="K127" s="674">
        <v>0.62757843613789566</v>
      </c>
      <c r="L127" s="254"/>
      <c r="M127" s="670" t="str">
        <f t="shared" si="1"/>
        <v/>
      </c>
    </row>
    <row r="128" spans="1:13" ht="14.45" customHeight="1" x14ac:dyDescent="0.2">
      <c r="A128" s="675" t="s">
        <v>429</v>
      </c>
      <c r="B128" s="671">
        <v>187.850292</v>
      </c>
      <c r="C128" s="672">
        <v>0</v>
      </c>
      <c r="D128" s="672">
        <v>-187.850292</v>
      </c>
      <c r="E128" s="673">
        <v>0</v>
      </c>
      <c r="F128" s="671">
        <v>218.58262870000001</v>
      </c>
      <c r="G128" s="672">
        <v>145.72175246666669</v>
      </c>
      <c r="H128" s="672">
        <v>0</v>
      </c>
      <c r="I128" s="672">
        <v>0</v>
      </c>
      <c r="J128" s="672">
        <v>-145.72175246666669</v>
      </c>
      <c r="K128" s="674">
        <v>0</v>
      </c>
      <c r="L128" s="254"/>
      <c r="M128" s="670" t="str">
        <f t="shared" si="1"/>
        <v/>
      </c>
    </row>
    <row r="129" spans="1:13" ht="14.45" customHeight="1" x14ac:dyDescent="0.2">
      <c r="A129" s="675" t="s">
        <v>430</v>
      </c>
      <c r="B129" s="671">
        <v>187.850292</v>
      </c>
      <c r="C129" s="672">
        <v>0</v>
      </c>
      <c r="D129" s="672">
        <v>-187.850292</v>
      </c>
      <c r="E129" s="673">
        <v>0</v>
      </c>
      <c r="F129" s="671">
        <v>218.58262870000001</v>
      </c>
      <c r="G129" s="672">
        <v>145.72175246666669</v>
      </c>
      <c r="H129" s="672">
        <v>0</v>
      </c>
      <c r="I129" s="672">
        <v>0</v>
      </c>
      <c r="J129" s="672">
        <v>-145.72175246666669</v>
      </c>
      <c r="K129" s="674">
        <v>0</v>
      </c>
      <c r="L129" s="254"/>
      <c r="M129" s="670" t="str">
        <f t="shared" si="1"/>
        <v>X</v>
      </c>
    </row>
    <row r="130" spans="1:13" ht="14.45" customHeight="1" x14ac:dyDescent="0.2">
      <c r="A130" s="675" t="s">
        <v>431</v>
      </c>
      <c r="B130" s="671">
        <v>187.850292</v>
      </c>
      <c r="C130" s="672">
        <v>0</v>
      </c>
      <c r="D130" s="672">
        <v>-187.850292</v>
      </c>
      <c r="E130" s="673">
        <v>0</v>
      </c>
      <c r="F130" s="671">
        <v>218.58262870000001</v>
      </c>
      <c r="G130" s="672">
        <v>145.72175246666669</v>
      </c>
      <c r="H130" s="672">
        <v>0</v>
      </c>
      <c r="I130" s="672">
        <v>0</v>
      </c>
      <c r="J130" s="672">
        <v>-145.72175246666669</v>
      </c>
      <c r="K130" s="674">
        <v>0</v>
      </c>
      <c r="L130" s="254"/>
      <c r="M130" s="670" t="str">
        <f t="shared" si="1"/>
        <v/>
      </c>
    </row>
    <row r="131" spans="1:13" ht="14.45" customHeight="1" x14ac:dyDescent="0.2">
      <c r="A131" s="675" t="s">
        <v>432</v>
      </c>
      <c r="B131" s="671">
        <v>897.64</v>
      </c>
      <c r="C131" s="672">
        <v>905.25063</v>
      </c>
      <c r="D131" s="672">
        <v>7.6106300000000147</v>
      </c>
      <c r="E131" s="673">
        <v>1.0084784880352926</v>
      </c>
      <c r="F131" s="671">
        <v>977.36340359999997</v>
      </c>
      <c r="G131" s="672">
        <v>651.57560239999998</v>
      </c>
      <c r="H131" s="672">
        <v>73.527749999999997</v>
      </c>
      <c r="I131" s="672">
        <v>615.50387999999998</v>
      </c>
      <c r="J131" s="672">
        <v>-36.071722399999999</v>
      </c>
      <c r="K131" s="674">
        <v>0.62975949143672239</v>
      </c>
      <c r="L131" s="254"/>
      <c r="M131" s="670" t="str">
        <f t="shared" si="1"/>
        <v/>
      </c>
    </row>
    <row r="132" spans="1:13" ht="14.45" customHeight="1" x14ac:dyDescent="0.2">
      <c r="A132" s="675" t="s">
        <v>433</v>
      </c>
      <c r="B132" s="671">
        <v>897.64</v>
      </c>
      <c r="C132" s="672">
        <v>905.25063</v>
      </c>
      <c r="D132" s="672">
        <v>7.6106300000000147</v>
      </c>
      <c r="E132" s="673">
        <v>1.0084784880352926</v>
      </c>
      <c r="F132" s="671">
        <v>977.36340359999997</v>
      </c>
      <c r="G132" s="672">
        <v>651.57560239999998</v>
      </c>
      <c r="H132" s="672">
        <v>73.527749999999997</v>
      </c>
      <c r="I132" s="672">
        <v>615.50387999999998</v>
      </c>
      <c r="J132" s="672">
        <v>-36.071722399999999</v>
      </c>
      <c r="K132" s="674">
        <v>0.62975949143672239</v>
      </c>
      <c r="L132" s="254"/>
      <c r="M132" s="670" t="str">
        <f t="shared" si="1"/>
        <v>X</v>
      </c>
    </row>
    <row r="133" spans="1:13" ht="14.45" customHeight="1" x14ac:dyDescent="0.2">
      <c r="A133" s="675" t="s">
        <v>434</v>
      </c>
      <c r="B133" s="671">
        <v>897.64</v>
      </c>
      <c r="C133" s="672">
        <v>905.25063</v>
      </c>
      <c r="D133" s="672">
        <v>7.6106300000000147</v>
      </c>
      <c r="E133" s="673">
        <v>1.0084784880352926</v>
      </c>
      <c r="F133" s="671">
        <v>977.36340359999997</v>
      </c>
      <c r="G133" s="672">
        <v>651.57560239999998</v>
      </c>
      <c r="H133" s="672">
        <v>73.527749999999997</v>
      </c>
      <c r="I133" s="672">
        <v>615.50387999999998</v>
      </c>
      <c r="J133" s="672">
        <v>-36.071722399999999</v>
      </c>
      <c r="K133" s="674">
        <v>0.62975949143672239</v>
      </c>
      <c r="L133" s="254"/>
      <c r="M133" s="670" t="str">
        <f t="shared" si="1"/>
        <v/>
      </c>
    </row>
    <row r="134" spans="1:13" ht="14.45" customHeight="1" x14ac:dyDescent="0.2">
      <c r="A134" s="675" t="s">
        <v>435</v>
      </c>
      <c r="B134" s="671">
        <v>0</v>
      </c>
      <c r="C134" s="672">
        <v>43.918399999999998</v>
      </c>
      <c r="D134" s="672">
        <v>43.918399999999998</v>
      </c>
      <c r="E134" s="673">
        <v>0</v>
      </c>
      <c r="F134" s="671">
        <v>43.192227599999995</v>
      </c>
      <c r="G134" s="672">
        <v>28.794818399999997</v>
      </c>
      <c r="H134" s="672">
        <v>0</v>
      </c>
      <c r="I134" s="672">
        <v>16</v>
      </c>
      <c r="J134" s="672">
        <v>-12.794818399999997</v>
      </c>
      <c r="K134" s="674">
        <v>0.37043701816388841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675" t="s">
        <v>436</v>
      </c>
      <c r="B135" s="671">
        <v>0</v>
      </c>
      <c r="C135" s="672">
        <v>43.918399999999998</v>
      </c>
      <c r="D135" s="672">
        <v>43.918399999999998</v>
      </c>
      <c r="E135" s="673">
        <v>0</v>
      </c>
      <c r="F135" s="671">
        <v>43.192227599999995</v>
      </c>
      <c r="G135" s="672">
        <v>28.794818399999997</v>
      </c>
      <c r="H135" s="672">
        <v>0</v>
      </c>
      <c r="I135" s="672">
        <v>16</v>
      </c>
      <c r="J135" s="672">
        <v>-12.794818399999997</v>
      </c>
      <c r="K135" s="674">
        <v>0.37043701816388841</v>
      </c>
      <c r="L135" s="254"/>
      <c r="M135" s="670" t="str">
        <f t="shared" si="2"/>
        <v/>
      </c>
    </row>
    <row r="136" spans="1:13" ht="14.45" customHeight="1" x14ac:dyDescent="0.2">
      <c r="A136" s="675" t="s">
        <v>437</v>
      </c>
      <c r="B136" s="671">
        <v>0</v>
      </c>
      <c r="C136" s="672">
        <v>31.326400000000003</v>
      </c>
      <c r="D136" s="672">
        <v>31.326400000000003</v>
      </c>
      <c r="E136" s="673">
        <v>0</v>
      </c>
      <c r="F136" s="671">
        <v>34.757678399999996</v>
      </c>
      <c r="G136" s="672">
        <v>23.171785599999996</v>
      </c>
      <c r="H136" s="672">
        <v>0</v>
      </c>
      <c r="I136" s="672">
        <v>0</v>
      </c>
      <c r="J136" s="672">
        <v>-23.171785599999996</v>
      </c>
      <c r="K136" s="674">
        <v>0</v>
      </c>
      <c r="L136" s="254"/>
      <c r="M136" s="670" t="str">
        <f t="shared" si="2"/>
        <v>X</v>
      </c>
    </row>
    <row r="137" spans="1:13" ht="14.45" customHeight="1" x14ac:dyDescent="0.2">
      <c r="A137" s="675" t="s">
        <v>438</v>
      </c>
      <c r="B137" s="671">
        <v>0</v>
      </c>
      <c r="C137" s="672">
        <v>0.32639999999999997</v>
      </c>
      <c r="D137" s="672">
        <v>0.32639999999999997</v>
      </c>
      <c r="E137" s="673">
        <v>0</v>
      </c>
      <c r="F137" s="671">
        <v>0.34811999999999999</v>
      </c>
      <c r="G137" s="672">
        <v>0.23207999999999998</v>
      </c>
      <c r="H137" s="672">
        <v>0</v>
      </c>
      <c r="I137" s="672">
        <v>0</v>
      </c>
      <c r="J137" s="672">
        <v>-0.23207999999999998</v>
      </c>
      <c r="K137" s="674">
        <v>0</v>
      </c>
      <c r="L137" s="254"/>
      <c r="M137" s="670" t="str">
        <f t="shared" si="2"/>
        <v/>
      </c>
    </row>
    <row r="138" spans="1:13" ht="14.45" customHeight="1" x14ac:dyDescent="0.2">
      <c r="A138" s="675" t="s">
        <v>439</v>
      </c>
      <c r="B138" s="671">
        <v>0</v>
      </c>
      <c r="C138" s="672">
        <v>31</v>
      </c>
      <c r="D138" s="672">
        <v>31</v>
      </c>
      <c r="E138" s="673">
        <v>0</v>
      </c>
      <c r="F138" s="671">
        <v>34.409558400000002</v>
      </c>
      <c r="G138" s="672">
        <v>22.9397056</v>
      </c>
      <c r="H138" s="672">
        <v>0</v>
      </c>
      <c r="I138" s="672">
        <v>0</v>
      </c>
      <c r="J138" s="672">
        <v>-22.9397056</v>
      </c>
      <c r="K138" s="674">
        <v>0</v>
      </c>
      <c r="L138" s="254"/>
      <c r="M138" s="670" t="str">
        <f t="shared" si="2"/>
        <v/>
      </c>
    </row>
    <row r="139" spans="1:13" ht="14.45" customHeight="1" x14ac:dyDescent="0.2">
      <c r="A139" s="675" t="s">
        <v>440</v>
      </c>
      <c r="B139" s="671">
        <v>0</v>
      </c>
      <c r="C139" s="672">
        <v>0</v>
      </c>
      <c r="D139" s="672">
        <v>0</v>
      </c>
      <c r="E139" s="673">
        <v>0</v>
      </c>
      <c r="F139" s="671">
        <v>0</v>
      </c>
      <c r="G139" s="672">
        <v>0</v>
      </c>
      <c r="H139" s="672">
        <v>0</v>
      </c>
      <c r="I139" s="672">
        <v>16</v>
      </c>
      <c r="J139" s="672">
        <v>16</v>
      </c>
      <c r="K139" s="674">
        <v>0</v>
      </c>
      <c r="L139" s="254"/>
      <c r="M139" s="670" t="str">
        <f t="shared" si="2"/>
        <v>X</v>
      </c>
    </row>
    <row r="140" spans="1:13" ht="14.45" customHeight="1" x14ac:dyDescent="0.2">
      <c r="A140" s="675" t="s">
        <v>441</v>
      </c>
      <c r="B140" s="671">
        <v>0</v>
      </c>
      <c r="C140" s="672">
        <v>0</v>
      </c>
      <c r="D140" s="672">
        <v>0</v>
      </c>
      <c r="E140" s="673">
        <v>0</v>
      </c>
      <c r="F140" s="671">
        <v>0</v>
      </c>
      <c r="G140" s="672">
        <v>0</v>
      </c>
      <c r="H140" s="672">
        <v>0</v>
      </c>
      <c r="I140" s="672">
        <v>16</v>
      </c>
      <c r="J140" s="672">
        <v>16</v>
      </c>
      <c r="K140" s="674">
        <v>0</v>
      </c>
      <c r="L140" s="254"/>
      <c r="M140" s="670" t="str">
        <f t="shared" si="2"/>
        <v/>
      </c>
    </row>
    <row r="141" spans="1:13" ht="14.45" customHeight="1" x14ac:dyDescent="0.2">
      <c r="A141" s="675" t="s">
        <v>442</v>
      </c>
      <c r="B141" s="671">
        <v>0</v>
      </c>
      <c r="C141" s="672">
        <v>6.1340000000000003</v>
      </c>
      <c r="D141" s="672">
        <v>6.1340000000000003</v>
      </c>
      <c r="E141" s="673">
        <v>0</v>
      </c>
      <c r="F141" s="671">
        <v>2.4643548000000002</v>
      </c>
      <c r="G141" s="672">
        <v>1.6429032000000001</v>
      </c>
      <c r="H141" s="672">
        <v>0</v>
      </c>
      <c r="I141" s="672">
        <v>0</v>
      </c>
      <c r="J141" s="672">
        <v>-1.6429032000000001</v>
      </c>
      <c r="K141" s="674">
        <v>0</v>
      </c>
      <c r="L141" s="254"/>
      <c r="M141" s="670" t="str">
        <f t="shared" si="2"/>
        <v>X</v>
      </c>
    </row>
    <row r="142" spans="1:13" ht="14.45" customHeight="1" x14ac:dyDescent="0.2">
      <c r="A142" s="675" t="s">
        <v>443</v>
      </c>
      <c r="B142" s="671">
        <v>0</v>
      </c>
      <c r="C142" s="672">
        <v>6.1340000000000003</v>
      </c>
      <c r="D142" s="672">
        <v>6.1340000000000003</v>
      </c>
      <c r="E142" s="673">
        <v>0</v>
      </c>
      <c r="F142" s="671">
        <v>2.4643548000000002</v>
      </c>
      <c r="G142" s="672">
        <v>1.6429032000000001</v>
      </c>
      <c r="H142" s="672">
        <v>0</v>
      </c>
      <c r="I142" s="672">
        <v>0</v>
      </c>
      <c r="J142" s="672">
        <v>-1.6429032000000001</v>
      </c>
      <c r="K142" s="674">
        <v>0</v>
      </c>
      <c r="L142" s="254"/>
      <c r="M142" s="670" t="str">
        <f t="shared" si="2"/>
        <v/>
      </c>
    </row>
    <row r="143" spans="1:13" ht="14.45" customHeight="1" x14ac:dyDescent="0.2">
      <c r="A143" s="675" t="s">
        <v>444</v>
      </c>
      <c r="B143" s="671">
        <v>0</v>
      </c>
      <c r="C143" s="672">
        <v>6.4580000000000002</v>
      </c>
      <c r="D143" s="672">
        <v>6.4580000000000002</v>
      </c>
      <c r="E143" s="673">
        <v>0</v>
      </c>
      <c r="F143" s="671">
        <v>5.9701944000000005</v>
      </c>
      <c r="G143" s="672">
        <v>3.9801296000000002</v>
      </c>
      <c r="H143" s="672">
        <v>0</v>
      </c>
      <c r="I143" s="672">
        <v>0</v>
      </c>
      <c r="J143" s="672">
        <v>-3.9801296000000002</v>
      </c>
      <c r="K143" s="674">
        <v>0</v>
      </c>
      <c r="L143" s="254"/>
      <c r="M143" s="670" t="str">
        <f t="shared" si="2"/>
        <v>X</v>
      </c>
    </row>
    <row r="144" spans="1:13" ht="14.45" customHeight="1" x14ac:dyDescent="0.2">
      <c r="A144" s="675" t="s">
        <v>445</v>
      </c>
      <c r="B144" s="671">
        <v>0</v>
      </c>
      <c r="C144" s="672">
        <v>6.4580000000000002</v>
      </c>
      <c r="D144" s="672">
        <v>6.4580000000000002</v>
      </c>
      <c r="E144" s="673">
        <v>0</v>
      </c>
      <c r="F144" s="671">
        <v>5.9701944000000005</v>
      </c>
      <c r="G144" s="672">
        <v>3.9801296000000002</v>
      </c>
      <c r="H144" s="672">
        <v>0</v>
      </c>
      <c r="I144" s="672">
        <v>0</v>
      </c>
      <c r="J144" s="672">
        <v>-3.9801296000000002</v>
      </c>
      <c r="K144" s="674">
        <v>0</v>
      </c>
      <c r="L144" s="254"/>
      <c r="M144" s="670" t="str">
        <f t="shared" si="2"/>
        <v/>
      </c>
    </row>
    <row r="145" spans="1:13" ht="14.45" customHeight="1" x14ac:dyDescent="0.2">
      <c r="A145" s="675" t="s">
        <v>446</v>
      </c>
      <c r="B145" s="671">
        <v>2296</v>
      </c>
      <c r="C145" s="672">
        <v>2197.36202</v>
      </c>
      <c r="D145" s="672">
        <v>-98.63797999999997</v>
      </c>
      <c r="E145" s="673">
        <v>0.95703920731707315</v>
      </c>
      <c r="F145" s="671">
        <v>2668.6221679999999</v>
      </c>
      <c r="G145" s="672">
        <v>1779.0814453333332</v>
      </c>
      <c r="H145" s="672">
        <v>232.52598</v>
      </c>
      <c r="I145" s="672">
        <v>2029.2225100000001</v>
      </c>
      <c r="J145" s="672">
        <v>250.14106466666681</v>
      </c>
      <c r="K145" s="674">
        <v>0.7604008294365634</v>
      </c>
      <c r="L145" s="254"/>
      <c r="M145" s="670" t="str">
        <f t="shared" si="2"/>
        <v/>
      </c>
    </row>
    <row r="146" spans="1:13" ht="14.45" customHeight="1" x14ac:dyDescent="0.2">
      <c r="A146" s="675" t="s">
        <v>447</v>
      </c>
      <c r="B146" s="671">
        <v>2247</v>
      </c>
      <c r="C146" s="672">
        <v>2145.1420200000002</v>
      </c>
      <c r="D146" s="672">
        <v>-101.85797999999977</v>
      </c>
      <c r="E146" s="673">
        <v>0.95466934579439267</v>
      </c>
      <c r="F146" s="671">
        <v>2658.1267538000002</v>
      </c>
      <c r="G146" s="672">
        <v>1772.0845025333335</v>
      </c>
      <c r="H146" s="672">
        <v>232.52598</v>
      </c>
      <c r="I146" s="672">
        <v>1873.4737299999999</v>
      </c>
      <c r="J146" s="672">
        <v>101.3892274666664</v>
      </c>
      <c r="K146" s="674">
        <v>0.70480977903770869</v>
      </c>
      <c r="L146" s="254"/>
      <c r="M146" s="670" t="str">
        <f t="shared" si="2"/>
        <v/>
      </c>
    </row>
    <row r="147" spans="1:13" ht="14.45" customHeight="1" x14ac:dyDescent="0.2">
      <c r="A147" s="675" t="s">
        <v>448</v>
      </c>
      <c r="B147" s="671">
        <v>2247</v>
      </c>
      <c r="C147" s="672">
        <v>2139.7790199999999</v>
      </c>
      <c r="D147" s="672">
        <v>-107.22098000000005</v>
      </c>
      <c r="E147" s="673">
        <v>0.9522826079216733</v>
      </c>
      <c r="F147" s="671">
        <v>2658.1267538000002</v>
      </c>
      <c r="G147" s="672">
        <v>1772.0845025333335</v>
      </c>
      <c r="H147" s="672">
        <v>232.52598</v>
      </c>
      <c r="I147" s="672">
        <v>1867.17373</v>
      </c>
      <c r="J147" s="672">
        <v>95.089227466666443</v>
      </c>
      <c r="K147" s="674">
        <v>0.70243968890149011</v>
      </c>
      <c r="L147" s="254"/>
      <c r="M147" s="670" t="str">
        <f t="shared" si="2"/>
        <v>X</v>
      </c>
    </row>
    <row r="148" spans="1:13" ht="14.45" customHeight="1" x14ac:dyDescent="0.2">
      <c r="A148" s="675" t="s">
        <v>449</v>
      </c>
      <c r="B148" s="671">
        <v>84.999995999999996</v>
      </c>
      <c r="C148" s="672">
        <v>87.481320000000011</v>
      </c>
      <c r="D148" s="672">
        <v>2.481324000000015</v>
      </c>
      <c r="E148" s="673">
        <v>1.0291920484325672</v>
      </c>
      <c r="F148" s="671">
        <v>110.886777</v>
      </c>
      <c r="G148" s="672">
        <v>73.924517999999992</v>
      </c>
      <c r="H148" s="672">
        <v>10.533989999999999</v>
      </c>
      <c r="I148" s="672">
        <v>89.631169999999997</v>
      </c>
      <c r="J148" s="672">
        <v>15.706652000000005</v>
      </c>
      <c r="K148" s="674">
        <v>0.80831251863330833</v>
      </c>
      <c r="L148" s="254"/>
      <c r="M148" s="670" t="str">
        <f t="shared" si="2"/>
        <v/>
      </c>
    </row>
    <row r="149" spans="1:13" ht="14.45" customHeight="1" x14ac:dyDescent="0.2">
      <c r="A149" s="675" t="s">
        <v>450</v>
      </c>
      <c r="B149" s="671">
        <v>885.99999600000001</v>
      </c>
      <c r="C149" s="672">
        <v>779.69600000000003</v>
      </c>
      <c r="D149" s="672">
        <v>-106.30399599999998</v>
      </c>
      <c r="E149" s="673">
        <v>0.8800180626637385</v>
      </c>
      <c r="F149" s="671">
        <v>1267.6310072000001</v>
      </c>
      <c r="G149" s="672">
        <v>845.08733813333345</v>
      </c>
      <c r="H149" s="672">
        <v>115.184</v>
      </c>
      <c r="I149" s="672">
        <v>921.52800000000002</v>
      </c>
      <c r="J149" s="672">
        <v>76.440661866666574</v>
      </c>
      <c r="K149" s="674">
        <v>0.72696864842042019</v>
      </c>
      <c r="L149" s="254"/>
      <c r="M149" s="670" t="str">
        <f t="shared" si="2"/>
        <v/>
      </c>
    </row>
    <row r="150" spans="1:13" ht="14.45" customHeight="1" x14ac:dyDescent="0.2">
      <c r="A150" s="675" t="s">
        <v>451</v>
      </c>
      <c r="B150" s="671">
        <v>605.00000399999999</v>
      </c>
      <c r="C150" s="672">
        <v>601.93369999999993</v>
      </c>
      <c r="D150" s="672">
        <v>-3.0663040000000592</v>
      </c>
      <c r="E150" s="673">
        <v>0.99493172895912896</v>
      </c>
      <c r="F150" s="671">
        <v>608.9889695999999</v>
      </c>
      <c r="G150" s="672">
        <v>405.99264639999996</v>
      </c>
      <c r="H150" s="672">
        <v>50.922989999999999</v>
      </c>
      <c r="I150" s="672">
        <v>408.93455999999998</v>
      </c>
      <c r="J150" s="672">
        <v>2.9419136000000208</v>
      </c>
      <c r="K150" s="674">
        <v>0.67149748257115238</v>
      </c>
      <c r="L150" s="254"/>
      <c r="M150" s="670" t="str">
        <f t="shared" si="2"/>
        <v/>
      </c>
    </row>
    <row r="151" spans="1:13" ht="14.45" customHeight="1" x14ac:dyDescent="0.2">
      <c r="A151" s="675" t="s">
        <v>452</v>
      </c>
      <c r="B151" s="671">
        <v>671.00000399999999</v>
      </c>
      <c r="C151" s="672">
        <v>670.66800000000001</v>
      </c>
      <c r="D151" s="672">
        <v>-0.33200399999998353</v>
      </c>
      <c r="E151" s="673">
        <v>0.99950521013707772</v>
      </c>
      <c r="F151" s="671">
        <v>670.62</v>
      </c>
      <c r="G151" s="672">
        <v>447.08</v>
      </c>
      <c r="H151" s="672">
        <v>55.884999999999998</v>
      </c>
      <c r="I151" s="672">
        <v>447.08</v>
      </c>
      <c r="J151" s="672">
        <v>0</v>
      </c>
      <c r="K151" s="674">
        <v>0.66666666666666663</v>
      </c>
      <c r="L151" s="254"/>
      <c r="M151" s="670" t="str">
        <f t="shared" si="2"/>
        <v/>
      </c>
    </row>
    <row r="152" spans="1:13" ht="14.45" customHeight="1" x14ac:dyDescent="0.2">
      <c r="A152" s="675" t="s">
        <v>453</v>
      </c>
      <c r="B152" s="671">
        <v>0</v>
      </c>
      <c r="C152" s="672">
        <v>5.3630000000000004</v>
      </c>
      <c r="D152" s="672">
        <v>5.3630000000000004</v>
      </c>
      <c r="E152" s="673">
        <v>0</v>
      </c>
      <c r="F152" s="671">
        <v>0</v>
      </c>
      <c r="G152" s="672">
        <v>0</v>
      </c>
      <c r="H152" s="672">
        <v>0</v>
      </c>
      <c r="I152" s="672">
        <v>6.3</v>
      </c>
      <c r="J152" s="672">
        <v>6.3</v>
      </c>
      <c r="K152" s="674">
        <v>0</v>
      </c>
      <c r="L152" s="254"/>
      <c r="M152" s="670" t="str">
        <f t="shared" si="2"/>
        <v>X</v>
      </c>
    </row>
    <row r="153" spans="1:13" ht="14.45" customHeight="1" x14ac:dyDescent="0.2">
      <c r="A153" s="675" t="s">
        <v>454</v>
      </c>
      <c r="B153" s="671">
        <v>0</v>
      </c>
      <c r="C153" s="672">
        <v>5.3630000000000004</v>
      </c>
      <c r="D153" s="672">
        <v>5.3630000000000004</v>
      </c>
      <c r="E153" s="673">
        <v>0</v>
      </c>
      <c r="F153" s="671">
        <v>0</v>
      </c>
      <c r="G153" s="672">
        <v>0</v>
      </c>
      <c r="H153" s="672">
        <v>0</v>
      </c>
      <c r="I153" s="672">
        <v>6.3</v>
      </c>
      <c r="J153" s="672">
        <v>6.3</v>
      </c>
      <c r="K153" s="674">
        <v>0</v>
      </c>
      <c r="L153" s="254"/>
      <c r="M153" s="670" t="str">
        <f t="shared" si="2"/>
        <v/>
      </c>
    </row>
    <row r="154" spans="1:13" ht="14.45" customHeight="1" x14ac:dyDescent="0.2">
      <c r="A154" s="675" t="s">
        <v>455</v>
      </c>
      <c r="B154" s="671">
        <v>49</v>
      </c>
      <c r="C154" s="672">
        <v>52.22</v>
      </c>
      <c r="D154" s="672">
        <v>3.2199999999999989</v>
      </c>
      <c r="E154" s="673">
        <v>1.0657142857142856</v>
      </c>
      <c r="F154" s="671">
        <v>10.495414199999999</v>
      </c>
      <c r="G154" s="672">
        <v>6.9969427999999994</v>
      </c>
      <c r="H154" s="672">
        <v>0</v>
      </c>
      <c r="I154" s="672">
        <v>155.74878000000001</v>
      </c>
      <c r="J154" s="672">
        <v>148.75183720000001</v>
      </c>
      <c r="K154" s="674">
        <v>14.839698275080941</v>
      </c>
      <c r="L154" s="254"/>
      <c r="M154" s="670" t="str">
        <f t="shared" si="2"/>
        <v/>
      </c>
    </row>
    <row r="155" spans="1:13" ht="14.45" customHeight="1" x14ac:dyDescent="0.2">
      <c r="A155" s="675" t="s">
        <v>456</v>
      </c>
      <c r="B155" s="671">
        <v>49</v>
      </c>
      <c r="C155" s="672">
        <v>39.999000000000002</v>
      </c>
      <c r="D155" s="672">
        <v>-9.0009999999999977</v>
      </c>
      <c r="E155" s="673">
        <v>0.8163061224489796</v>
      </c>
      <c r="F155" s="671">
        <v>0</v>
      </c>
      <c r="G155" s="672">
        <v>0</v>
      </c>
      <c r="H155" s="672">
        <v>0</v>
      </c>
      <c r="I155" s="672">
        <v>143.58828</v>
      </c>
      <c r="J155" s="672">
        <v>143.58828</v>
      </c>
      <c r="K155" s="674">
        <v>0</v>
      </c>
      <c r="L155" s="254"/>
      <c r="M155" s="670" t="str">
        <f t="shared" si="2"/>
        <v>X</v>
      </c>
    </row>
    <row r="156" spans="1:13" ht="14.45" customHeight="1" x14ac:dyDescent="0.2">
      <c r="A156" s="675" t="s">
        <v>457</v>
      </c>
      <c r="B156" s="671">
        <v>49</v>
      </c>
      <c r="C156" s="672">
        <v>39.999000000000002</v>
      </c>
      <c r="D156" s="672">
        <v>-9.0009999999999977</v>
      </c>
      <c r="E156" s="673">
        <v>0.8163061224489796</v>
      </c>
      <c r="F156" s="671">
        <v>0</v>
      </c>
      <c r="G156" s="672">
        <v>0</v>
      </c>
      <c r="H156" s="672">
        <v>0</v>
      </c>
      <c r="I156" s="672">
        <v>143.58828</v>
      </c>
      <c r="J156" s="672">
        <v>143.58828</v>
      </c>
      <c r="K156" s="674">
        <v>0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0</v>
      </c>
      <c r="C157" s="672">
        <v>4.4770000000000003</v>
      </c>
      <c r="D157" s="672">
        <v>4.4770000000000003</v>
      </c>
      <c r="E157" s="673">
        <v>0</v>
      </c>
      <c r="F157" s="671">
        <v>10.495414199999999</v>
      </c>
      <c r="G157" s="672">
        <v>6.9969427999999994</v>
      </c>
      <c r="H157" s="672">
        <v>0</v>
      </c>
      <c r="I157" s="672">
        <v>12.160500000000001</v>
      </c>
      <c r="J157" s="672">
        <v>5.1635572000000014</v>
      </c>
      <c r="K157" s="674">
        <v>1.1586488887689637</v>
      </c>
      <c r="L157" s="254"/>
      <c r="M157" s="670" t="str">
        <f t="shared" si="2"/>
        <v>X</v>
      </c>
    </row>
    <row r="158" spans="1:13" ht="14.45" customHeight="1" x14ac:dyDescent="0.2">
      <c r="A158" s="675" t="s">
        <v>459</v>
      </c>
      <c r="B158" s="671">
        <v>0</v>
      </c>
      <c r="C158" s="672">
        <v>4.4770000000000003</v>
      </c>
      <c r="D158" s="672">
        <v>4.4770000000000003</v>
      </c>
      <c r="E158" s="673">
        <v>0</v>
      </c>
      <c r="F158" s="671">
        <v>10.495414199999999</v>
      </c>
      <c r="G158" s="672">
        <v>6.9969427999999994</v>
      </c>
      <c r="H158" s="672">
        <v>0</v>
      </c>
      <c r="I158" s="672">
        <v>12.160500000000001</v>
      </c>
      <c r="J158" s="672">
        <v>5.1635572000000014</v>
      </c>
      <c r="K158" s="674">
        <v>1.1586488887689637</v>
      </c>
      <c r="L158" s="254"/>
      <c r="M158" s="670" t="str">
        <f t="shared" si="2"/>
        <v/>
      </c>
    </row>
    <row r="159" spans="1:13" ht="14.45" customHeight="1" x14ac:dyDescent="0.2">
      <c r="A159" s="675" t="s">
        <v>460</v>
      </c>
      <c r="B159" s="671">
        <v>0</v>
      </c>
      <c r="C159" s="672">
        <v>7.7439999999999998</v>
      </c>
      <c r="D159" s="672">
        <v>7.7439999999999998</v>
      </c>
      <c r="E159" s="673">
        <v>0</v>
      </c>
      <c r="F159" s="671">
        <v>0</v>
      </c>
      <c r="G159" s="672">
        <v>0</v>
      </c>
      <c r="H159" s="672">
        <v>0</v>
      </c>
      <c r="I159" s="672">
        <v>0</v>
      </c>
      <c r="J159" s="672">
        <v>0</v>
      </c>
      <c r="K159" s="674">
        <v>0</v>
      </c>
      <c r="L159" s="254"/>
      <c r="M159" s="670" t="str">
        <f t="shared" si="2"/>
        <v>X</v>
      </c>
    </row>
    <row r="160" spans="1:13" ht="14.45" customHeight="1" x14ac:dyDescent="0.2">
      <c r="A160" s="675" t="s">
        <v>461</v>
      </c>
      <c r="B160" s="671">
        <v>0</v>
      </c>
      <c r="C160" s="672">
        <v>7.7439999999999998</v>
      </c>
      <c r="D160" s="672">
        <v>7.7439999999999998</v>
      </c>
      <c r="E160" s="673">
        <v>0</v>
      </c>
      <c r="F160" s="671">
        <v>0</v>
      </c>
      <c r="G160" s="672">
        <v>0</v>
      </c>
      <c r="H160" s="672">
        <v>0</v>
      </c>
      <c r="I160" s="672">
        <v>0</v>
      </c>
      <c r="J160" s="672">
        <v>0</v>
      </c>
      <c r="K160" s="674">
        <v>0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81784.609954999993</v>
      </c>
      <c r="C161" s="672">
        <v>71136.535709999996</v>
      </c>
      <c r="D161" s="672">
        <v>-10648.074244999996</v>
      </c>
      <c r="E161" s="673">
        <v>0.86980344772862717</v>
      </c>
      <c r="F161" s="671">
        <v>463.30229960000003</v>
      </c>
      <c r="G161" s="672">
        <v>308.86819973333337</v>
      </c>
      <c r="H161" s="672">
        <v>13862.54297</v>
      </c>
      <c r="I161" s="672">
        <v>64059.528439999995</v>
      </c>
      <c r="J161" s="672">
        <v>63750.660240266661</v>
      </c>
      <c r="K161" s="674">
        <v>138.2672360903602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81784.609954999993</v>
      </c>
      <c r="C162" s="672">
        <v>71085.921799999996</v>
      </c>
      <c r="D162" s="672">
        <v>-10698.688154999996</v>
      </c>
      <c r="E162" s="673">
        <v>0.86918457933727766</v>
      </c>
      <c r="F162" s="671">
        <v>463.30229960000003</v>
      </c>
      <c r="G162" s="672">
        <v>308.86819973333337</v>
      </c>
      <c r="H162" s="672">
        <v>13861.79297</v>
      </c>
      <c r="I162" s="672">
        <v>64043.778439999995</v>
      </c>
      <c r="J162" s="672">
        <v>63734.910240266661</v>
      </c>
      <c r="K162" s="674">
        <v>138.23324100763861</v>
      </c>
      <c r="L162" s="254"/>
      <c r="M162" s="670" t="str">
        <f t="shared" si="2"/>
        <v/>
      </c>
    </row>
    <row r="163" spans="1:13" ht="14.45" customHeight="1" x14ac:dyDescent="0.2">
      <c r="A163" s="675" t="s">
        <v>464</v>
      </c>
      <c r="B163" s="671">
        <v>81784.609954999993</v>
      </c>
      <c r="C163" s="672">
        <v>71085.921799999996</v>
      </c>
      <c r="D163" s="672">
        <v>-10698.688154999996</v>
      </c>
      <c r="E163" s="673">
        <v>0.86918457933727766</v>
      </c>
      <c r="F163" s="671">
        <v>463.30229960000003</v>
      </c>
      <c r="G163" s="672">
        <v>308.86819973333337</v>
      </c>
      <c r="H163" s="672">
        <v>13861.79297</v>
      </c>
      <c r="I163" s="672">
        <v>64043.778439999995</v>
      </c>
      <c r="J163" s="672">
        <v>63734.910240266661</v>
      </c>
      <c r="K163" s="674">
        <v>138.23324100763861</v>
      </c>
      <c r="L163" s="254"/>
      <c r="M163" s="670" t="str">
        <f t="shared" si="2"/>
        <v/>
      </c>
    </row>
    <row r="164" spans="1:13" ht="14.45" customHeight="1" x14ac:dyDescent="0.2">
      <c r="A164" s="675" t="s">
        <v>465</v>
      </c>
      <c r="B164" s="671">
        <v>97.663705000000007</v>
      </c>
      <c r="C164" s="672">
        <v>479.66640999999998</v>
      </c>
      <c r="D164" s="672">
        <v>382.00270499999999</v>
      </c>
      <c r="E164" s="673">
        <v>4.9114091053580236</v>
      </c>
      <c r="F164" s="671">
        <v>463.30229960000003</v>
      </c>
      <c r="G164" s="672">
        <v>308.86819973333337</v>
      </c>
      <c r="H164" s="672">
        <v>0</v>
      </c>
      <c r="I164" s="672">
        <v>10.074809999999999</v>
      </c>
      <c r="J164" s="672">
        <v>-298.79338973333336</v>
      </c>
      <c r="K164" s="674">
        <v>2.1745650752647373E-2</v>
      </c>
      <c r="L164" s="254"/>
      <c r="M164" s="670" t="str">
        <f t="shared" si="2"/>
        <v>X</v>
      </c>
    </row>
    <row r="165" spans="1:13" ht="14.45" customHeight="1" x14ac:dyDescent="0.2">
      <c r="A165" s="675" t="s">
        <v>466</v>
      </c>
      <c r="B165" s="671">
        <v>0.225743</v>
      </c>
      <c r="C165" s="672">
        <v>0</v>
      </c>
      <c r="D165" s="672">
        <v>-0.225743</v>
      </c>
      <c r="E165" s="673">
        <v>0</v>
      </c>
      <c r="F165" s="671">
        <v>0</v>
      </c>
      <c r="G165" s="672">
        <v>0</v>
      </c>
      <c r="H165" s="672">
        <v>0</v>
      </c>
      <c r="I165" s="672">
        <v>0.10249</v>
      </c>
      <c r="J165" s="672">
        <v>0.10249</v>
      </c>
      <c r="K165" s="674">
        <v>0</v>
      </c>
      <c r="L165" s="254"/>
      <c r="M165" s="670" t="str">
        <f t="shared" si="2"/>
        <v/>
      </c>
    </row>
    <row r="166" spans="1:13" ht="14.45" customHeight="1" x14ac:dyDescent="0.2">
      <c r="A166" s="675" t="s">
        <v>467</v>
      </c>
      <c r="B166" s="671">
        <v>0.37324400000000002</v>
      </c>
      <c r="C166" s="672">
        <v>0</v>
      </c>
      <c r="D166" s="672">
        <v>-0.37324400000000002</v>
      </c>
      <c r="E166" s="673">
        <v>0</v>
      </c>
      <c r="F166" s="671">
        <v>0</v>
      </c>
      <c r="G166" s="672">
        <v>0</v>
      </c>
      <c r="H166" s="672">
        <v>0</v>
      </c>
      <c r="I166" s="672">
        <v>0</v>
      </c>
      <c r="J166" s="672">
        <v>0</v>
      </c>
      <c r="K166" s="674">
        <v>0</v>
      </c>
      <c r="L166" s="254"/>
      <c r="M166" s="670" t="str">
        <f t="shared" si="2"/>
        <v/>
      </c>
    </row>
    <row r="167" spans="1:13" ht="14.45" customHeight="1" x14ac:dyDescent="0.2">
      <c r="A167" s="675" t="s">
        <v>468</v>
      </c>
      <c r="B167" s="671">
        <v>96.689827000000008</v>
      </c>
      <c r="C167" s="672">
        <v>479.14078000000001</v>
      </c>
      <c r="D167" s="672">
        <v>382.45095300000003</v>
      </c>
      <c r="E167" s="673">
        <v>4.9554414861038065</v>
      </c>
      <c r="F167" s="671">
        <v>462.76380879999999</v>
      </c>
      <c r="G167" s="672">
        <v>308.50920586666666</v>
      </c>
      <c r="H167" s="672">
        <v>0</v>
      </c>
      <c r="I167" s="672">
        <v>9.6623999999999999</v>
      </c>
      <c r="J167" s="672">
        <v>-298.84680586666667</v>
      </c>
      <c r="K167" s="674">
        <v>2.0879765911374356E-2</v>
      </c>
      <c r="L167" s="254"/>
      <c r="M167" s="670" t="str">
        <f t="shared" si="2"/>
        <v/>
      </c>
    </row>
    <row r="168" spans="1:13" ht="14.45" customHeight="1" x14ac:dyDescent="0.2">
      <c r="A168" s="675" t="s">
        <v>469</v>
      </c>
      <c r="B168" s="671">
        <v>0.37489100000000003</v>
      </c>
      <c r="C168" s="672">
        <v>0.52563000000000004</v>
      </c>
      <c r="D168" s="672">
        <v>0.15073900000000001</v>
      </c>
      <c r="E168" s="673">
        <v>1.402087540111659</v>
      </c>
      <c r="F168" s="671">
        <v>0.53849080000000005</v>
      </c>
      <c r="G168" s="672">
        <v>0.35899386666666672</v>
      </c>
      <c r="H168" s="672">
        <v>0</v>
      </c>
      <c r="I168" s="672">
        <v>0.30992000000000003</v>
      </c>
      <c r="J168" s="672">
        <v>-4.9073866666666688E-2</v>
      </c>
      <c r="K168" s="674">
        <v>0.57553443809996385</v>
      </c>
      <c r="L168" s="254"/>
      <c r="M168" s="670" t="str">
        <f t="shared" si="2"/>
        <v/>
      </c>
    </row>
    <row r="169" spans="1:13" ht="14.45" customHeight="1" x14ac:dyDescent="0.2">
      <c r="A169" s="675" t="s">
        <v>470</v>
      </c>
      <c r="B169" s="671">
        <v>399.51019500000001</v>
      </c>
      <c r="C169" s="672">
        <v>593.79151999999999</v>
      </c>
      <c r="D169" s="672">
        <v>194.28132499999998</v>
      </c>
      <c r="E169" s="673">
        <v>1.4862987914488639</v>
      </c>
      <c r="F169" s="671">
        <v>0</v>
      </c>
      <c r="G169" s="672">
        <v>0</v>
      </c>
      <c r="H169" s="672">
        <v>78.596869999999996</v>
      </c>
      <c r="I169" s="672">
        <v>78.596869999999996</v>
      </c>
      <c r="J169" s="672">
        <v>78.596869999999996</v>
      </c>
      <c r="K169" s="674">
        <v>0</v>
      </c>
      <c r="L169" s="254"/>
      <c r="M169" s="670" t="str">
        <f t="shared" si="2"/>
        <v>X</v>
      </c>
    </row>
    <row r="170" spans="1:13" ht="14.45" customHeight="1" x14ac:dyDescent="0.2">
      <c r="A170" s="675" t="s">
        <v>471</v>
      </c>
      <c r="B170" s="671">
        <v>247.46420900000001</v>
      </c>
      <c r="C170" s="672">
        <v>58.330089999999998</v>
      </c>
      <c r="D170" s="672">
        <v>-189.134119</v>
      </c>
      <c r="E170" s="673">
        <v>0.23571121753610841</v>
      </c>
      <c r="F170" s="671">
        <v>0</v>
      </c>
      <c r="G170" s="672">
        <v>0</v>
      </c>
      <c r="H170" s="672">
        <v>0</v>
      </c>
      <c r="I170" s="672">
        <v>0</v>
      </c>
      <c r="J170" s="672">
        <v>0</v>
      </c>
      <c r="K170" s="674">
        <v>0</v>
      </c>
      <c r="L170" s="254"/>
      <c r="M170" s="670" t="str">
        <f t="shared" si="2"/>
        <v/>
      </c>
    </row>
    <row r="171" spans="1:13" ht="14.45" customHeight="1" x14ac:dyDescent="0.2">
      <c r="A171" s="675" t="s">
        <v>472</v>
      </c>
      <c r="B171" s="671">
        <v>152.045986</v>
      </c>
      <c r="C171" s="672">
        <v>535.46143000000006</v>
      </c>
      <c r="D171" s="672">
        <v>383.41544400000009</v>
      </c>
      <c r="E171" s="673">
        <v>3.5217071103738316</v>
      </c>
      <c r="F171" s="671">
        <v>0</v>
      </c>
      <c r="G171" s="672">
        <v>0</v>
      </c>
      <c r="H171" s="672">
        <v>78.596869999999996</v>
      </c>
      <c r="I171" s="672">
        <v>78.596869999999996</v>
      </c>
      <c r="J171" s="672">
        <v>78.596869999999996</v>
      </c>
      <c r="K171" s="674">
        <v>0</v>
      </c>
      <c r="L171" s="254"/>
      <c r="M171" s="670" t="str">
        <f t="shared" si="2"/>
        <v/>
      </c>
    </row>
    <row r="172" spans="1:13" ht="14.45" customHeight="1" x14ac:dyDescent="0.2">
      <c r="A172" s="675" t="s">
        <v>473</v>
      </c>
      <c r="B172" s="671">
        <v>81287.436055000013</v>
      </c>
      <c r="C172" s="672">
        <v>66383.866750000001</v>
      </c>
      <c r="D172" s="672">
        <v>-14903.569305000012</v>
      </c>
      <c r="E172" s="673">
        <v>0.81665593075274157</v>
      </c>
      <c r="F172" s="671">
        <v>0</v>
      </c>
      <c r="G172" s="672">
        <v>0</v>
      </c>
      <c r="H172" s="672">
        <v>13715.329669999999</v>
      </c>
      <c r="I172" s="672">
        <v>62899.1636</v>
      </c>
      <c r="J172" s="672">
        <v>62899.1636</v>
      </c>
      <c r="K172" s="674">
        <v>0</v>
      </c>
      <c r="L172" s="254"/>
      <c r="M172" s="670" t="str">
        <f t="shared" si="2"/>
        <v>X</v>
      </c>
    </row>
    <row r="173" spans="1:13" ht="14.45" customHeight="1" x14ac:dyDescent="0.2">
      <c r="A173" s="675" t="s">
        <v>474</v>
      </c>
      <c r="B173" s="671">
        <v>81287.436055000013</v>
      </c>
      <c r="C173" s="672">
        <v>66383.866750000001</v>
      </c>
      <c r="D173" s="672">
        <v>-14903.569305000012</v>
      </c>
      <c r="E173" s="673">
        <v>0.81665593075274157</v>
      </c>
      <c r="F173" s="671">
        <v>0</v>
      </c>
      <c r="G173" s="672">
        <v>0</v>
      </c>
      <c r="H173" s="672">
        <v>13715.329669999999</v>
      </c>
      <c r="I173" s="672">
        <v>62899.1636</v>
      </c>
      <c r="J173" s="672">
        <v>62899.1636</v>
      </c>
      <c r="K173" s="674">
        <v>0</v>
      </c>
      <c r="L173" s="254"/>
      <c r="M173" s="670" t="str">
        <f t="shared" si="2"/>
        <v/>
      </c>
    </row>
    <row r="174" spans="1:13" ht="14.45" customHeight="1" x14ac:dyDescent="0.2">
      <c r="A174" s="675" t="s">
        <v>475</v>
      </c>
      <c r="B174" s="671">
        <v>0</v>
      </c>
      <c r="C174" s="672">
        <v>3628.5971199999999</v>
      </c>
      <c r="D174" s="672">
        <v>3628.5971199999999</v>
      </c>
      <c r="E174" s="673">
        <v>0</v>
      </c>
      <c r="F174" s="671">
        <v>0</v>
      </c>
      <c r="G174" s="672">
        <v>0</v>
      </c>
      <c r="H174" s="672">
        <v>67.866429999999994</v>
      </c>
      <c r="I174" s="672">
        <v>1055.9431599999998</v>
      </c>
      <c r="J174" s="672">
        <v>1055.9431599999998</v>
      </c>
      <c r="K174" s="674">
        <v>0</v>
      </c>
      <c r="L174" s="254"/>
      <c r="M174" s="670" t="str">
        <f t="shared" si="2"/>
        <v>X</v>
      </c>
    </row>
    <row r="175" spans="1:13" ht="14.45" customHeight="1" x14ac:dyDescent="0.2">
      <c r="A175" s="675" t="s">
        <v>476</v>
      </c>
      <c r="B175" s="671">
        <v>0</v>
      </c>
      <c r="C175" s="672">
        <v>3628.5971199999999</v>
      </c>
      <c r="D175" s="672">
        <v>3628.5971199999999</v>
      </c>
      <c r="E175" s="673">
        <v>0</v>
      </c>
      <c r="F175" s="671">
        <v>0</v>
      </c>
      <c r="G175" s="672">
        <v>0</v>
      </c>
      <c r="H175" s="672">
        <v>67.866429999999994</v>
      </c>
      <c r="I175" s="672">
        <v>1055.9431599999998</v>
      </c>
      <c r="J175" s="672">
        <v>1055.9431599999998</v>
      </c>
      <c r="K175" s="674">
        <v>0</v>
      </c>
      <c r="L175" s="254"/>
      <c r="M175" s="670" t="str">
        <f t="shared" si="2"/>
        <v/>
      </c>
    </row>
    <row r="176" spans="1:13" ht="14.45" customHeight="1" x14ac:dyDescent="0.2">
      <c r="A176" s="675" t="s">
        <v>477</v>
      </c>
      <c r="B176" s="671">
        <v>0</v>
      </c>
      <c r="C176" s="672">
        <v>50.613910000000004</v>
      </c>
      <c r="D176" s="672">
        <v>50.613910000000004</v>
      </c>
      <c r="E176" s="673">
        <v>0</v>
      </c>
      <c r="F176" s="671">
        <v>0</v>
      </c>
      <c r="G176" s="672">
        <v>0</v>
      </c>
      <c r="H176" s="672">
        <v>0.75</v>
      </c>
      <c r="I176" s="672">
        <v>15.75</v>
      </c>
      <c r="J176" s="672">
        <v>15.75</v>
      </c>
      <c r="K176" s="674">
        <v>0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0</v>
      </c>
      <c r="C177" s="672">
        <v>50.5</v>
      </c>
      <c r="D177" s="672">
        <v>50.5</v>
      </c>
      <c r="E177" s="673">
        <v>0</v>
      </c>
      <c r="F177" s="671">
        <v>0</v>
      </c>
      <c r="G177" s="672">
        <v>0</v>
      </c>
      <c r="H177" s="672">
        <v>0.75</v>
      </c>
      <c r="I177" s="672">
        <v>15.75</v>
      </c>
      <c r="J177" s="672">
        <v>15.75</v>
      </c>
      <c r="K177" s="674">
        <v>0</v>
      </c>
      <c r="L177" s="254"/>
      <c r="M177" s="670" t="str">
        <f t="shared" si="2"/>
        <v/>
      </c>
    </row>
    <row r="178" spans="1:13" ht="14.45" customHeight="1" x14ac:dyDescent="0.2">
      <c r="A178" s="675" t="s">
        <v>479</v>
      </c>
      <c r="B178" s="671">
        <v>0</v>
      </c>
      <c r="C178" s="672">
        <v>50.5</v>
      </c>
      <c r="D178" s="672">
        <v>50.5</v>
      </c>
      <c r="E178" s="673">
        <v>0</v>
      </c>
      <c r="F178" s="671">
        <v>0</v>
      </c>
      <c r="G178" s="672">
        <v>0</v>
      </c>
      <c r="H178" s="672">
        <v>0.75</v>
      </c>
      <c r="I178" s="672">
        <v>15.75</v>
      </c>
      <c r="J178" s="672">
        <v>15.75</v>
      </c>
      <c r="K178" s="674">
        <v>0</v>
      </c>
      <c r="L178" s="254"/>
      <c r="M178" s="670" t="str">
        <f t="shared" si="2"/>
        <v>X</v>
      </c>
    </row>
    <row r="179" spans="1:13" ht="14.45" customHeight="1" x14ac:dyDescent="0.2">
      <c r="A179" s="675" t="s">
        <v>480</v>
      </c>
      <c r="B179" s="671">
        <v>0</v>
      </c>
      <c r="C179" s="672">
        <v>50.5</v>
      </c>
      <c r="D179" s="672">
        <v>50.5</v>
      </c>
      <c r="E179" s="673">
        <v>0</v>
      </c>
      <c r="F179" s="671">
        <v>0</v>
      </c>
      <c r="G179" s="672">
        <v>0</v>
      </c>
      <c r="H179" s="672">
        <v>0.75</v>
      </c>
      <c r="I179" s="672">
        <v>15.75</v>
      </c>
      <c r="J179" s="672">
        <v>15.75</v>
      </c>
      <c r="K179" s="674">
        <v>0</v>
      </c>
      <c r="L179" s="254"/>
      <c r="M179" s="670" t="str">
        <f t="shared" si="2"/>
        <v/>
      </c>
    </row>
    <row r="180" spans="1:13" ht="14.45" customHeight="1" x14ac:dyDescent="0.2">
      <c r="A180" s="675" t="s">
        <v>481</v>
      </c>
      <c r="B180" s="671">
        <v>0</v>
      </c>
      <c r="C180" s="672">
        <v>0.11391</v>
      </c>
      <c r="D180" s="672">
        <v>0.11391</v>
      </c>
      <c r="E180" s="673">
        <v>0</v>
      </c>
      <c r="F180" s="671">
        <v>0</v>
      </c>
      <c r="G180" s="672">
        <v>0</v>
      </c>
      <c r="H180" s="672">
        <v>0</v>
      </c>
      <c r="I180" s="672">
        <v>0</v>
      </c>
      <c r="J180" s="672">
        <v>0</v>
      </c>
      <c r="K180" s="674">
        <v>0</v>
      </c>
      <c r="L180" s="254"/>
      <c r="M180" s="670" t="str">
        <f t="shared" si="2"/>
        <v/>
      </c>
    </row>
    <row r="181" spans="1:13" ht="14.45" customHeight="1" x14ac:dyDescent="0.2">
      <c r="A181" s="675" t="s">
        <v>482</v>
      </c>
      <c r="B181" s="671">
        <v>0</v>
      </c>
      <c r="C181" s="672">
        <v>8.1000000000000006E-4</v>
      </c>
      <c r="D181" s="672">
        <v>8.1000000000000006E-4</v>
      </c>
      <c r="E181" s="673">
        <v>0</v>
      </c>
      <c r="F181" s="671">
        <v>0</v>
      </c>
      <c r="G181" s="672">
        <v>0</v>
      </c>
      <c r="H181" s="672">
        <v>0</v>
      </c>
      <c r="I181" s="672">
        <v>0</v>
      </c>
      <c r="J181" s="672">
        <v>0</v>
      </c>
      <c r="K181" s="674">
        <v>0</v>
      </c>
      <c r="L181" s="254"/>
      <c r="M181" s="670" t="str">
        <f t="shared" si="2"/>
        <v>X</v>
      </c>
    </row>
    <row r="182" spans="1:13" ht="14.45" customHeight="1" x14ac:dyDescent="0.2">
      <c r="A182" s="675" t="s">
        <v>483</v>
      </c>
      <c r="B182" s="671">
        <v>0</v>
      </c>
      <c r="C182" s="672">
        <v>8.1000000000000006E-4</v>
      </c>
      <c r="D182" s="672">
        <v>8.1000000000000006E-4</v>
      </c>
      <c r="E182" s="673">
        <v>0</v>
      </c>
      <c r="F182" s="671">
        <v>0</v>
      </c>
      <c r="G182" s="672">
        <v>0</v>
      </c>
      <c r="H182" s="672">
        <v>0</v>
      </c>
      <c r="I182" s="672">
        <v>0</v>
      </c>
      <c r="J182" s="672">
        <v>0</v>
      </c>
      <c r="K182" s="674">
        <v>0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0</v>
      </c>
      <c r="C183" s="672">
        <v>0.11309999999999999</v>
      </c>
      <c r="D183" s="672">
        <v>0.11309999999999999</v>
      </c>
      <c r="E183" s="673">
        <v>0</v>
      </c>
      <c r="F183" s="671">
        <v>0</v>
      </c>
      <c r="G183" s="672">
        <v>0</v>
      </c>
      <c r="H183" s="672">
        <v>0</v>
      </c>
      <c r="I183" s="672">
        <v>0</v>
      </c>
      <c r="J183" s="672">
        <v>0</v>
      </c>
      <c r="K183" s="674">
        <v>0</v>
      </c>
      <c r="L183" s="254"/>
      <c r="M183" s="670" t="str">
        <f t="shared" si="2"/>
        <v>X</v>
      </c>
    </row>
    <row r="184" spans="1:13" ht="14.45" customHeight="1" x14ac:dyDescent="0.2">
      <c r="A184" s="675" t="s">
        <v>485</v>
      </c>
      <c r="B184" s="671">
        <v>0</v>
      </c>
      <c r="C184" s="672">
        <v>0.11309999999999999</v>
      </c>
      <c r="D184" s="672">
        <v>0.11309999999999999</v>
      </c>
      <c r="E184" s="673">
        <v>0</v>
      </c>
      <c r="F184" s="671">
        <v>0</v>
      </c>
      <c r="G184" s="672">
        <v>0</v>
      </c>
      <c r="H184" s="672">
        <v>0</v>
      </c>
      <c r="I184" s="672">
        <v>0</v>
      </c>
      <c r="J184" s="672">
        <v>0</v>
      </c>
      <c r="K184" s="674">
        <v>0</v>
      </c>
      <c r="L184" s="254"/>
      <c r="M184" s="670" t="str">
        <f t="shared" si="2"/>
        <v/>
      </c>
    </row>
    <row r="185" spans="1:13" ht="14.45" customHeight="1" x14ac:dyDescent="0.2">
      <c r="A185" s="675" t="s">
        <v>486</v>
      </c>
      <c r="B185" s="671">
        <v>0</v>
      </c>
      <c r="C185" s="672">
        <v>9567.2114600000004</v>
      </c>
      <c r="D185" s="672">
        <v>9567.2114600000004</v>
      </c>
      <c r="E185" s="673">
        <v>0</v>
      </c>
      <c r="F185" s="671">
        <v>0</v>
      </c>
      <c r="G185" s="672">
        <v>0</v>
      </c>
      <c r="H185" s="672">
        <v>966.72324000000003</v>
      </c>
      <c r="I185" s="672">
        <v>7320.4843899999996</v>
      </c>
      <c r="J185" s="672">
        <v>7320.4843899999996</v>
      </c>
      <c r="K185" s="674">
        <v>0</v>
      </c>
      <c r="L185" s="254"/>
      <c r="M185" s="670" t="str">
        <f t="shared" si="2"/>
        <v/>
      </c>
    </row>
    <row r="186" spans="1:13" ht="14.45" customHeight="1" x14ac:dyDescent="0.2">
      <c r="A186" s="675" t="s">
        <v>487</v>
      </c>
      <c r="B186" s="671">
        <v>0</v>
      </c>
      <c r="C186" s="672">
        <v>9567.2114600000004</v>
      </c>
      <c r="D186" s="672">
        <v>9567.2114600000004</v>
      </c>
      <c r="E186" s="673">
        <v>0</v>
      </c>
      <c r="F186" s="671">
        <v>0</v>
      </c>
      <c r="G186" s="672">
        <v>0</v>
      </c>
      <c r="H186" s="672">
        <v>966.72324000000003</v>
      </c>
      <c r="I186" s="672">
        <v>7320.4843899999996</v>
      </c>
      <c r="J186" s="672">
        <v>7320.4843899999996</v>
      </c>
      <c r="K186" s="674">
        <v>0</v>
      </c>
      <c r="L186" s="254"/>
      <c r="M186" s="670" t="str">
        <f t="shared" si="2"/>
        <v/>
      </c>
    </row>
    <row r="187" spans="1:13" ht="14.45" customHeight="1" x14ac:dyDescent="0.2">
      <c r="A187" s="675" t="s">
        <v>488</v>
      </c>
      <c r="B187" s="671">
        <v>0</v>
      </c>
      <c r="C187" s="672">
        <v>9567.2114600000004</v>
      </c>
      <c r="D187" s="672">
        <v>9567.2114600000004</v>
      </c>
      <c r="E187" s="673">
        <v>0</v>
      </c>
      <c r="F187" s="671">
        <v>0</v>
      </c>
      <c r="G187" s="672">
        <v>0</v>
      </c>
      <c r="H187" s="672">
        <v>966.72324000000003</v>
      </c>
      <c r="I187" s="672">
        <v>7320.4843899999996</v>
      </c>
      <c r="J187" s="672">
        <v>7320.4843899999996</v>
      </c>
      <c r="K187" s="674">
        <v>0</v>
      </c>
      <c r="L187" s="254"/>
      <c r="M187" s="670" t="str">
        <f t="shared" si="2"/>
        <v/>
      </c>
    </row>
    <row r="188" spans="1:13" ht="14.45" customHeight="1" x14ac:dyDescent="0.2">
      <c r="A188" s="675" t="s">
        <v>489</v>
      </c>
      <c r="B188" s="671">
        <v>0</v>
      </c>
      <c r="C188" s="672">
        <v>351.04907000000003</v>
      </c>
      <c r="D188" s="672">
        <v>351.04907000000003</v>
      </c>
      <c r="E188" s="673">
        <v>0</v>
      </c>
      <c r="F188" s="671">
        <v>0</v>
      </c>
      <c r="G188" s="672">
        <v>0</v>
      </c>
      <c r="H188" s="672">
        <v>14.92149</v>
      </c>
      <c r="I188" s="672">
        <v>243.82655</v>
      </c>
      <c r="J188" s="672">
        <v>243.82655</v>
      </c>
      <c r="K188" s="674">
        <v>0</v>
      </c>
      <c r="L188" s="254"/>
      <c r="M188" s="670" t="str">
        <f t="shared" si="2"/>
        <v>X</v>
      </c>
    </row>
    <row r="189" spans="1:13" ht="14.45" customHeight="1" x14ac:dyDescent="0.2">
      <c r="A189" s="675" t="s">
        <v>490</v>
      </c>
      <c r="B189" s="671">
        <v>0</v>
      </c>
      <c r="C189" s="672">
        <v>351.04907000000003</v>
      </c>
      <c r="D189" s="672">
        <v>351.04907000000003</v>
      </c>
      <c r="E189" s="673">
        <v>0</v>
      </c>
      <c r="F189" s="671">
        <v>0</v>
      </c>
      <c r="G189" s="672">
        <v>0</v>
      </c>
      <c r="H189" s="672">
        <v>14.92149</v>
      </c>
      <c r="I189" s="672">
        <v>243.82655</v>
      </c>
      <c r="J189" s="672">
        <v>243.82655</v>
      </c>
      <c r="K189" s="674">
        <v>0</v>
      </c>
      <c r="L189" s="254"/>
      <c r="M189" s="670" t="str">
        <f t="shared" si="2"/>
        <v/>
      </c>
    </row>
    <row r="190" spans="1:13" ht="14.45" customHeight="1" x14ac:dyDescent="0.2">
      <c r="A190" s="675" t="s">
        <v>491</v>
      </c>
      <c r="B190" s="671">
        <v>0</v>
      </c>
      <c r="C190" s="672">
        <v>18.452999999999999</v>
      </c>
      <c r="D190" s="672">
        <v>18.452999999999999</v>
      </c>
      <c r="E190" s="673">
        <v>0</v>
      </c>
      <c r="F190" s="671">
        <v>0</v>
      </c>
      <c r="G190" s="672">
        <v>0</v>
      </c>
      <c r="H190" s="672">
        <v>2.04</v>
      </c>
      <c r="I190" s="672">
        <v>11.55</v>
      </c>
      <c r="J190" s="672">
        <v>11.55</v>
      </c>
      <c r="K190" s="674">
        <v>0</v>
      </c>
      <c r="L190" s="254"/>
      <c r="M190" s="670" t="str">
        <f t="shared" si="2"/>
        <v>X</v>
      </c>
    </row>
    <row r="191" spans="1:13" ht="14.45" customHeight="1" x14ac:dyDescent="0.2">
      <c r="A191" s="675" t="s">
        <v>492</v>
      </c>
      <c r="B191" s="671">
        <v>0</v>
      </c>
      <c r="C191" s="672">
        <v>18.452999999999999</v>
      </c>
      <c r="D191" s="672">
        <v>18.452999999999999</v>
      </c>
      <c r="E191" s="673">
        <v>0</v>
      </c>
      <c r="F191" s="671">
        <v>0</v>
      </c>
      <c r="G191" s="672">
        <v>0</v>
      </c>
      <c r="H191" s="672">
        <v>2.04</v>
      </c>
      <c r="I191" s="672">
        <v>11.55</v>
      </c>
      <c r="J191" s="672">
        <v>11.55</v>
      </c>
      <c r="K191" s="674">
        <v>0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139.17988</v>
      </c>
      <c r="D192" s="672">
        <v>139.17988</v>
      </c>
      <c r="E192" s="673">
        <v>0</v>
      </c>
      <c r="F192" s="671">
        <v>0</v>
      </c>
      <c r="G192" s="672">
        <v>0</v>
      </c>
      <c r="H192" s="672">
        <v>7.5521400000000005</v>
      </c>
      <c r="I192" s="672">
        <v>90.790940000000006</v>
      </c>
      <c r="J192" s="672">
        <v>90.790940000000006</v>
      </c>
      <c r="K192" s="674">
        <v>0</v>
      </c>
      <c r="L192" s="254"/>
      <c r="M192" s="670" t="str">
        <f t="shared" si="2"/>
        <v>X</v>
      </c>
    </row>
    <row r="193" spans="1:13" ht="14.45" customHeight="1" x14ac:dyDescent="0.2">
      <c r="A193" s="675" t="s">
        <v>494</v>
      </c>
      <c r="B193" s="671">
        <v>0</v>
      </c>
      <c r="C193" s="672">
        <v>122.47</v>
      </c>
      <c r="D193" s="672">
        <v>122.47</v>
      </c>
      <c r="E193" s="673">
        <v>0</v>
      </c>
      <c r="F193" s="671">
        <v>0</v>
      </c>
      <c r="G193" s="672">
        <v>0</v>
      </c>
      <c r="H193" s="672">
        <v>5.55</v>
      </c>
      <c r="I193" s="672">
        <v>78.44</v>
      </c>
      <c r="J193" s="672">
        <v>78.44</v>
      </c>
      <c r="K193" s="674">
        <v>0</v>
      </c>
      <c r="L193" s="254"/>
      <c r="M193" s="670" t="str">
        <f t="shared" si="2"/>
        <v/>
      </c>
    </row>
    <row r="194" spans="1:13" ht="14.45" customHeight="1" x14ac:dyDescent="0.2">
      <c r="A194" s="675" t="s">
        <v>495</v>
      </c>
      <c r="B194" s="671">
        <v>0</v>
      </c>
      <c r="C194" s="672">
        <v>0.98970000000000002</v>
      </c>
      <c r="D194" s="672">
        <v>0.98970000000000002</v>
      </c>
      <c r="E194" s="673">
        <v>0</v>
      </c>
      <c r="F194" s="671">
        <v>0</v>
      </c>
      <c r="G194" s="672">
        <v>0</v>
      </c>
      <c r="H194" s="672">
        <v>0</v>
      </c>
      <c r="I194" s="672">
        <v>0</v>
      </c>
      <c r="J194" s="672">
        <v>0</v>
      </c>
      <c r="K194" s="674">
        <v>0</v>
      </c>
      <c r="L194" s="254"/>
      <c r="M194" s="670" t="str">
        <f t="shared" si="2"/>
        <v/>
      </c>
    </row>
    <row r="195" spans="1:13" ht="14.45" customHeight="1" x14ac:dyDescent="0.2">
      <c r="A195" s="675" t="s">
        <v>496</v>
      </c>
      <c r="B195" s="671">
        <v>0</v>
      </c>
      <c r="C195" s="672">
        <v>15.720180000000001</v>
      </c>
      <c r="D195" s="672">
        <v>15.720180000000001</v>
      </c>
      <c r="E195" s="673">
        <v>0</v>
      </c>
      <c r="F195" s="671">
        <v>0</v>
      </c>
      <c r="G195" s="672">
        <v>0</v>
      </c>
      <c r="H195" s="672">
        <v>2.0021400000000003</v>
      </c>
      <c r="I195" s="672">
        <v>12.350940000000001</v>
      </c>
      <c r="J195" s="672">
        <v>12.350940000000001</v>
      </c>
      <c r="K195" s="674">
        <v>0</v>
      </c>
      <c r="L195" s="254"/>
      <c r="M195" s="670" t="str">
        <f t="shared" si="2"/>
        <v/>
      </c>
    </row>
    <row r="196" spans="1:13" ht="14.45" customHeight="1" x14ac:dyDescent="0.2">
      <c r="A196" s="675" t="s">
        <v>497</v>
      </c>
      <c r="B196" s="671">
        <v>0</v>
      </c>
      <c r="C196" s="672">
        <v>27.82507</v>
      </c>
      <c r="D196" s="672">
        <v>27.82507</v>
      </c>
      <c r="E196" s="673">
        <v>0</v>
      </c>
      <c r="F196" s="671">
        <v>0</v>
      </c>
      <c r="G196" s="672">
        <v>0</v>
      </c>
      <c r="H196" s="672">
        <v>3.3144200000000001</v>
      </c>
      <c r="I196" s="672">
        <v>36.406649999999999</v>
      </c>
      <c r="J196" s="672">
        <v>36.406649999999999</v>
      </c>
      <c r="K196" s="674">
        <v>0</v>
      </c>
      <c r="L196" s="254"/>
      <c r="M196" s="670" t="str">
        <f t="shared" si="2"/>
        <v>X</v>
      </c>
    </row>
    <row r="197" spans="1:13" ht="14.45" customHeight="1" x14ac:dyDescent="0.2">
      <c r="A197" s="675" t="s">
        <v>498</v>
      </c>
      <c r="B197" s="671">
        <v>0</v>
      </c>
      <c r="C197" s="672">
        <v>27.82507</v>
      </c>
      <c r="D197" s="672">
        <v>27.82507</v>
      </c>
      <c r="E197" s="673">
        <v>0</v>
      </c>
      <c r="F197" s="671">
        <v>0</v>
      </c>
      <c r="G197" s="672">
        <v>0</v>
      </c>
      <c r="H197" s="672">
        <v>3.3144200000000001</v>
      </c>
      <c r="I197" s="672">
        <v>36.406649999999999</v>
      </c>
      <c r="J197" s="672">
        <v>36.406649999999999</v>
      </c>
      <c r="K197" s="674">
        <v>0</v>
      </c>
      <c r="L197" s="254"/>
      <c r="M197" s="670" t="str">
        <f t="shared" si="2"/>
        <v/>
      </c>
    </row>
    <row r="198" spans="1:13" ht="14.45" customHeight="1" x14ac:dyDescent="0.2">
      <c r="A198" s="675" t="s">
        <v>499</v>
      </c>
      <c r="B198" s="671">
        <v>0</v>
      </c>
      <c r="C198" s="672">
        <v>223.33414000000002</v>
      </c>
      <c r="D198" s="672">
        <v>223.33414000000002</v>
      </c>
      <c r="E198" s="673">
        <v>0</v>
      </c>
      <c r="F198" s="671">
        <v>0</v>
      </c>
      <c r="G198" s="672">
        <v>0</v>
      </c>
      <c r="H198" s="672">
        <v>0</v>
      </c>
      <c r="I198" s="672">
        <v>0</v>
      </c>
      <c r="J198" s="672">
        <v>0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675" t="s">
        <v>500</v>
      </c>
      <c r="B199" s="671">
        <v>0</v>
      </c>
      <c r="C199" s="672">
        <v>223.33414000000002</v>
      </c>
      <c r="D199" s="672">
        <v>223.33414000000002</v>
      </c>
      <c r="E199" s="673">
        <v>0</v>
      </c>
      <c r="F199" s="671">
        <v>0</v>
      </c>
      <c r="G199" s="672">
        <v>0</v>
      </c>
      <c r="H199" s="672">
        <v>0</v>
      </c>
      <c r="I199" s="672">
        <v>0</v>
      </c>
      <c r="J199" s="672">
        <v>0</v>
      </c>
      <c r="K199" s="674">
        <v>0</v>
      </c>
      <c r="L199" s="254"/>
      <c r="M199" s="670" t="str">
        <f t="shared" si="3"/>
        <v/>
      </c>
    </row>
    <row r="200" spans="1:13" ht="14.45" customHeight="1" x14ac:dyDescent="0.2">
      <c r="A200" s="675" t="s">
        <v>501</v>
      </c>
      <c r="B200" s="671">
        <v>0</v>
      </c>
      <c r="C200" s="672">
        <v>1.339</v>
      </c>
      <c r="D200" s="672">
        <v>1.339</v>
      </c>
      <c r="E200" s="673">
        <v>0</v>
      </c>
      <c r="F200" s="671">
        <v>0</v>
      </c>
      <c r="G200" s="672">
        <v>0</v>
      </c>
      <c r="H200" s="672">
        <v>8.4000000000000005E-2</v>
      </c>
      <c r="I200" s="672">
        <v>1.1200000000000001</v>
      </c>
      <c r="J200" s="672">
        <v>1.1200000000000001</v>
      </c>
      <c r="K200" s="674">
        <v>0</v>
      </c>
      <c r="L200" s="254"/>
      <c r="M200" s="670" t="str">
        <f t="shared" si="3"/>
        <v>X</v>
      </c>
    </row>
    <row r="201" spans="1:13" ht="14.45" customHeight="1" x14ac:dyDescent="0.2">
      <c r="A201" s="675" t="s">
        <v>502</v>
      </c>
      <c r="B201" s="671">
        <v>0</v>
      </c>
      <c r="C201" s="672">
        <v>1.339</v>
      </c>
      <c r="D201" s="672">
        <v>1.339</v>
      </c>
      <c r="E201" s="673">
        <v>0</v>
      </c>
      <c r="F201" s="671">
        <v>0</v>
      </c>
      <c r="G201" s="672">
        <v>0</v>
      </c>
      <c r="H201" s="672">
        <v>8.4000000000000005E-2</v>
      </c>
      <c r="I201" s="672">
        <v>1.1200000000000001</v>
      </c>
      <c r="J201" s="672">
        <v>1.1200000000000001</v>
      </c>
      <c r="K201" s="674">
        <v>0</v>
      </c>
      <c r="L201" s="254"/>
      <c r="M201" s="670" t="str">
        <f t="shared" si="3"/>
        <v/>
      </c>
    </row>
    <row r="202" spans="1:13" ht="14.45" customHeight="1" x14ac:dyDescent="0.2">
      <c r="A202" s="675" t="s">
        <v>503</v>
      </c>
      <c r="B202" s="671">
        <v>0</v>
      </c>
      <c r="C202" s="672">
        <v>363.96343000000002</v>
      </c>
      <c r="D202" s="672">
        <v>363.96343000000002</v>
      </c>
      <c r="E202" s="673">
        <v>0</v>
      </c>
      <c r="F202" s="671">
        <v>0</v>
      </c>
      <c r="G202" s="672">
        <v>0</v>
      </c>
      <c r="H202" s="672">
        <v>59.875540000000001</v>
      </c>
      <c r="I202" s="672">
        <v>900.89278000000002</v>
      </c>
      <c r="J202" s="672">
        <v>900.89278000000002</v>
      </c>
      <c r="K202" s="674">
        <v>0</v>
      </c>
      <c r="L202" s="254"/>
      <c r="M202" s="670" t="str">
        <f t="shared" si="3"/>
        <v>X</v>
      </c>
    </row>
    <row r="203" spans="1:13" ht="14.45" customHeight="1" x14ac:dyDescent="0.2">
      <c r="A203" s="675" t="s">
        <v>504</v>
      </c>
      <c r="B203" s="671">
        <v>0</v>
      </c>
      <c r="C203" s="672">
        <v>363.96343000000002</v>
      </c>
      <c r="D203" s="672">
        <v>363.96343000000002</v>
      </c>
      <c r="E203" s="673">
        <v>0</v>
      </c>
      <c r="F203" s="671">
        <v>0</v>
      </c>
      <c r="G203" s="672">
        <v>0</v>
      </c>
      <c r="H203" s="672">
        <v>59.875540000000001</v>
      </c>
      <c r="I203" s="672">
        <v>900.89278000000002</v>
      </c>
      <c r="J203" s="672">
        <v>900.89278000000002</v>
      </c>
      <c r="K203" s="674">
        <v>0</v>
      </c>
      <c r="L203" s="254"/>
      <c r="M203" s="670" t="str">
        <f t="shared" si="3"/>
        <v/>
      </c>
    </row>
    <row r="204" spans="1:13" ht="14.45" customHeight="1" x14ac:dyDescent="0.2">
      <c r="A204" s="675" t="s">
        <v>505</v>
      </c>
      <c r="B204" s="671">
        <v>0</v>
      </c>
      <c r="C204" s="672">
        <v>2183.4718199999998</v>
      </c>
      <c r="D204" s="672">
        <v>2183.4718199999998</v>
      </c>
      <c r="E204" s="673">
        <v>0</v>
      </c>
      <c r="F204" s="671">
        <v>0</v>
      </c>
      <c r="G204" s="672">
        <v>0</v>
      </c>
      <c r="H204" s="672">
        <v>172.54085999999998</v>
      </c>
      <c r="I204" s="672">
        <v>1685.6160600000001</v>
      </c>
      <c r="J204" s="672">
        <v>1685.6160600000001</v>
      </c>
      <c r="K204" s="674">
        <v>0</v>
      </c>
      <c r="L204" s="254"/>
      <c r="M204" s="670" t="str">
        <f t="shared" si="3"/>
        <v>X</v>
      </c>
    </row>
    <row r="205" spans="1:13" ht="14.45" customHeight="1" x14ac:dyDescent="0.2">
      <c r="A205" s="675" t="s">
        <v>506</v>
      </c>
      <c r="B205" s="671">
        <v>0</v>
      </c>
      <c r="C205" s="672">
        <v>2183.4718199999998</v>
      </c>
      <c r="D205" s="672">
        <v>2183.4718199999998</v>
      </c>
      <c r="E205" s="673">
        <v>0</v>
      </c>
      <c r="F205" s="671">
        <v>0</v>
      </c>
      <c r="G205" s="672">
        <v>0</v>
      </c>
      <c r="H205" s="672">
        <v>172.54085999999998</v>
      </c>
      <c r="I205" s="672">
        <v>1685.6160600000001</v>
      </c>
      <c r="J205" s="672">
        <v>1685.6160600000001</v>
      </c>
      <c r="K205" s="674">
        <v>0</v>
      </c>
      <c r="L205" s="254"/>
      <c r="M205" s="670" t="str">
        <f t="shared" si="3"/>
        <v/>
      </c>
    </row>
    <row r="206" spans="1:13" ht="14.45" customHeight="1" x14ac:dyDescent="0.2">
      <c r="A206" s="675" t="s">
        <v>507</v>
      </c>
      <c r="B206" s="671">
        <v>0</v>
      </c>
      <c r="C206" s="672">
        <v>6258.5960500000001</v>
      </c>
      <c r="D206" s="672">
        <v>6258.5960500000001</v>
      </c>
      <c r="E206" s="673">
        <v>0</v>
      </c>
      <c r="F206" s="671">
        <v>0</v>
      </c>
      <c r="G206" s="672">
        <v>0</v>
      </c>
      <c r="H206" s="672">
        <v>706.39479000000006</v>
      </c>
      <c r="I206" s="672">
        <v>4350.2814100000005</v>
      </c>
      <c r="J206" s="672">
        <v>4350.2814100000005</v>
      </c>
      <c r="K206" s="674">
        <v>0</v>
      </c>
      <c r="L206" s="254"/>
      <c r="M206" s="670" t="str">
        <f t="shared" si="3"/>
        <v>X</v>
      </c>
    </row>
    <row r="207" spans="1:13" ht="14.45" customHeight="1" x14ac:dyDescent="0.2">
      <c r="A207" s="675" t="s">
        <v>508</v>
      </c>
      <c r="B207" s="671">
        <v>0</v>
      </c>
      <c r="C207" s="672">
        <v>6258.5960500000001</v>
      </c>
      <c r="D207" s="672">
        <v>6258.5960500000001</v>
      </c>
      <c r="E207" s="673">
        <v>0</v>
      </c>
      <c r="F207" s="671">
        <v>0</v>
      </c>
      <c r="G207" s="672">
        <v>0</v>
      </c>
      <c r="H207" s="672">
        <v>706.39479000000006</v>
      </c>
      <c r="I207" s="672">
        <v>4350.2814100000005</v>
      </c>
      <c r="J207" s="672">
        <v>4350.2814100000005</v>
      </c>
      <c r="K207" s="674">
        <v>0</v>
      </c>
      <c r="L207" s="254"/>
      <c r="M207" s="670" t="str">
        <f t="shared" si="3"/>
        <v/>
      </c>
    </row>
    <row r="208" spans="1:13" ht="14.45" customHeight="1" x14ac:dyDescent="0.2">
      <c r="A208" s="675"/>
      <c r="B208" s="671"/>
      <c r="C208" s="672"/>
      <c r="D208" s="672"/>
      <c r="E208" s="673"/>
      <c r="F208" s="671"/>
      <c r="G208" s="672"/>
      <c r="H208" s="672"/>
      <c r="I208" s="672"/>
      <c r="J208" s="672"/>
      <c r="K208" s="674"/>
      <c r="L208" s="254"/>
      <c r="M208" s="670" t="str">
        <f t="shared" si="3"/>
        <v/>
      </c>
    </row>
    <row r="209" spans="1:13" ht="14.45" customHeight="1" x14ac:dyDescent="0.2">
      <c r="A209" s="675"/>
      <c r="B209" s="671"/>
      <c r="C209" s="672"/>
      <c r="D209" s="672"/>
      <c r="E209" s="673"/>
      <c r="F209" s="671"/>
      <c r="G209" s="672"/>
      <c r="H209" s="672"/>
      <c r="I209" s="672"/>
      <c r="J209" s="672"/>
      <c r="K209" s="674"/>
      <c r="L209" s="254"/>
      <c r="M209" s="670" t="str">
        <f t="shared" si="3"/>
        <v/>
      </c>
    </row>
    <row r="210" spans="1:13" ht="14.45" customHeight="1" x14ac:dyDescent="0.2">
      <c r="A210" s="675"/>
      <c r="B210" s="671"/>
      <c r="C210" s="672"/>
      <c r="D210" s="672"/>
      <c r="E210" s="673"/>
      <c r="F210" s="671"/>
      <c r="G210" s="672"/>
      <c r="H210" s="672"/>
      <c r="I210" s="672"/>
      <c r="J210" s="672"/>
      <c r="K210" s="674"/>
      <c r="L210" s="254"/>
      <c r="M210" s="670" t="str">
        <f t="shared" si="3"/>
        <v/>
      </c>
    </row>
    <row r="211" spans="1:13" ht="14.45" customHeight="1" x14ac:dyDescent="0.2">
      <c r="A211" s="675"/>
      <c r="B211" s="671"/>
      <c r="C211" s="672"/>
      <c r="D211" s="672"/>
      <c r="E211" s="673"/>
      <c r="F211" s="671"/>
      <c r="G211" s="672"/>
      <c r="H211" s="672"/>
      <c r="I211" s="672"/>
      <c r="J211" s="672"/>
      <c r="K211" s="674"/>
      <c r="L211" s="254"/>
      <c r="M211" s="670" t="str">
        <f t="shared" si="3"/>
        <v/>
      </c>
    </row>
    <row r="212" spans="1:13" ht="14.45" customHeight="1" x14ac:dyDescent="0.2">
      <c r="A212" s="675"/>
      <c r="B212" s="671"/>
      <c r="C212" s="672"/>
      <c r="D212" s="672"/>
      <c r="E212" s="673"/>
      <c r="F212" s="671"/>
      <c r="G212" s="672"/>
      <c r="H212" s="672"/>
      <c r="I212" s="672"/>
      <c r="J212" s="672"/>
      <c r="K212" s="674"/>
      <c r="L212" s="254"/>
      <c r="M212" s="670" t="str">
        <f t="shared" si="3"/>
        <v/>
      </c>
    </row>
    <row r="213" spans="1:13" ht="14.45" customHeight="1" x14ac:dyDescent="0.2">
      <c r="A213" s="675"/>
      <c r="B213" s="671"/>
      <c r="C213" s="672"/>
      <c r="D213" s="672"/>
      <c r="E213" s="673"/>
      <c r="F213" s="671"/>
      <c r="G213" s="672"/>
      <c r="H213" s="672"/>
      <c r="I213" s="672"/>
      <c r="J213" s="672"/>
      <c r="K213" s="674"/>
      <c r="L213" s="254"/>
      <c r="M213" s="670" t="str">
        <f t="shared" si="3"/>
        <v/>
      </c>
    </row>
    <row r="214" spans="1:13" ht="14.45" customHeight="1" x14ac:dyDescent="0.2">
      <c r="A214" s="675"/>
      <c r="B214" s="671"/>
      <c r="C214" s="672"/>
      <c r="D214" s="672"/>
      <c r="E214" s="673"/>
      <c r="F214" s="671"/>
      <c r="G214" s="672"/>
      <c r="H214" s="672"/>
      <c r="I214" s="672"/>
      <c r="J214" s="672"/>
      <c r="K214" s="674"/>
      <c r="L214" s="254"/>
      <c r="M214" s="670" t="str">
        <f t="shared" si="3"/>
        <v/>
      </c>
    </row>
    <row r="215" spans="1:13" ht="14.45" customHeight="1" x14ac:dyDescent="0.2">
      <c r="A215" s="675"/>
      <c r="B215" s="671"/>
      <c r="C215" s="672"/>
      <c r="D215" s="672"/>
      <c r="E215" s="673"/>
      <c r="F215" s="671"/>
      <c r="G215" s="672"/>
      <c r="H215" s="672"/>
      <c r="I215" s="672"/>
      <c r="J215" s="672"/>
      <c r="K215" s="674"/>
      <c r="L215" s="254"/>
      <c r="M215" s="670" t="str">
        <f t="shared" si="3"/>
        <v/>
      </c>
    </row>
    <row r="216" spans="1:13" ht="14.45" customHeight="1" x14ac:dyDescent="0.2">
      <c r="A216" s="675"/>
      <c r="B216" s="671"/>
      <c r="C216" s="672"/>
      <c r="D216" s="672"/>
      <c r="E216" s="673"/>
      <c r="F216" s="671"/>
      <c r="G216" s="672"/>
      <c r="H216" s="672"/>
      <c r="I216" s="672"/>
      <c r="J216" s="672"/>
      <c r="K216" s="674"/>
      <c r="L216" s="254"/>
      <c r="M216" s="670" t="str">
        <f t="shared" si="3"/>
        <v/>
      </c>
    </row>
    <row r="217" spans="1:13" ht="14.45" customHeight="1" x14ac:dyDescent="0.2">
      <c r="A217" s="675"/>
      <c r="B217" s="671"/>
      <c r="C217" s="672"/>
      <c r="D217" s="672"/>
      <c r="E217" s="673"/>
      <c r="F217" s="671"/>
      <c r="G217" s="672"/>
      <c r="H217" s="672"/>
      <c r="I217" s="672"/>
      <c r="J217" s="672"/>
      <c r="K217" s="674"/>
      <c r="L217" s="254"/>
      <c r="M217" s="670" t="str">
        <f t="shared" si="3"/>
        <v/>
      </c>
    </row>
    <row r="218" spans="1:13" ht="14.45" customHeight="1" x14ac:dyDescent="0.2">
      <c r="A218" s="675"/>
      <c r="B218" s="671"/>
      <c r="C218" s="672"/>
      <c r="D218" s="672"/>
      <c r="E218" s="673"/>
      <c r="F218" s="671"/>
      <c r="G218" s="672"/>
      <c r="H218" s="672"/>
      <c r="I218" s="672"/>
      <c r="J218" s="672"/>
      <c r="K218" s="674"/>
      <c r="L218" s="254"/>
      <c r="M218" s="670" t="str">
        <f t="shared" si="3"/>
        <v/>
      </c>
    </row>
    <row r="219" spans="1:13" ht="14.45" customHeight="1" x14ac:dyDescent="0.2">
      <c r="A219" s="675"/>
      <c r="B219" s="671"/>
      <c r="C219" s="672"/>
      <c r="D219" s="672"/>
      <c r="E219" s="673"/>
      <c r="F219" s="671"/>
      <c r="G219" s="672"/>
      <c r="H219" s="672"/>
      <c r="I219" s="672"/>
      <c r="J219" s="672"/>
      <c r="K219" s="674"/>
      <c r="L219" s="254"/>
      <c r="M219" s="670" t="str">
        <f t="shared" si="3"/>
        <v/>
      </c>
    </row>
    <row r="220" spans="1:13" ht="14.45" customHeight="1" x14ac:dyDescent="0.2">
      <c r="A220" s="675"/>
      <c r="B220" s="671"/>
      <c r="C220" s="672"/>
      <c r="D220" s="672"/>
      <c r="E220" s="673"/>
      <c r="F220" s="671"/>
      <c r="G220" s="672"/>
      <c r="H220" s="672"/>
      <c r="I220" s="672"/>
      <c r="J220" s="672"/>
      <c r="K220" s="674"/>
      <c r="L220" s="254"/>
      <c r="M220" s="670" t="str">
        <f t="shared" si="3"/>
        <v/>
      </c>
    </row>
    <row r="221" spans="1:13" ht="14.45" customHeight="1" x14ac:dyDescent="0.2">
      <c r="A221" s="675"/>
      <c r="B221" s="671"/>
      <c r="C221" s="672"/>
      <c r="D221" s="672"/>
      <c r="E221" s="673"/>
      <c r="F221" s="671"/>
      <c r="G221" s="672"/>
      <c r="H221" s="672"/>
      <c r="I221" s="672"/>
      <c r="J221" s="672"/>
      <c r="K221" s="674"/>
      <c r="L221" s="254"/>
      <c r="M221" s="670" t="str">
        <f t="shared" si="3"/>
        <v/>
      </c>
    </row>
    <row r="222" spans="1:13" ht="14.45" customHeight="1" x14ac:dyDescent="0.2">
      <c r="A222" s="675"/>
      <c r="B222" s="671"/>
      <c r="C222" s="672"/>
      <c r="D222" s="672"/>
      <c r="E222" s="673"/>
      <c r="F222" s="671"/>
      <c r="G222" s="672"/>
      <c r="H222" s="672"/>
      <c r="I222" s="672"/>
      <c r="J222" s="672"/>
      <c r="K222" s="674"/>
      <c r="L222" s="254"/>
      <c r="M222" s="670" t="str">
        <f t="shared" si="3"/>
        <v/>
      </c>
    </row>
    <row r="223" spans="1:13" ht="14.45" customHeight="1" x14ac:dyDescent="0.2">
      <c r="A223" s="675"/>
      <c r="B223" s="671"/>
      <c r="C223" s="672"/>
      <c r="D223" s="672"/>
      <c r="E223" s="673"/>
      <c r="F223" s="671"/>
      <c r="G223" s="672"/>
      <c r="H223" s="672"/>
      <c r="I223" s="672"/>
      <c r="J223" s="672"/>
      <c r="K223" s="674"/>
      <c r="L223" s="254"/>
      <c r="M223" s="670" t="str">
        <f t="shared" si="3"/>
        <v/>
      </c>
    </row>
    <row r="224" spans="1:13" ht="14.45" customHeight="1" x14ac:dyDescent="0.2">
      <c r="A224" s="675"/>
      <c r="B224" s="671"/>
      <c r="C224" s="672"/>
      <c r="D224" s="672"/>
      <c r="E224" s="673"/>
      <c r="F224" s="671"/>
      <c r="G224" s="672"/>
      <c r="H224" s="672"/>
      <c r="I224" s="672"/>
      <c r="J224" s="672"/>
      <c r="K224" s="674"/>
      <c r="L224" s="254"/>
      <c r="M224" s="670" t="str">
        <f t="shared" si="3"/>
        <v/>
      </c>
    </row>
    <row r="225" spans="1:13" ht="14.45" customHeight="1" x14ac:dyDescent="0.2">
      <c r="A225" s="675"/>
      <c r="B225" s="671"/>
      <c r="C225" s="672"/>
      <c r="D225" s="672"/>
      <c r="E225" s="673"/>
      <c r="F225" s="671"/>
      <c r="G225" s="672"/>
      <c r="H225" s="672"/>
      <c r="I225" s="672"/>
      <c r="J225" s="672"/>
      <c r="K225" s="674"/>
      <c r="L225" s="254"/>
      <c r="M225" s="670" t="str">
        <f t="shared" si="3"/>
        <v/>
      </c>
    </row>
    <row r="226" spans="1:13" ht="14.45" customHeight="1" x14ac:dyDescent="0.2">
      <c r="A226" s="675"/>
      <c r="B226" s="671"/>
      <c r="C226" s="672"/>
      <c r="D226" s="672"/>
      <c r="E226" s="673"/>
      <c r="F226" s="671"/>
      <c r="G226" s="672"/>
      <c r="H226" s="672"/>
      <c r="I226" s="672"/>
      <c r="J226" s="672"/>
      <c r="K226" s="674"/>
      <c r="L226" s="254"/>
      <c r="M226" s="670" t="str">
        <f t="shared" si="3"/>
        <v/>
      </c>
    </row>
    <row r="227" spans="1:13" ht="14.45" customHeight="1" x14ac:dyDescent="0.2">
      <c r="A227" s="675"/>
      <c r="B227" s="671"/>
      <c r="C227" s="672"/>
      <c r="D227" s="672"/>
      <c r="E227" s="673"/>
      <c r="F227" s="671"/>
      <c r="G227" s="672"/>
      <c r="H227" s="672"/>
      <c r="I227" s="672"/>
      <c r="J227" s="672"/>
      <c r="K227" s="674"/>
      <c r="L227" s="254"/>
      <c r="M227" s="670" t="str">
        <f t="shared" si="3"/>
        <v/>
      </c>
    </row>
    <row r="228" spans="1:13" ht="14.45" customHeight="1" x14ac:dyDescent="0.2">
      <c r="A228" s="675"/>
      <c r="B228" s="671"/>
      <c r="C228" s="672"/>
      <c r="D228" s="672"/>
      <c r="E228" s="673"/>
      <c r="F228" s="671"/>
      <c r="G228" s="672"/>
      <c r="H228" s="672"/>
      <c r="I228" s="672"/>
      <c r="J228" s="672"/>
      <c r="K228" s="674"/>
      <c r="L228" s="254"/>
      <c r="M228" s="670" t="str">
        <f t="shared" si="3"/>
        <v/>
      </c>
    </row>
    <row r="229" spans="1:13" ht="14.45" customHeight="1" x14ac:dyDescent="0.2">
      <c r="A229" s="675"/>
      <c r="B229" s="671"/>
      <c r="C229" s="672"/>
      <c r="D229" s="672"/>
      <c r="E229" s="673"/>
      <c r="F229" s="671"/>
      <c r="G229" s="672"/>
      <c r="H229" s="672"/>
      <c r="I229" s="672"/>
      <c r="J229" s="672"/>
      <c r="K229" s="674"/>
      <c r="L229" s="254"/>
      <c r="M229" s="670" t="str">
        <f t="shared" si="3"/>
        <v/>
      </c>
    </row>
    <row r="230" spans="1:13" ht="14.45" customHeight="1" x14ac:dyDescent="0.2">
      <c r="A230" s="675"/>
      <c r="B230" s="671"/>
      <c r="C230" s="672"/>
      <c r="D230" s="672"/>
      <c r="E230" s="673"/>
      <c r="F230" s="671"/>
      <c r="G230" s="672"/>
      <c r="H230" s="672"/>
      <c r="I230" s="672"/>
      <c r="J230" s="672"/>
      <c r="K230" s="674"/>
      <c r="L230" s="254"/>
      <c r="M230" s="670" t="str">
        <f t="shared" si="3"/>
        <v/>
      </c>
    </row>
    <row r="231" spans="1:13" ht="14.45" customHeight="1" x14ac:dyDescent="0.2">
      <c r="A231" s="675"/>
      <c r="B231" s="671"/>
      <c r="C231" s="672"/>
      <c r="D231" s="672"/>
      <c r="E231" s="673"/>
      <c r="F231" s="671"/>
      <c r="G231" s="672"/>
      <c r="H231" s="672"/>
      <c r="I231" s="672"/>
      <c r="J231" s="672"/>
      <c r="K231" s="674"/>
      <c r="L231" s="254"/>
      <c r="M231" s="670" t="str">
        <f t="shared" si="3"/>
        <v/>
      </c>
    </row>
    <row r="232" spans="1:13" ht="14.45" customHeight="1" x14ac:dyDescent="0.2">
      <c r="A232" s="675"/>
      <c r="B232" s="671"/>
      <c r="C232" s="672"/>
      <c r="D232" s="672"/>
      <c r="E232" s="673"/>
      <c r="F232" s="671"/>
      <c r="G232" s="672"/>
      <c r="H232" s="672"/>
      <c r="I232" s="672"/>
      <c r="J232" s="672"/>
      <c r="K232" s="674"/>
      <c r="L232" s="254"/>
      <c r="M232" s="670" t="str">
        <f t="shared" si="3"/>
        <v/>
      </c>
    </row>
    <row r="233" spans="1:13" ht="14.45" customHeight="1" x14ac:dyDescent="0.2">
      <c r="A233" s="675"/>
      <c r="B233" s="671"/>
      <c r="C233" s="672"/>
      <c r="D233" s="672"/>
      <c r="E233" s="673"/>
      <c r="F233" s="671"/>
      <c r="G233" s="672"/>
      <c r="H233" s="672"/>
      <c r="I233" s="672"/>
      <c r="J233" s="672"/>
      <c r="K233" s="674"/>
      <c r="L233" s="254"/>
      <c r="M233" s="670" t="str">
        <f t="shared" si="3"/>
        <v/>
      </c>
    </row>
    <row r="234" spans="1:13" ht="14.45" customHeight="1" x14ac:dyDescent="0.2">
      <c r="A234" s="675"/>
      <c r="B234" s="671"/>
      <c r="C234" s="672"/>
      <c r="D234" s="672"/>
      <c r="E234" s="673"/>
      <c r="F234" s="671"/>
      <c r="G234" s="672"/>
      <c r="H234" s="672"/>
      <c r="I234" s="672"/>
      <c r="J234" s="672"/>
      <c r="K234" s="674"/>
      <c r="L234" s="254"/>
      <c r="M234" s="670" t="str">
        <f t="shared" si="3"/>
        <v/>
      </c>
    </row>
    <row r="235" spans="1:13" ht="14.45" customHeight="1" x14ac:dyDescent="0.2">
      <c r="A235" s="675"/>
      <c r="B235" s="671"/>
      <c r="C235" s="672"/>
      <c r="D235" s="672"/>
      <c r="E235" s="673"/>
      <c r="F235" s="671"/>
      <c r="G235" s="672"/>
      <c r="H235" s="672"/>
      <c r="I235" s="672"/>
      <c r="J235" s="672"/>
      <c r="K235" s="674"/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B3BDA8DA-B6AD-43C4-9F27-BB3E3A59565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customWidth="1" outlineLevel="1"/>
    <col min="4" max="4" width="9.5703125" style="315" customWidth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416">
        <v>2018</v>
      </c>
      <c r="D3" s="358">
        <v>2019</v>
      </c>
      <c r="E3" s="11"/>
      <c r="F3" s="505">
        <v>2020</v>
      </c>
      <c r="G3" s="523"/>
      <c r="H3" s="523"/>
      <c r="I3" s="506"/>
    </row>
    <row r="4" spans="1:10" ht="14.45" customHeight="1" thickBot="1" x14ac:dyDescent="0.25">
      <c r="A4" s="362" t="s">
        <v>0</v>
      </c>
      <c r="B4" s="363" t="s">
        <v>216</v>
      </c>
      <c r="C4" s="524" t="s">
        <v>80</v>
      </c>
      <c r="D4" s="525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76" t="s">
        <v>509</v>
      </c>
      <c r="B5" s="677" t="s">
        <v>510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509</v>
      </c>
      <c r="B6" s="677" t="s">
        <v>511</v>
      </c>
      <c r="C6" s="678">
        <v>3102.2215899999992</v>
      </c>
      <c r="D6" s="678">
        <v>2781.191080000001</v>
      </c>
      <c r="E6" s="678"/>
      <c r="F6" s="678">
        <v>2988.3362599999996</v>
      </c>
      <c r="G6" s="678">
        <v>0</v>
      </c>
      <c r="H6" s="678">
        <v>2988.3362599999996</v>
      </c>
      <c r="I6" s="679" t="s">
        <v>306</v>
      </c>
      <c r="J6" s="680" t="s">
        <v>1</v>
      </c>
    </row>
    <row r="7" spans="1:10" ht="14.45" customHeight="1" x14ac:dyDescent="0.2">
      <c r="A7" s="676" t="s">
        <v>509</v>
      </c>
      <c r="B7" s="677" t="s">
        <v>512</v>
      </c>
      <c r="C7" s="678">
        <v>1418.9838700000007</v>
      </c>
      <c r="D7" s="678">
        <v>1391.9908900000003</v>
      </c>
      <c r="E7" s="678"/>
      <c r="F7" s="678">
        <v>1263.8812200000007</v>
      </c>
      <c r="G7" s="678">
        <v>0</v>
      </c>
      <c r="H7" s="678">
        <v>1263.8812200000007</v>
      </c>
      <c r="I7" s="679" t="s">
        <v>306</v>
      </c>
      <c r="J7" s="680" t="s">
        <v>1</v>
      </c>
    </row>
    <row r="8" spans="1:10" ht="14.45" customHeight="1" x14ac:dyDescent="0.2">
      <c r="A8" s="676" t="s">
        <v>509</v>
      </c>
      <c r="B8" s="677" t="s">
        <v>513</v>
      </c>
      <c r="C8" s="678">
        <v>93.743169999999964</v>
      </c>
      <c r="D8" s="678">
        <v>143.97365999999994</v>
      </c>
      <c r="E8" s="678"/>
      <c r="F8" s="678">
        <v>115.47269000000001</v>
      </c>
      <c r="G8" s="678">
        <v>0</v>
      </c>
      <c r="H8" s="678">
        <v>115.47269000000001</v>
      </c>
      <c r="I8" s="679" t="s">
        <v>306</v>
      </c>
      <c r="J8" s="680" t="s">
        <v>1</v>
      </c>
    </row>
    <row r="9" spans="1:10" ht="14.45" customHeight="1" x14ac:dyDescent="0.2">
      <c r="A9" s="676" t="s">
        <v>509</v>
      </c>
      <c r="B9" s="677" t="s">
        <v>514</v>
      </c>
      <c r="C9" s="678">
        <v>1021.5315400000002</v>
      </c>
      <c r="D9" s="678">
        <v>612.14362000000028</v>
      </c>
      <c r="E9" s="678"/>
      <c r="F9" s="678">
        <v>998.8170000000008</v>
      </c>
      <c r="G9" s="678">
        <v>0</v>
      </c>
      <c r="H9" s="678">
        <v>998.8170000000008</v>
      </c>
      <c r="I9" s="679" t="s">
        <v>306</v>
      </c>
      <c r="J9" s="680" t="s">
        <v>1</v>
      </c>
    </row>
    <row r="10" spans="1:10" ht="14.45" customHeight="1" x14ac:dyDescent="0.2">
      <c r="A10" s="676" t="s">
        <v>509</v>
      </c>
      <c r="B10" s="677" t="s">
        <v>515</v>
      </c>
      <c r="C10" s="678">
        <v>26.18638</v>
      </c>
      <c r="D10" s="678">
        <v>118.75869999999999</v>
      </c>
      <c r="E10" s="678"/>
      <c r="F10" s="678">
        <v>191.72789999999995</v>
      </c>
      <c r="G10" s="678">
        <v>0</v>
      </c>
      <c r="H10" s="678">
        <v>191.72789999999995</v>
      </c>
      <c r="I10" s="679" t="s">
        <v>306</v>
      </c>
      <c r="J10" s="680" t="s">
        <v>1</v>
      </c>
    </row>
    <row r="11" spans="1:10" ht="14.45" customHeight="1" x14ac:dyDescent="0.2">
      <c r="A11" s="676" t="s">
        <v>509</v>
      </c>
      <c r="B11" s="677" t="s">
        <v>516</v>
      </c>
      <c r="C11" s="678">
        <v>1367.8884000000003</v>
      </c>
      <c r="D11" s="678">
        <v>660.84205999999961</v>
      </c>
      <c r="E11" s="678"/>
      <c r="F11" s="678">
        <v>818.09596999999997</v>
      </c>
      <c r="G11" s="678">
        <v>0</v>
      </c>
      <c r="H11" s="678">
        <v>818.09596999999997</v>
      </c>
      <c r="I11" s="679" t="s">
        <v>306</v>
      </c>
      <c r="J11" s="680" t="s">
        <v>1</v>
      </c>
    </row>
    <row r="12" spans="1:10" ht="14.45" customHeight="1" x14ac:dyDescent="0.2">
      <c r="A12" s="676" t="s">
        <v>509</v>
      </c>
      <c r="B12" s="677" t="s">
        <v>517</v>
      </c>
      <c r="C12" s="678">
        <v>276.62047999999993</v>
      </c>
      <c r="D12" s="678">
        <v>264.93090999999998</v>
      </c>
      <c r="E12" s="678"/>
      <c r="F12" s="678">
        <v>454.79671000000008</v>
      </c>
      <c r="G12" s="678">
        <v>0</v>
      </c>
      <c r="H12" s="678">
        <v>454.79671000000008</v>
      </c>
      <c r="I12" s="679" t="s">
        <v>306</v>
      </c>
      <c r="J12" s="680" t="s">
        <v>1</v>
      </c>
    </row>
    <row r="13" spans="1:10" ht="14.45" customHeight="1" x14ac:dyDescent="0.2">
      <c r="A13" s="676" t="s">
        <v>509</v>
      </c>
      <c r="B13" s="677" t="s">
        <v>518</v>
      </c>
      <c r="C13" s="678">
        <v>98.903829999999999</v>
      </c>
      <c r="D13" s="678">
        <v>87.065339999999992</v>
      </c>
      <c r="E13" s="678"/>
      <c r="F13" s="678">
        <v>121.04156</v>
      </c>
      <c r="G13" s="678">
        <v>0</v>
      </c>
      <c r="H13" s="678">
        <v>121.04156</v>
      </c>
      <c r="I13" s="679" t="s">
        <v>306</v>
      </c>
      <c r="J13" s="680" t="s">
        <v>1</v>
      </c>
    </row>
    <row r="14" spans="1:10" ht="14.45" customHeight="1" x14ac:dyDescent="0.2">
      <c r="A14" s="676" t="s">
        <v>509</v>
      </c>
      <c r="B14" s="677" t="s">
        <v>519</v>
      </c>
      <c r="C14" s="678">
        <v>7406.0792599999995</v>
      </c>
      <c r="D14" s="678">
        <v>6060.8962600000023</v>
      </c>
      <c r="E14" s="678"/>
      <c r="F14" s="678">
        <v>6952.1693100000011</v>
      </c>
      <c r="G14" s="678">
        <v>0</v>
      </c>
      <c r="H14" s="678">
        <v>6952.1693100000011</v>
      </c>
      <c r="I14" s="679" t="s">
        <v>306</v>
      </c>
      <c r="J14" s="680" t="s">
        <v>520</v>
      </c>
    </row>
    <row r="16" spans="1:10" ht="14.45" customHeight="1" x14ac:dyDescent="0.2">
      <c r="A16" s="676" t="s">
        <v>509</v>
      </c>
      <c r="B16" s="677" t="s">
        <v>510</v>
      </c>
      <c r="C16" s="678" t="s">
        <v>306</v>
      </c>
      <c r="D16" s="678" t="s">
        <v>306</v>
      </c>
      <c r="E16" s="678"/>
      <c r="F16" s="678" t="s">
        <v>306</v>
      </c>
      <c r="G16" s="678" t="s">
        <v>306</v>
      </c>
      <c r="H16" s="678" t="s">
        <v>306</v>
      </c>
      <c r="I16" s="679" t="s">
        <v>306</v>
      </c>
      <c r="J16" s="680" t="s">
        <v>60</v>
      </c>
    </row>
    <row r="17" spans="1:10" ht="14.45" customHeight="1" x14ac:dyDescent="0.2">
      <c r="A17" s="676" t="s">
        <v>521</v>
      </c>
      <c r="B17" s="677" t="s">
        <v>522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0</v>
      </c>
    </row>
    <row r="18" spans="1:10" ht="14.45" customHeight="1" x14ac:dyDescent="0.2">
      <c r="A18" s="676" t="s">
        <v>521</v>
      </c>
      <c r="B18" s="677" t="s">
        <v>511</v>
      </c>
      <c r="C18" s="678">
        <v>3102.2215899999992</v>
      </c>
      <c r="D18" s="678">
        <v>2781.191080000001</v>
      </c>
      <c r="E18" s="678"/>
      <c r="F18" s="678">
        <v>2988.3362599999996</v>
      </c>
      <c r="G18" s="678">
        <v>0</v>
      </c>
      <c r="H18" s="678">
        <v>2988.3362599999996</v>
      </c>
      <c r="I18" s="679" t="s">
        <v>306</v>
      </c>
      <c r="J18" s="680" t="s">
        <v>1</v>
      </c>
    </row>
    <row r="19" spans="1:10" ht="14.45" customHeight="1" x14ac:dyDescent="0.2">
      <c r="A19" s="676" t="s">
        <v>521</v>
      </c>
      <c r="B19" s="677" t="s">
        <v>512</v>
      </c>
      <c r="C19" s="678">
        <v>1418.9838700000007</v>
      </c>
      <c r="D19" s="678">
        <v>1391.9908900000003</v>
      </c>
      <c r="E19" s="678"/>
      <c r="F19" s="678">
        <v>1263.8812200000007</v>
      </c>
      <c r="G19" s="678">
        <v>0</v>
      </c>
      <c r="H19" s="678">
        <v>1263.8812200000007</v>
      </c>
      <c r="I19" s="679" t="s">
        <v>306</v>
      </c>
      <c r="J19" s="680" t="s">
        <v>1</v>
      </c>
    </row>
    <row r="20" spans="1:10" ht="14.45" customHeight="1" x14ac:dyDescent="0.2">
      <c r="A20" s="676" t="s">
        <v>521</v>
      </c>
      <c r="B20" s="677" t="s">
        <v>513</v>
      </c>
      <c r="C20" s="678">
        <v>93.743169999999964</v>
      </c>
      <c r="D20" s="678">
        <v>143.97365999999994</v>
      </c>
      <c r="E20" s="678"/>
      <c r="F20" s="678">
        <v>115.47269000000001</v>
      </c>
      <c r="G20" s="678">
        <v>0</v>
      </c>
      <c r="H20" s="678">
        <v>115.47269000000001</v>
      </c>
      <c r="I20" s="679" t="s">
        <v>306</v>
      </c>
      <c r="J20" s="680" t="s">
        <v>1</v>
      </c>
    </row>
    <row r="21" spans="1:10" ht="14.45" customHeight="1" x14ac:dyDescent="0.2">
      <c r="A21" s="676" t="s">
        <v>521</v>
      </c>
      <c r="B21" s="677" t="s">
        <v>514</v>
      </c>
      <c r="C21" s="678">
        <v>1021.5315400000002</v>
      </c>
      <c r="D21" s="678">
        <v>612.14362000000028</v>
      </c>
      <c r="E21" s="678"/>
      <c r="F21" s="678">
        <v>998.8170000000008</v>
      </c>
      <c r="G21" s="678">
        <v>0</v>
      </c>
      <c r="H21" s="678">
        <v>998.8170000000008</v>
      </c>
      <c r="I21" s="679" t="s">
        <v>306</v>
      </c>
      <c r="J21" s="680" t="s">
        <v>1</v>
      </c>
    </row>
    <row r="22" spans="1:10" ht="14.45" customHeight="1" x14ac:dyDescent="0.2">
      <c r="A22" s="676" t="s">
        <v>521</v>
      </c>
      <c r="B22" s="677" t="s">
        <v>515</v>
      </c>
      <c r="C22" s="678">
        <v>26.18638</v>
      </c>
      <c r="D22" s="678">
        <v>118.75869999999999</v>
      </c>
      <c r="E22" s="678"/>
      <c r="F22" s="678">
        <v>191.72789999999995</v>
      </c>
      <c r="G22" s="678">
        <v>0</v>
      </c>
      <c r="H22" s="678">
        <v>191.72789999999995</v>
      </c>
      <c r="I22" s="679" t="s">
        <v>306</v>
      </c>
      <c r="J22" s="680" t="s">
        <v>1</v>
      </c>
    </row>
    <row r="23" spans="1:10" ht="14.45" customHeight="1" x14ac:dyDescent="0.2">
      <c r="A23" s="676" t="s">
        <v>521</v>
      </c>
      <c r="B23" s="677" t="s">
        <v>516</v>
      </c>
      <c r="C23" s="678">
        <v>1367.8884000000003</v>
      </c>
      <c r="D23" s="678">
        <v>660.84205999999961</v>
      </c>
      <c r="E23" s="678"/>
      <c r="F23" s="678">
        <v>818.09596999999997</v>
      </c>
      <c r="G23" s="678">
        <v>0</v>
      </c>
      <c r="H23" s="678">
        <v>818.09596999999997</v>
      </c>
      <c r="I23" s="679" t="s">
        <v>306</v>
      </c>
      <c r="J23" s="680" t="s">
        <v>1</v>
      </c>
    </row>
    <row r="24" spans="1:10" ht="14.45" customHeight="1" x14ac:dyDescent="0.2">
      <c r="A24" s="676" t="s">
        <v>521</v>
      </c>
      <c r="B24" s="677" t="s">
        <v>517</v>
      </c>
      <c r="C24" s="678">
        <v>276.62047999999993</v>
      </c>
      <c r="D24" s="678">
        <v>264.93090999999998</v>
      </c>
      <c r="E24" s="678"/>
      <c r="F24" s="678">
        <v>454.79671000000008</v>
      </c>
      <c r="G24" s="678">
        <v>0</v>
      </c>
      <c r="H24" s="678">
        <v>454.79671000000008</v>
      </c>
      <c r="I24" s="679" t="s">
        <v>306</v>
      </c>
      <c r="J24" s="680" t="s">
        <v>1</v>
      </c>
    </row>
    <row r="25" spans="1:10" ht="14.45" customHeight="1" x14ac:dyDescent="0.2">
      <c r="A25" s="676" t="s">
        <v>521</v>
      </c>
      <c r="B25" s="677" t="s">
        <v>518</v>
      </c>
      <c r="C25" s="678">
        <v>98.903829999999999</v>
      </c>
      <c r="D25" s="678">
        <v>87.065339999999992</v>
      </c>
      <c r="E25" s="678"/>
      <c r="F25" s="678">
        <v>121.04156</v>
      </c>
      <c r="G25" s="678">
        <v>0</v>
      </c>
      <c r="H25" s="678">
        <v>121.04156</v>
      </c>
      <c r="I25" s="679" t="s">
        <v>306</v>
      </c>
      <c r="J25" s="680" t="s">
        <v>1</v>
      </c>
    </row>
    <row r="26" spans="1:10" ht="14.45" customHeight="1" x14ac:dyDescent="0.2">
      <c r="A26" s="676" t="s">
        <v>521</v>
      </c>
      <c r="B26" s="677" t="s">
        <v>523</v>
      </c>
      <c r="C26" s="678">
        <v>7406.0792599999995</v>
      </c>
      <c r="D26" s="678">
        <v>6060.8962600000023</v>
      </c>
      <c r="E26" s="678"/>
      <c r="F26" s="678">
        <v>6952.1693100000011</v>
      </c>
      <c r="G26" s="678">
        <v>0</v>
      </c>
      <c r="H26" s="678">
        <v>6952.1693100000011</v>
      </c>
      <c r="I26" s="679" t="s">
        <v>306</v>
      </c>
      <c r="J26" s="680" t="s">
        <v>524</v>
      </c>
    </row>
    <row r="27" spans="1:10" ht="14.45" customHeight="1" x14ac:dyDescent="0.2">
      <c r="A27" s="676" t="s">
        <v>306</v>
      </c>
      <c r="B27" s="677" t="s">
        <v>306</v>
      </c>
      <c r="C27" s="678" t="s">
        <v>306</v>
      </c>
      <c r="D27" s="678" t="s">
        <v>306</v>
      </c>
      <c r="E27" s="678"/>
      <c r="F27" s="678" t="s">
        <v>306</v>
      </c>
      <c r="G27" s="678" t="s">
        <v>306</v>
      </c>
      <c r="H27" s="678" t="s">
        <v>306</v>
      </c>
      <c r="I27" s="679" t="s">
        <v>306</v>
      </c>
      <c r="J27" s="680" t="s">
        <v>525</v>
      </c>
    </row>
    <row r="28" spans="1:10" ht="14.45" customHeight="1" x14ac:dyDescent="0.2">
      <c r="A28" s="676" t="s">
        <v>509</v>
      </c>
      <c r="B28" s="677" t="s">
        <v>519</v>
      </c>
      <c r="C28" s="678">
        <v>7406.0792599999995</v>
      </c>
      <c r="D28" s="678">
        <v>6060.8962600000023</v>
      </c>
      <c r="E28" s="678"/>
      <c r="F28" s="678">
        <v>6952.1693100000011</v>
      </c>
      <c r="G28" s="678">
        <v>0</v>
      </c>
      <c r="H28" s="678">
        <v>6952.1693100000011</v>
      </c>
      <c r="I28" s="679" t="s">
        <v>306</v>
      </c>
      <c r="J28" s="680" t="s">
        <v>520</v>
      </c>
    </row>
  </sheetData>
  <mergeCells count="3">
    <mergeCell ref="F3:I3"/>
    <mergeCell ref="C4:D4"/>
    <mergeCell ref="A1:I1"/>
  </mergeCells>
  <conditionalFormatting sqref="F15 F29:F65537">
    <cfRule type="cellIs" dxfId="60" priority="18" stopIfTrue="1" operator="greaterThan">
      <formula>1</formula>
    </cfRule>
  </conditionalFormatting>
  <conditionalFormatting sqref="H5:H14">
    <cfRule type="expression" dxfId="59" priority="14">
      <formula>$H5&gt;0</formula>
    </cfRule>
  </conditionalFormatting>
  <conditionalFormatting sqref="I5:I14">
    <cfRule type="expression" dxfId="58" priority="15">
      <formula>$I5&gt;1</formula>
    </cfRule>
  </conditionalFormatting>
  <conditionalFormatting sqref="B5:B14">
    <cfRule type="expression" dxfId="57" priority="11">
      <formula>OR($J5="NS",$J5="SumaNS",$J5="Účet")</formula>
    </cfRule>
  </conditionalFormatting>
  <conditionalFormatting sqref="B5:D14 F5:I14">
    <cfRule type="expression" dxfId="56" priority="17">
      <formula>AND($J5&lt;&gt;"",$J5&lt;&gt;"mezeraKL")</formula>
    </cfRule>
  </conditionalFormatting>
  <conditionalFormatting sqref="B5:D14 F5:I14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4" priority="13">
      <formula>OR($J5="SumaNS",$J5="NS")</formula>
    </cfRule>
  </conditionalFormatting>
  <conditionalFormatting sqref="A5:A14">
    <cfRule type="expression" dxfId="53" priority="9">
      <formula>AND($J5&lt;&gt;"mezeraKL",$J5&lt;&gt;"")</formula>
    </cfRule>
  </conditionalFormatting>
  <conditionalFormatting sqref="A5:A14">
    <cfRule type="expression" dxfId="52" priority="10">
      <formula>AND($J5&lt;&gt;"",$J5&lt;&gt;"mezeraKL")</formula>
    </cfRule>
  </conditionalFormatting>
  <conditionalFormatting sqref="H16:H28">
    <cfRule type="expression" dxfId="51" priority="5">
      <formula>$H16&gt;0</formula>
    </cfRule>
  </conditionalFormatting>
  <conditionalFormatting sqref="A16:A28">
    <cfRule type="expression" dxfId="50" priority="2">
      <formula>AND($J16&lt;&gt;"mezeraKL",$J16&lt;&gt;"")</formula>
    </cfRule>
  </conditionalFormatting>
  <conditionalFormatting sqref="I16:I28">
    <cfRule type="expression" dxfId="49" priority="6">
      <formula>$I16&gt;1</formula>
    </cfRule>
  </conditionalFormatting>
  <conditionalFormatting sqref="B16:B28">
    <cfRule type="expression" dxfId="48" priority="1">
      <formula>OR($J16="NS",$J16="SumaNS",$J16="Účet")</formula>
    </cfRule>
  </conditionalFormatting>
  <conditionalFormatting sqref="A16:D28 F16:I28">
    <cfRule type="expression" dxfId="47" priority="8">
      <formula>AND($J16&lt;&gt;"",$J16&lt;&gt;"mezeraKL")</formula>
    </cfRule>
  </conditionalFormatting>
  <conditionalFormatting sqref="B16:D28 F16:I28">
    <cfRule type="expression" dxfId="4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5" priority="4">
      <formula>OR($J16="SumaNS",$J16="NS")</formula>
    </cfRule>
  </conditionalFormatting>
  <hyperlinks>
    <hyperlink ref="A2" location="Obsah!A1" display="Zpět na Obsah  KL 01  1.-4.měsíc" xr:uid="{5110701C-2FE0-4A76-AE7A-49C0C18DB53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438" bestFit="1" customWidth="1"/>
    <col min="6" max="6" width="18.7109375" style="319" customWidth="1"/>
    <col min="7" max="7" width="5" style="315" customWidth="1"/>
    <col min="8" max="8" width="12.42578125" style="315" hidden="1" customWidth="1" outlineLevel="1"/>
    <col min="9" max="9" width="8.5703125" style="315" hidden="1" customWidth="1" outlineLevel="1"/>
    <col min="10" max="10" width="25.7109375" style="315" customWidth="1" collapsed="1"/>
    <col min="11" max="11" width="8.7109375" style="315" customWidth="1"/>
    <col min="12" max="13" width="7.7109375" style="313" customWidth="1"/>
    <col min="14" max="14" width="12.7109375" style="313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1" t="s">
        <v>305</v>
      </c>
      <c r="B2" s="66"/>
      <c r="C2" s="317"/>
      <c r="D2" s="317"/>
      <c r="E2" s="437"/>
      <c r="F2" s="317"/>
      <c r="G2" s="317"/>
      <c r="H2" s="317"/>
      <c r="I2" s="317"/>
      <c r="J2" s="317"/>
      <c r="K2" s="317"/>
      <c r="L2" s="318"/>
      <c r="M2" s="318"/>
      <c r="N2" s="318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413.32777459718841</v>
      </c>
      <c r="M3" s="189">
        <f>SUBTOTAL(9,M5:M1048576)</f>
        <v>16749.932999999997</v>
      </c>
      <c r="N3" s="190">
        <f>SUBTOTAL(9,N5:N1048576)</f>
        <v>6923212.5315420069</v>
      </c>
    </row>
    <row r="4" spans="1:14" s="314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509</v>
      </c>
      <c r="B5" s="690" t="s">
        <v>510</v>
      </c>
      <c r="C5" s="691" t="s">
        <v>521</v>
      </c>
      <c r="D5" s="692" t="s">
        <v>522</v>
      </c>
      <c r="E5" s="693">
        <v>50113001</v>
      </c>
      <c r="F5" s="692" t="s">
        <v>526</v>
      </c>
      <c r="G5" s="691" t="s">
        <v>527</v>
      </c>
      <c r="H5" s="691">
        <v>846758</v>
      </c>
      <c r="I5" s="691">
        <v>103387</v>
      </c>
      <c r="J5" s="691" t="s">
        <v>528</v>
      </c>
      <c r="K5" s="691" t="s">
        <v>529</v>
      </c>
      <c r="L5" s="694">
        <v>77.268779220779223</v>
      </c>
      <c r="M5" s="694">
        <v>385</v>
      </c>
      <c r="N5" s="695">
        <v>29748.480000000003</v>
      </c>
    </row>
    <row r="6" spans="1:14" ht="14.45" customHeight="1" x14ac:dyDescent="0.2">
      <c r="A6" s="696" t="s">
        <v>509</v>
      </c>
      <c r="B6" s="697" t="s">
        <v>510</v>
      </c>
      <c r="C6" s="698" t="s">
        <v>521</v>
      </c>
      <c r="D6" s="699" t="s">
        <v>522</v>
      </c>
      <c r="E6" s="700">
        <v>50113001</v>
      </c>
      <c r="F6" s="699" t="s">
        <v>526</v>
      </c>
      <c r="G6" s="698" t="s">
        <v>306</v>
      </c>
      <c r="H6" s="698">
        <v>172775</v>
      </c>
      <c r="I6" s="698">
        <v>172775</v>
      </c>
      <c r="J6" s="698" t="s">
        <v>530</v>
      </c>
      <c r="K6" s="698" t="s">
        <v>531</v>
      </c>
      <c r="L6" s="701">
        <v>543.47</v>
      </c>
      <c r="M6" s="701">
        <v>1</v>
      </c>
      <c r="N6" s="702">
        <v>543.47</v>
      </c>
    </row>
    <row r="7" spans="1:14" ht="14.45" customHeight="1" x14ac:dyDescent="0.2">
      <c r="A7" s="696" t="s">
        <v>509</v>
      </c>
      <c r="B7" s="697" t="s">
        <v>510</v>
      </c>
      <c r="C7" s="698" t="s">
        <v>521</v>
      </c>
      <c r="D7" s="699" t="s">
        <v>522</v>
      </c>
      <c r="E7" s="700">
        <v>50113001</v>
      </c>
      <c r="F7" s="699" t="s">
        <v>526</v>
      </c>
      <c r="G7" s="698" t="s">
        <v>527</v>
      </c>
      <c r="H7" s="698">
        <v>192729</v>
      </c>
      <c r="I7" s="698">
        <v>92729</v>
      </c>
      <c r="J7" s="698" t="s">
        <v>532</v>
      </c>
      <c r="K7" s="698" t="s">
        <v>533</v>
      </c>
      <c r="L7" s="701">
        <v>48.579499999999996</v>
      </c>
      <c r="M7" s="701">
        <v>40</v>
      </c>
      <c r="N7" s="702">
        <v>1943.1799999999998</v>
      </c>
    </row>
    <row r="8" spans="1:14" ht="14.45" customHeight="1" x14ac:dyDescent="0.2">
      <c r="A8" s="696" t="s">
        <v>509</v>
      </c>
      <c r="B8" s="697" t="s">
        <v>510</v>
      </c>
      <c r="C8" s="698" t="s">
        <v>521</v>
      </c>
      <c r="D8" s="699" t="s">
        <v>522</v>
      </c>
      <c r="E8" s="700">
        <v>50113001</v>
      </c>
      <c r="F8" s="699" t="s">
        <v>526</v>
      </c>
      <c r="G8" s="698" t="s">
        <v>527</v>
      </c>
      <c r="H8" s="698">
        <v>192730</v>
      </c>
      <c r="I8" s="698">
        <v>92730</v>
      </c>
      <c r="J8" s="698" t="s">
        <v>532</v>
      </c>
      <c r="K8" s="698" t="s">
        <v>534</v>
      </c>
      <c r="L8" s="701">
        <v>449.92325635103919</v>
      </c>
      <c r="M8" s="701">
        <v>25.98</v>
      </c>
      <c r="N8" s="702">
        <v>11689.006199999998</v>
      </c>
    </row>
    <row r="9" spans="1:14" ht="14.45" customHeight="1" x14ac:dyDescent="0.2">
      <c r="A9" s="696" t="s">
        <v>509</v>
      </c>
      <c r="B9" s="697" t="s">
        <v>510</v>
      </c>
      <c r="C9" s="698" t="s">
        <v>521</v>
      </c>
      <c r="D9" s="699" t="s">
        <v>522</v>
      </c>
      <c r="E9" s="700">
        <v>50113001</v>
      </c>
      <c r="F9" s="699" t="s">
        <v>526</v>
      </c>
      <c r="G9" s="698" t="s">
        <v>527</v>
      </c>
      <c r="H9" s="698">
        <v>243462</v>
      </c>
      <c r="I9" s="698">
        <v>243462</v>
      </c>
      <c r="J9" s="698" t="s">
        <v>535</v>
      </c>
      <c r="K9" s="698" t="s">
        <v>536</v>
      </c>
      <c r="L9" s="701">
        <v>51.51444444444445</v>
      </c>
      <c r="M9" s="701">
        <v>36</v>
      </c>
      <c r="N9" s="702">
        <v>1854.5200000000002</v>
      </c>
    </row>
    <row r="10" spans="1:14" ht="14.45" customHeight="1" x14ac:dyDescent="0.2">
      <c r="A10" s="696" t="s">
        <v>509</v>
      </c>
      <c r="B10" s="697" t="s">
        <v>510</v>
      </c>
      <c r="C10" s="698" t="s">
        <v>521</v>
      </c>
      <c r="D10" s="699" t="s">
        <v>522</v>
      </c>
      <c r="E10" s="700">
        <v>50113001</v>
      </c>
      <c r="F10" s="699" t="s">
        <v>526</v>
      </c>
      <c r="G10" s="698" t="s">
        <v>527</v>
      </c>
      <c r="H10" s="698">
        <v>176064</v>
      </c>
      <c r="I10" s="698">
        <v>76064</v>
      </c>
      <c r="J10" s="698" t="s">
        <v>537</v>
      </c>
      <c r="K10" s="698" t="s">
        <v>538</v>
      </c>
      <c r="L10" s="701">
        <v>83.84999999999998</v>
      </c>
      <c r="M10" s="701">
        <v>1</v>
      </c>
      <c r="N10" s="702">
        <v>83.84999999999998</v>
      </c>
    </row>
    <row r="11" spans="1:14" ht="14.45" customHeight="1" x14ac:dyDescent="0.2">
      <c r="A11" s="696" t="s">
        <v>509</v>
      </c>
      <c r="B11" s="697" t="s">
        <v>510</v>
      </c>
      <c r="C11" s="698" t="s">
        <v>521</v>
      </c>
      <c r="D11" s="699" t="s">
        <v>522</v>
      </c>
      <c r="E11" s="700">
        <v>50113001</v>
      </c>
      <c r="F11" s="699" t="s">
        <v>526</v>
      </c>
      <c r="G11" s="698" t="s">
        <v>527</v>
      </c>
      <c r="H11" s="698">
        <v>100362</v>
      </c>
      <c r="I11" s="698">
        <v>362</v>
      </c>
      <c r="J11" s="698" t="s">
        <v>539</v>
      </c>
      <c r="K11" s="698" t="s">
        <v>540</v>
      </c>
      <c r="L11" s="701">
        <v>72.506363636363645</v>
      </c>
      <c r="M11" s="701">
        <v>11</v>
      </c>
      <c r="N11" s="702">
        <v>797.57</v>
      </c>
    </row>
    <row r="12" spans="1:14" ht="14.45" customHeight="1" x14ac:dyDescent="0.2">
      <c r="A12" s="696" t="s">
        <v>509</v>
      </c>
      <c r="B12" s="697" t="s">
        <v>510</v>
      </c>
      <c r="C12" s="698" t="s">
        <v>521</v>
      </c>
      <c r="D12" s="699" t="s">
        <v>522</v>
      </c>
      <c r="E12" s="700">
        <v>50113001</v>
      </c>
      <c r="F12" s="699" t="s">
        <v>526</v>
      </c>
      <c r="G12" s="698" t="s">
        <v>306</v>
      </c>
      <c r="H12" s="698">
        <v>26331</v>
      </c>
      <c r="I12" s="698">
        <v>26331</v>
      </c>
      <c r="J12" s="698" t="s">
        <v>541</v>
      </c>
      <c r="K12" s="698" t="s">
        <v>542</v>
      </c>
      <c r="L12" s="701">
        <v>248.2</v>
      </c>
      <c r="M12" s="701">
        <v>1</v>
      </c>
      <c r="N12" s="702">
        <v>248.2</v>
      </c>
    </row>
    <row r="13" spans="1:14" ht="14.45" customHeight="1" x14ac:dyDescent="0.2">
      <c r="A13" s="696" t="s">
        <v>509</v>
      </c>
      <c r="B13" s="697" t="s">
        <v>510</v>
      </c>
      <c r="C13" s="698" t="s">
        <v>521</v>
      </c>
      <c r="D13" s="699" t="s">
        <v>522</v>
      </c>
      <c r="E13" s="700">
        <v>50113001</v>
      </c>
      <c r="F13" s="699" t="s">
        <v>526</v>
      </c>
      <c r="G13" s="698" t="s">
        <v>527</v>
      </c>
      <c r="H13" s="698">
        <v>202701</v>
      </c>
      <c r="I13" s="698">
        <v>202701</v>
      </c>
      <c r="J13" s="698" t="s">
        <v>543</v>
      </c>
      <c r="K13" s="698" t="s">
        <v>544</v>
      </c>
      <c r="L13" s="701">
        <v>136.71</v>
      </c>
      <c r="M13" s="701">
        <v>4</v>
      </c>
      <c r="N13" s="702">
        <v>546.84</v>
      </c>
    </row>
    <row r="14" spans="1:14" ht="14.45" customHeight="1" x14ac:dyDescent="0.2">
      <c r="A14" s="696" t="s">
        <v>509</v>
      </c>
      <c r="B14" s="697" t="s">
        <v>510</v>
      </c>
      <c r="C14" s="698" t="s">
        <v>521</v>
      </c>
      <c r="D14" s="699" t="s">
        <v>522</v>
      </c>
      <c r="E14" s="700">
        <v>50113001</v>
      </c>
      <c r="F14" s="699" t="s">
        <v>526</v>
      </c>
      <c r="G14" s="698" t="s">
        <v>527</v>
      </c>
      <c r="H14" s="698">
        <v>845008</v>
      </c>
      <c r="I14" s="698">
        <v>107806</v>
      </c>
      <c r="J14" s="698" t="s">
        <v>543</v>
      </c>
      <c r="K14" s="698" t="s">
        <v>545</v>
      </c>
      <c r="L14" s="701">
        <v>66.723333333333329</v>
      </c>
      <c r="M14" s="701">
        <v>9</v>
      </c>
      <c r="N14" s="702">
        <v>600.51</v>
      </c>
    </row>
    <row r="15" spans="1:14" ht="14.45" customHeight="1" x14ac:dyDescent="0.2">
      <c r="A15" s="696" t="s">
        <v>509</v>
      </c>
      <c r="B15" s="697" t="s">
        <v>510</v>
      </c>
      <c r="C15" s="698" t="s">
        <v>521</v>
      </c>
      <c r="D15" s="699" t="s">
        <v>522</v>
      </c>
      <c r="E15" s="700">
        <v>50113001</v>
      </c>
      <c r="F15" s="699" t="s">
        <v>526</v>
      </c>
      <c r="G15" s="698" t="s">
        <v>527</v>
      </c>
      <c r="H15" s="698">
        <v>232845</v>
      </c>
      <c r="I15" s="698">
        <v>232845</v>
      </c>
      <c r="J15" s="698" t="s">
        <v>546</v>
      </c>
      <c r="K15" s="698" t="s">
        <v>547</v>
      </c>
      <c r="L15" s="701">
        <v>68.859999999999985</v>
      </c>
      <c r="M15" s="701">
        <v>1</v>
      </c>
      <c r="N15" s="702">
        <v>68.859999999999985</v>
      </c>
    </row>
    <row r="16" spans="1:14" ht="14.45" customHeight="1" x14ac:dyDescent="0.2">
      <c r="A16" s="696" t="s">
        <v>509</v>
      </c>
      <c r="B16" s="697" t="s">
        <v>510</v>
      </c>
      <c r="C16" s="698" t="s">
        <v>521</v>
      </c>
      <c r="D16" s="699" t="s">
        <v>522</v>
      </c>
      <c r="E16" s="700">
        <v>50113001</v>
      </c>
      <c r="F16" s="699" t="s">
        <v>526</v>
      </c>
      <c r="G16" s="698" t="s">
        <v>527</v>
      </c>
      <c r="H16" s="698">
        <v>153200</v>
      </c>
      <c r="I16" s="698">
        <v>53200</v>
      </c>
      <c r="J16" s="698" t="s">
        <v>548</v>
      </c>
      <c r="K16" s="698" t="s">
        <v>549</v>
      </c>
      <c r="L16" s="701">
        <v>52.360000000000014</v>
      </c>
      <c r="M16" s="701">
        <v>2</v>
      </c>
      <c r="N16" s="702">
        <v>104.72000000000003</v>
      </c>
    </row>
    <row r="17" spans="1:14" ht="14.45" customHeight="1" x14ac:dyDescent="0.2">
      <c r="A17" s="696" t="s">
        <v>509</v>
      </c>
      <c r="B17" s="697" t="s">
        <v>510</v>
      </c>
      <c r="C17" s="698" t="s">
        <v>521</v>
      </c>
      <c r="D17" s="699" t="s">
        <v>522</v>
      </c>
      <c r="E17" s="700">
        <v>50113001</v>
      </c>
      <c r="F17" s="699" t="s">
        <v>526</v>
      </c>
      <c r="G17" s="698" t="s">
        <v>550</v>
      </c>
      <c r="H17" s="698">
        <v>115378</v>
      </c>
      <c r="I17" s="698">
        <v>15378</v>
      </c>
      <c r="J17" s="698" t="s">
        <v>551</v>
      </c>
      <c r="K17" s="698" t="s">
        <v>552</v>
      </c>
      <c r="L17" s="701">
        <v>21.109999999999992</v>
      </c>
      <c r="M17" s="701">
        <v>1</v>
      </c>
      <c r="N17" s="702">
        <v>21.109999999999992</v>
      </c>
    </row>
    <row r="18" spans="1:14" ht="14.45" customHeight="1" x14ac:dyDescent="0.2">
      <c r="A18" s="696" t="s">
        <v>509</v>
      </c>
      <c r="B18" s="697" t="s">
        <v>510</v>
      </c>
      <c r="C18" s="698" t="s">
        <v>521</v>
      </c>
      <c r="D18" s="699" t="s">
        <v>522</v>
      </c>
      <c r="E18" s="700">
        <v>50113001</v>
      </c>
      <c r="F18" s="699" t="s">
        <v>526</v>
      </c>
      <c r="G18" s="698" t="s">
        <v>550</v>
      </c>
      <c r="H18" s="698">
        <v>102945</v>
      </c>
      <c r="I18" s="698">
        <v>2945</v>
      </c>
      <c r="J18" s="698" t="s">
        <v>551</v>
      </c>
      <c r="K18" s="698" t="s">
        <v>553</v>
      </c>
      <c r="L18" s="701">
        <v>8.6199999999999974</v>
      </c>
      <c r="M18" s="701">
        <v>1</v>
      </c>
      <c r="N18" s="702">
        <v>8.6199999999999974</v>
      </c>
    </row>
    <row r="19" spans="1:14" ht="14.45" customHeight="1" x14ac:dyDescent="0.2">
      <c r="A19" s="696" t="s">
        <v>509</v>
      </c>
      <c r="B19" s="697" t="s">
        <v>510</v>
      </c>
      <c r="C19" s="698" t="s">
        <v>521</v>
      </c>
      <c r="D19" s="699" t="s">
        <v>522</v>
      </c>
      <c r="E19" s="700">
        <v>50113001</v>
      </c>
      <c r="F19" s="699" t="s">
        <v>526</v>
      </c>
      <c r="G19" s="698" t="s">
        <v>527</v>
      </c>
      <c r="H19" s="698">
        <v>176954</v>
      </c>
      <c r="I19" s="698">
        <v>176954</v>
      </c>
      <c r="J19" s="698" t="s">
        <v>554</v>
      </c>
      <c r="K19" s="698" t="s">
        <v>555</v>
      </c>
      <c r="L19" s="701">
        <v>94.896363636363631</v>
      </c>
      <c r="M19" s="701">
        <v>11</v>
      </c>
      <c r="N19" s="702">
        <v>1043.8599999999999</v>
      </c>
    </row>
    <row r="20" spans="1:14" ht="14.45" customHeight="1" x14ac:dyDescent="0.2">
      <c r="A20" s="696" t="s">
        <v>509</v>
      </c>
      <c r="B20" s="697" t="s">
        <v>510</v>
      </c>
      <c r="C20" s="698" t="s">
        <v>521</v>
      </c>
      <c r="D20" s="699" t="s">
        <v>522</v>
      </c>
      <c r="E20" s="700">
        <v>50113001</v>
      </c>
      <c r="F20" s="699" t="s">
        <v>526</v>
      </c>
      <c r="G20" s="698" t="s">
        <v>527</v>
      </c>
      <c r="H20" s="698">
        <v>136505</v>
      </c>
      <c r="I20" s="698">
        <v>136505</v>
      </c>
      <c r="J20" s="698" t="s">
        <v>556</v>
      </c>
      <c r="K20" s="698" t="s">
        <v>557</v>
      </c>
      <c r="L20" s="701">
        <v>51.15</v>
      </c>
      <c r="M20" s="701">
        <v>1</v>
      </c>
      <c r="N20" s="702">
        <v>51.15</v>
      </c>
    </row>
    <row r="21" spans="1:14" ht="14.45" customHeight="1" x14ac:dyDescent="0.2">
      <c r="A21" s="696" t="s">
        <v>509</v>
      </c>
      <c r="B21" s="697" t="s">
        <v>510</v>
      </c>
      <c r="C21" s="698" t="s">
        <v>521</v>
      </c>
      <c r="D21" s="699" t="s">
        <v>522</v>
      </c>
      <c r="E21" s="700">
        <v>50113001</v>
      </c>
      <c r="F21" s="699" t="s">
        <v>526</v>
      </c>
      <c r="G21" s="698" t="s">
        <v>527</v>
      </c>
      <c r="H21" s="698">
        <v>167547</v>
      </c>
      <c r="I21" s="698">
        <v>67547</v>
      </c>
      <c r="J21" s="698" t="s">
        <v>558</v>
      </c>
      <c r="K21" s="698" t="s">
        <v>559</v>
      </c>
      <c r="L21" s="701">
        <v>47.079999999999991</v>
      </c>
      <c r="M21" s="701">
        <v>6</v>
      </c>
      <c r="N21" s="702">
        <v>282.47999999999996</v>
      </c>
    </row>
    <row r="22" spans="1:14" ht="14.45" customHeight="1" x14ac:dyDescent="0.2">
      <c r="A22" s="696" t="s">
        <v>509</v>
      </c>
      <c r="B22" s="697" t="s">
        <v>510</v>
      </c>
      <c r="C22" s="698" t="s">
        <v>521</v>
      </c>
      <c r="D22" s="699" t="s">
        <v>522</v>
      </c>
      <c r="E22" s="700">
        <v>50113001</v>
      </c>
      <c r="F22" s="699" t="s">
        <v>526</v>
      </c>
      <c r="G22" s="698" t="s">
        <v>527</v>
      </c>
      <c r="H22" s="698">
        <v>194916</v>
      </c>
      <c r="I22" s="698">
        <v>94916</v>
      </c>
      <c r="J22" s="698" t="s">
        <v>560</v>
      </c>
      <c r="K22" s="698" t="s">
        <v>561</v>
      </c>
      <c r="L22" s="701">
        <v>84.546000000000006</v>
      </c>
      <c r="M22" s="701">
        <v>10</v>
      </c>
      <c r="N22" s="702">
        <v>845.46</v>
      </c>
    </row>
    <row r="23" spans="1:14" ht="14.45" customHeight="1" x14ac:dyDescent="0.2">
      <c r="A23" s="696" t="s">
        <v>509</v>
      </c>
      <c r="B23" s="697" t="s">
        <v>510</v>
      </c>
      <c r="C23" s="698" t="s">
        <v>521</v>
      </c>
      <c r="D23" s="699" t="s">
        <v>522</v>
      </c>
      <c r="E23" s="700">
        <v>50113001</v>
      </c>
      <c r="F23" s="699" t="s">
        <v>526</v>
      </c>
      <c r="G23" s="698" t="s">
        <v>527</v>
      </c>
      <c r="H23" s="698">
        <v>194920</v>
      </c>
      <c r="I23" s="698">
        <v>94920</v>
      </c>
      <c r="J23" s="698" t="s">
        <v>562</v>
      </c>
      <c r="K23" s="698" t="s">
        <v>563</v>
      </c>
      <c r="L23" s="701">
        <v>74.280000000000015</v>
      </c>
      <c r="M23" s="701">
        <v>6</v>
      </c>
      <c r="N23" s="702">
        <v>445.68000000000006</v>
      </c>
    </row>
    <row r="24" spans="1:14" ht="14.45" customHeight="1" x14ac:dyDescent="0.2">
      <c r="A24" s="696" t="s">
        <v>509</v>
      </c>
      <c r="B24" s="697" t="s">
        <v>510</v>
      </c>
      <c r="C24" s="698" t="s">
        <v>521</v>
      </c>
      <c r="D24" s="699" t="s">
        <v>522</v>
      </c>
      <c r="E24" s="700">
        <v>50113001</v>
      </c>
      <c r="F24" s="699" t="s">
        <v>526</v>
      </c>
      <c r="G24" s="698" t="s">
        <v>527</v>
      </c>
      <c r="H24" s="698">
        <v>194919</v>
      </c>
      <c r="I24" s="698">
        <v>94919</v>
      </c>
      <c r="J24" s="698" t="s">
        <v>562</v>
      </c>
      <c r="K24" s="698" t="s">
        <v>564</v>
      </c>
      <c r="L24" s="701">
        <v>51.980000000000004</v>
      </c>
      <c r="M24" s="701">
        <v>16</v>
      </c>
      <c r="N24" s="702">
        <v>831.68000000000006</v>
      </c>
    </row>
    <row r="25" spans="1:14" ht="14.45" customHeight="1" x14ac:dyDescent="0.2">
      <c r="A25" s="696" t="s">
        <v>509</v>
      </c>
      <c r="B25" s="697" t="s">
        <v>510</v>
      </c>
      <c r="C25" s="698" t="s">
        <v>521</v>
      </c>
      <c r="D25" s="699" t="s">
        <v>522</v>
      </c>
      <c r="E25" s="700">
        <v>50113001</v>
      </c>
      <c r="F25" s="699" t="s">
        <v>526</v>
      </c>
      <c r="G25" s="698" t="s">
        <v>527</v>
      </c>
      <c r="H25" s="698">
        <v>848545</v>
      </c>
      <c r="I25" s="698">
        <v>127546</v>
      </c>
      <c r="J25" s="698" t="s">
        <v>565</v>
      </c>
      <c r="K25" s="698" t="s">
        <v>566</v>
      </c>
      <c r="L25" s="701">
        <v>40.850000000000009</v>
      </c>
      <c r="M25" s="701">
        <v>1</v>
      </c>
      <c r="N25" s="702">
        <v>40.850000000000009</v>
      </c>
    </row>
    <row r="26" spans="1:14" ht="14.45" customHeight="1" x14ac:dyDescent="0.2">
      <c r="A26" s="696" t="s">
        <v>509</v>
      </c>
      <c r="B26" s="697" t="s">
        <v>510</v>
      </c>
      <c r="C26" s="698" t="s">
        <v>521</v>
      </c>
      <c r="D26" s="699" t="s">
        <v>522</v>
      </c>
      <c r="E26" s="700">
        <v>50113001</v>
      </c>
      <c r="F26" s="699" t="s">
        <v>526</v>
      </c>
      <c r="G26" s="698" t="s">
        <v>527</v>
      </c>
      <c r="H26" s="698">
        <v>223855</v>
      </c>
      <c r="I26" s="698">
        <v>223855</v>
      </c>
      <c r="J26" s="698" t="s">
        <v>567</v>
      </c>
      <c r="K26" s="698" t="s">
        <v>568</v>
      </c>
      <c r="L26" s="701">
        <v>165</v>
      </c>
      <c r="M26" s="701">
        <v>35</v>
      </c>
      <c r="N26" s="702">
        <v>5775</v>
      </c>
    </row>
    <row r="27" spans="1:14" ht="14.45" customHeight="1" x14ac:dyDescent="0.2">
      <c r="A27" s="696" t="s">
        <v>509</v>
      </c>
      <c r="B27" s="697" t="s">
        <v>510</v>
      </c>
      <c r="C27" s="698" t="s">
        <v>521</v>
      </c>
      <c r="D27" s="699" t="s">
        <v>522</v>
      </c>
      <c r="E27" s="700">
        <v>50113001</v>
      </c>
      <c r="F27" s="699" t="s">
        <v>526</v>
      </c>
      <c r="G27" s="698" t="s">
        <v>527</v>
      </c>
      <c r="H27" s="698">
        <v>230399</v>
      </c>
      <c r="I27" s="698">
        <v>230399</v>
      </c>
      <c r="J27" s="698" t="s">
        <v>569</v>
      </c>
      <c r="K27" s="698" t="s">
        <v>570</v>
      </c>
      <c r="L27" s="701">
        <v>41.47</v>
      </c>
      <c r="M27" s="701">
        <v>1</v>
      </c>
      <c r="N27" s="702">
        <v>41.47</v>
      </c>
    </row>
    <row r="28" spans="1:14" ht="14.45" customHeight="1" x14ac:dyDescent="0.2">
      <c r="A28" s="696" t="s">
        <v>509</v>
      </c>
      <c r="B28" s="697" t="s">
        <v>510</v>
      </c>
      <c r="C28" s="698" t="s">
        <v>521</v>
      </c>
      <c r="D28" s="699" t="s">
        <v>522</v>
      </c>
      <c r="E28" s="700">
        <v>50113001</v>
      </c>
      <c r="F28" s="699" t="s">
        <v>526</v>
      </c>
      <c r="G28" s="698" t="s">
        <v>527</v>
      </c>
      <c r="H28" s="698">
        <v>845369</v>
      </c>
      <c r="I28" s="698">
        <v>107987</v>
      </c>
      <c r="J28" s="698" t="s">
        <v>571</v>
      </c>
      <c r="K28" s="698" t="s">
        <v>572</v>
      </c>
      <c r="L28" s="701">
        <v>112.16999999999999</v>
      </c>
      <c r="M28" s="701">
        <v>5</v>
      </c>
      <c r="N28" s="702">
        <v>560.84999999999991</v>
      </c>
    </row>
    <row r="29" spans="1:14" ht="14.45" customHeight="1" x14ac:dyDescent="0.2">
      <c r="A29" s="696" t="s">
        <v>509</v>
      </c>
      <c r="B29" s="697" t="s">
        <v>510</v>
      </c>
      <c r="C29" s="698" t="s">
        <v>521</v>
      </c>
      <c r="D29" s="699" t="s">
        <v>522</v>
      </c>
      <c r="E29" s="700">
        <v>50113001</v>
      </c>
      <c r="F29" s="699" t="s">
        <v>526</v>
      </c>
      <c r="G29" s="698" t="s">
        <v>527</v>
      </c>
      <c r="H29" s="698">
        <v>207931</v>
      </c>
      <c r="I29" s="698">
        <v>207931</v>
      </c>
      <c r="J29" s="698" t="s">
        <v>573</v>
      </c>
      <c r="K29" s="698" t="s">
        <v>574</v>
      </c>
      <c r="L29" s="701">
        <v>29.683333333333334</v>
      </c>
      <c r="M29" s="701">
        <v>3</v>
      </c>
      <c r="N29" s="702">
        <v>89.05</v>
      </c>
    </row>
    <row r="30" spans="1:14" ht="14.45" customHeight="1" x14ac:dyDescent="0.2">
      <c r="A30" s="696" t="s">
        <v>509</v>
      </c>
      <c r="B30" s="697" t="s">
        <v>510</v>
      </c>
      <c r="C30" s="698" t="s">
        <v>521</v>
      </c>
      <c r="D30" s="699" t="s">
        <v>522</v>
      </c>
      <c r="E30" s="700">
        <v>50113001</v>
      </c>
      <c r="F30" s="699" t="s">
        <v>526</v>
      </c>
      <c r="G30" s="698" t="s">
        <v>527</v>
      </c>
      <c r="H30" s="698">
        <v>196610</v>
      </c>
      <c r="I30" s="698">
        <v>96610</v>
      </c>
      <c r="J30" s="698" t="s">
        <v>575</v>
      </c>
      <c r="K30" s="698" t="s">
        <v>576</v>
      </c>
      <c r="L30" s="701">
        <v>51.747999999999998</v>
      </c>
      <c r="M30" s="701">
        <v>45</v>
      </c>
      <c r="N30" s="702">
        <v>2328.66</v>
      </c>
    </row>
    <row r="31" spans="1:14" ht="14.45" customHeight="1" x14ac:dyDescent="0.2">
      <c r="A31" s="696" t="s">
        <v>509</v>
      </c>
      <c r="B31" s="697" t="s">
        <v>510</v>
      </c>
      <c r="C31" s="698" t="s">
        <v>521</v>
      </c>
      <c r="D31" s="699" t="s">
        <v>522</v>
      </c>
      <c r="E31" s="700">
        <v>50113001</v>
      </c>
      <c r="F31" s="699" t="s">
        <v>526</v>
      </c>
      <c r="G31" s="698" t="s">
        <v>527</v>
      </c>
      <c r="H31" s="698">
        <v>189244</v>
      </c>
      <c r="I31" s="698">
        <v>89244</v>
      </c>
      <c r="J31" s="698" t="s">
        <v>577</v>
      </c>
      <c r="K31" s="698" t="s">
        <v>578</v>
      </c>
      <c r="L31" s="701">
        <v>20.76</v>
      </c>
      <c r="M31" s="701">
        <v>160</v>
      </c>
      <c r="N31" s="702">
        <v>3321.6000000000004</v>
      </c>
    </row>
    <row r="32" spans="1:14" ht="14.45" customHeight="1" x14ac:dyDescent="0.2">
      <c r="A32" s="696" t="s">
        <v>509</v>
      </c>
      <c r="B32" s="697" t="s">
        <v>510</v>
      </c>
      <c r="C32" s="698" t="s">
        <v>521</v>
      </c>
      <c r="D32" s="699" t="s">
        <v>522</v>
      </c>
      <c r="E32" s="700">
        <v>50113001</v>
      </c>
      <c r="F32" s="699" t="s">
        <v>526</v>
      </c>
      <c r="G32" s="698" t="s">
        <v>527</v>
      </c>
      <c r="H32" s="698">
        <v>10561</v>
      </c>
      <c r="I32" s="698">
        <v>10561</v>
      </c>
      <c r="J32" s="698" t="s">
        <v>579</v>
      </c>
      <c r="K32" s="698" t="s">
        <v>580</v>
      </c>
      <c r="L32" s="701">
        <v>250.8</v>
      </c>
      <c r="M32" s="701">
        <v>2</v>
      </c>
      <c r="N32" s="702">
        <v>501.6</v>
      </c>
    </row>
    <row r="33" spans="1:14" ht="14.45" customHeight="1" x14ac:dyDescent="0.2">
      <c r="A33" s="696" t="s">
        <v>509</v>
      </c>
      <c r="B33" s="697" t="s">
        <v>510</v>
      </c>
      <c r="C33" s="698" t="s">
        <v>521</v>
      </c>
      <c r="D33" s="699" t="s">
        <v>522</v>
      </c>
      <c r="E33" s="700">
        <v>50113001</v>
      </c>
      <c r="F33" s="699" t="s">
        <v>526</v>
      </c>
      <c r="G33" s="698" t="s">
        <v>527</v>
      </c>
      <c r="H33" s="698">
        <v>156926</v>
      </c>
      <c r="I33" s="698">
        <v>56926</v>
      </c>
      <c r="J33" s="698" t="s">
        <v>579</v>
      </c>
      <c r="K33" s="698" t="s">
        <v>581</v>
      </c>
      <c r="L33" s="701">
        <v>48.4</v>
      </c>
      <c r="M33" s="701">
        <v>8</v>
      </c>
      <c r="N33" s="702">
        <v>387.2</v>
      </c>
    </row>
    <row r="34" spans="1:14" ht="14.45" customHeight="1" x14ac:dyDescent="0.2">
      <c r="A34" s="696" t="s">
        <v>509</v>
      </c>
      <c r="B34" s="697" t="s">
        <v>510</v>
      </c>
      <c r="C34" s="698" t="s">
        <v>521</v>
      </c>
      <c r="D34" s="699" t="s">
        <v>522</v>
      </c>
      <c r="E34" s="700">
        <v>50113001</v>
      </c>
      <c r="F34" s="699" t="s">
        <v>526</v>
      </c>
      <c r="G34" s="698" t="s">
        <v>527</v>
      </c>
      <c r="H34" s="698">
        <v>173321</v>
      </c>
      <c r="I34" s="698">
        <v>173321</v>
      </c>
      <c r="J34" s="698" t="s">
        <v>582</v>
      </c>
      <c r="K34" s="698" t="s">
        <v>583</v>
      </c>
      <c r="L34" s="701">
        <v>605.44000000000005</v>
      </c>
      <c r="M34" s="701">
        <v>1</v>
      </c>
      <c r="N34" s="702">
        <v>605.44000000000005</v>
      </c>
    </row>
    <row r="35" spans="1:14" ht="14.45" customHeight="1" x14ac:dyDescent="0.2">
      <c r="A35" s="696" t="s">
        <v>509</v>
      </c>
      <c r="B35" s="697" t="s">
        <v>510</v>
      </c>
      <c r="C35" s="698" t="s">
        <v>521</v>
      </c>
      <c r="D35" s="699" t="s">
        <v>522</v>
      </c>
      <c r="E35" s="700">
        <v>50113001</v>
      </c>
      <c r="F35" s="699" t="s">
        <v>526</v>
      </c>
      <c r="G35" s="698" t="s">
        <v>527</v>
      </c>
      <c r="H35" s="698">
        <v>173320</v>
      </c>
      <c r="I35" s="698">
        <v>173320</v>
      </c>
      <c r="J35" s="698" t="s">
        <v>584</v>
      </c>
      <c r="K35" s="698" t="s">
        <v>585</v>
      </c>
      <c r="L35" s="701">
        <v>524.59000330628896</v>
      </c>
      <c r="M35" s="701">
        <v>3</v>
      </c>
      <c r="N35" s="702">
        <v>1573.7700099188669</v>
      </c>
    </row>
    <row r="36" spans="1:14" ht="14.45" customHeight="1" x14ac:dyDescent="0.2">
      <c r="A36" s="696" t="s">
        <v>509</v>
      </c>
      <c r="B36" s="697" t="s">
        <v>510</v>
      </c>
      <c r="C36" s="698" t="s">
        <v>521</v>
      </c>
      <c r="D36" s="699" t="s">
        <v>522</v>
      </c>
      <c r="E36" s="700">
        <v>50113001</v>
      </c>
      <c r="F36" s="699" t="s">
        <v>526</v>
      </c>
      <c r="G36" s="698" t="s">
        <v>527</v>
      </c>
      <c r="H36" s="698">
        <v>173322</v>
      </c>
      <c r="I36" s="698">
        <v>173322</v>
      </c>
      <c r="J36" s="698" t="s">
        <v>586</v>
      </c>
      <c r="K36" s="698" t="s">
        <v>587</v>
      </c>
      <c r="L36" s="701">
        <v>803.66</v>
      </c>
      <c r="M36" s="701">
        <v>4</v>
      </c>
      <c r="N36" s="702">
        <v>3214.64</v>
      </c>
    </row>
    <row r="37" spans="1:14" ht="14.45" customHeight="1" x14ac:dyDescent="0.2">
      <c r="A37" s="696" t="s">
        <v>509</v>
      </c>
      <c r="B37" s="697" t="s">
        <v>510</v>
      </c>
      <c r="C37" s="698" t="s">
        <v>521</v>
      </c>
      <c r="D37" s="699" t="s">
        <v>522</v>
      </c>
      <c r="E37" s="700">
        <v>50113001</v>
      </c>
      <c r="F37" s="699" t="s">
        <v>526</v>
      </c>
      <c r="G37" s="698" t="s">
        <v>527</v>
      </c>
      <c r="H37" s="698">
        <v>173367</v>
      </c>
      <c r="I37" s="698">
        <v>173367</v>
      </c>
      <c r="J37" s="698" t="s">
        <v>588</v>
      </c>
      <c r="K37" s="698" t="s">
        <v>589</v>
      </c>
      <c r="L37" s="701">
        <v>1035.6498834310974</v>
      </c>
      <c r="M37" s="701">
        <v>23</v>
      </c>
      <c r="N37" s="702">
        <v>23819.947318915241</v>
      </c>
    </row>
    <row r="38" spans="1:14" ht="14.45" customHeight="1" x14ac:dyDescent="0.2">
      <c r="A38" s="696" t="s">
        <v>509</v>
      </c>
      <c r="B38" s="697" t="s">
        <v>510</v>
      </c>
      <c r="C38" s="698" t="s">
        <v>521</v>
      </c>
      <c r="D38" s="699" t="s">
        <v>522</v>
      </c>
      <c r="E38" s="700">
        <v>50113001</v>
      </c>
      <c r="F38" s="699" t="s">
        <v>526</v>
      </c>
      <c r="G38" s="698" t="s">
        <v>527</v>
      </c>
      <c r="H38" s="698">
        <v>173396</v>
      </c>
      <c r="I38" s="698">
        <v>173396</v>
      </c>
      <c r="J38" s="698" t="s">
        <v>590</v>
      </c>
      <c r="K38" s="698" t="s">
        <v>591</v>
      </c>
      <c r="L38" s="701">
        <v>800.82</v>
      </c>
      <c r="M38" s="701">
        <v>1</v>
      </c>
      <c r="N38" s="702">
        <v>800.82</v>
      </c>
    </row>
    <row r="39" spans="1:14" ht="14.45" customHeight="1" x14ac:dyDescent="0.2">
      <c r="A39" s="696" t="s">
        <v>509</v>
      </c>
      <c r="B39" s="697" t="s">
        <v>510</v>
      </c>
      <c r="C39" s="698" t="s">
        <v>521</v>
      </c>
      <c r="D39" s="699" t="s">
        <v>522</v>
      </c>
      <c r="E39" s="700">
        <v>50113001</v>
      </c>
      <c r="F39" s="699" t="s">
        <v>526</v>
      </c>
      <c r="G39" s="698" t="s">
        <v>527</v>
      </c>
      <c r="H39" s="698">
        <v>187822</v>
      </c>
      <c r="I39" s="698">
        <v>87822</v>
      </c>
      <c r="J39" s="698" t="s">
        <v>592</v>
      </c>
      <c r="K39" s="698" t="s">
        <v>593</v>
      </c>
      <c r="L39" s="701">
        <v>1301.03</v>
      </c>
      <c r="M39" s="701">
        <v>4</v>
      </c>
      <c r="N39" s="702">
        <v>5204.12</v>
      </c>
    </row>
    <row r="40" spans="1:14" ht="14.45" customHeight="1" x14ac:dyDescent="0.2">
      <c r="A40" s="696" t="s">
        <v>509</v>
      </c>
      <c r="B40" s="697" t="s">
        <v>510</v>
      </c>
      <c r="C40" s="698" t="s">
        <v>521</v>
      </c>
      <c r="D40" s="699" t="s">
        <v>522</v>
      </c>
      <c r="E40" s="700">
        <v>50113001</v>
      </c>
      <c r="F40" s="699" t="s">
        <v>526</v>
      </c>
      <c r="G40" s="698" t="s">
        <v>527</v>
      </c>
      <c r="H40" s="698">
        <v>196303</v>
      </c>
      <c r="I40" s="698">
        <v>96303</v>
      </c>
      <c r="J40" s="698" t="s">
        <v>594</v>
      </c>
      <c r="K40" s="698" t="s">
        <v>595</v>
      </c>
      <c r="L40" s="701">
        <v>63.199999999999989</v>
      </c>
      <c r="M40" s="701">
        <v>1</v>
      </c>
      <c r="N40" s="702">
        <v>63.199999999999989</v>
      </c>
    </row>
    <row r="41" spans="1:14" ht="14.45" customHeight="1" x14ac:dyDescent="0.2">
      <c r="A41" s="696" t="s">
        <v>509</v>
      </c>
      <c r="B41" s="697" t="s">
        <v>510</v>
      </c>
      <c r="C41" s="698" t="s">
        <v>521</v>
      </c>
      <c r="D41" s="699" t="s">
        <v>522</v>
      </c>
      <c r="E41" s="700">
        <v>50113001</v>
      </c>
      <c r="F41" s="699" t="s">
        <v>526</v>
      </c>
      <c r="G41" s="698" t="s">
        <v>550</v>
      </c>
      <c r="H41" s="698">
        <v>102950</v>
      </c>
      <c r="I41" s="698">
        <v>2950</v>
      </c>
      <c r="J41" s="698" t="s">
        <v>596</v>
      </c>
      <c r="K41" s="698" t="s">
        <v>597</v>
      </c>
      <c r="L41" s="701">
        <v>97.460000000000008</v>
      </c>
      <c r="M41" s="701">
        <v>2</v>
      </c>
      <c r="N41" s="702">
        <v>194.92000000000002</v>
      </c>
    </row>
    <row r="42" spans="1:14" ht="14.45" customHeight="1" x14ac:dyDescent="0.2">
      <c r="A42" s="696" t="s">
        <v>509</v>
      </c>
      <c r="B42" s="697" t="s">
        <v>510</v>
      </c>
      <c r="C42" s="698" t="s">
        <v>521</v>
      </c>
      <c r="D42" s="699" t="s">
        <v>522</v>
      </c>
      <c r="E42" s="700">
        <v>50113001</v>
      </c>
      <c r="F42" s="699" t="s">
        <v>526</v>
      </c>
      <c r="G42" s="698" t="s">
        <v>527</v>
      </c>
      <c r="H42" s="698">
        <v>100392</v>
      </c>
      <c r="I42" s="698">
        <v>392</v>
      </c>
      <c r="J42" s="698" t="s">
        <v>598</v>
      </c>
      <c r="K42" s="698" t="s">
        <v>599</v>
      </c>
      <c r="L42" s="701">
        <v>57.529999999999994</v>
      </c>
      <c r="M42" s="701">
        <v>3</v>
      </c>
      <c r="N42" s="702">
        <v>172.58999999999997</v>
      </c>
    </row>
    <row r="43" spans="1:14" ht="14.45" customHeight="1" x14ac:dyDescent="0.2">
      <c r="A43" s="696" t="s">
        <v>509</v>
      </c>
      <c r="B43" s="697" t="s">
        <v>510</v>
      </c>
      <c r="C43" s="698" t="s">
        <v>521</v>
      </c>
      <c r="D43" s="699" t="s">
        <v>522</v>
      </c>
      <c r="E43" s="700">
        <v>50113001</v>
      </c>
      <c r="F43" s="699" t="s">
        <v>526</v>
      </c>
      <c r="G43" s="698" t="s">
        <v>527</v>
      </c>
      <c r="H43" s="698">
        <v>192351</v>
      </c>
      <c r="I43" s="698">
        <v>92351</v>
      </c>
      <c r="J43" s="698" t="s">
        <v>600</v>
      </c>
      <c r="K43" s="698" t="s">
        <v>601</v>
      </c>
      <c r="L43" s="701">
        <v>86.22</v>
      </c>
      <c r="M43" s="701">
        <v>32</v>
      </c>
      <c r="N43" s="702">
        <v>2759.04</v>
      </c>
    </row>
    <row r="44" spans="1:14" ht="14.45" customHeight="1" x14ac:dyDescent="0.2">
      <c r="A44" s="696" t="s">
        <v>509</v>
      </c>
      <c r="B44" s="697" t="s">
        <v>510</v>
      </c>
      <c r="C44" s="698" t="s">
        <v>521</v>
      </c>
      <c r="D44" s="699" t="s">
        <v>522</v>
      </c>
      <c r="E44" s="700">
        <v>50113001</v>
      </c>
      <c r="F44" s="699" t="s">
        <v>526</v>
      </c>
      <c r="G44" s="698" t="s">
        <v>527</v>
      </c>
      <c r="H44" s="698">
        <v>112892</v>
      </c>
      <c r="I44" s="698">
        <v>12892</v>
      </c>
      <c r="J44" s="698" t="s">
        <v>602</v>
      </c>
      <c r="K44" s="698" t="s">
        <v>603</v>
      </c>
      <c r="L44" s="701">
        <v>104.44999999999999</v>
      </c>
      <c r="M44" s="701">
        <v>1</v>
      </c>
      <c r="N44" s="702">
        <v>104.44999999999999</v>
      </c>
    </row>
    <row r="45" spans="1:14" ht="14.45" customHeight="1" x14ac:dyDescent="0.2">
      <c r="A45" s="696" t="s">
        <v>509</v>
      </c>
      <c r="B45" s="697" t="s">
        <v>510</v>
      </c>
      <c r="C45" s="698" t="s">
        <v>521</v>
      </c>
      <c r="D45" s="699" t="s">
        <v>522</v>
      </c>
      <c r="E45" s="700">
        <v>50113001</v>
      </c>
      <c r="F45" s="699" t="s">
        <v>526</v>
      </c>
      <c r="G45" s="698" t="s">
        <v>527</v>
      </c>
      <c r="H45" s="698">
        <v>132853</v>
      </c>
      <c r="I45" s="698">
        <v>132853</v>
      </c>
      <c r="J45" s="698" t="s">
        <v>602</v>
      </c>
      <c r="K45" s="698" t="s">
        <v>603</v>
      </c>
      <c r="L45" s="701">
        <v>103.32</v>
      </c>
      <c r="M45" s="701">
        <v>2</v>
      </c>
      <c r="N45" s="702">
        <v>206.64</v>
      </c>
    </row>
    <row r="46" spans="1:14" ht="14.45" customHeight="1" x14ac:dyDescent="0.2">
      <c r="A46" s="696" t="s">
        <v>509</v>
      </c>
      <c r="B46" s="697" t="s">
        <v>510</v>
      </c>
      <c r="C46" s="698" t="s">
        <v>521</v>
      </c>
      <c r="D46" s="699" t="s">
        <v>522</v>
      </c>
      <c r="E46" s="700">
        <v>50113001</v>
      </c>
      <c r="F46" s="699" t="s">
        <v>526</v>
      </c>
      <c r="G46" s="698" t="s">
        <v>527</v>
      </c>
      <c r="H46" s="698">
        <v>117166</v>
      </c>
      <c r="I46" s="698">
        <v>17166</v>
      </c>
      <c r="J46" s="698" t="s">
        <v>604</v>
      </c>
      <c r="K46" s="698" t="s">
        <v>605</v>
      </c>
      <c r="L46" s="701">
        <v>80.940000000000012</v>
      </c>
      <c r="M46" s="701">
        <v>2</v>
      </c>
      <c r="N46" s="702">
        <v>161.88000000000002</v>
      </c>
    </row>
    <row r="47" spans="1:14" ht="14.45" customHeight="1" x14ac:dyDescent="0.2">
      <c r="A47" s="696" t="s">
        <v>509</v>
      </c>
      <c r="B47" s="697" t="s">
        <v>510</v>
      </c>
      <c r="C47" s="698" t="s">
        <v>521</v>
      </c>
      <c r="D47" s="699" t="s">
        <v>522</v>
      </c>
      <c r="E47" s="700">
        <v>50113001</v>
      </c>
      <c r="F47" s="699" t="s">
        <v>526</v>
      </c>
      <c r="G47" s="698" t="s">
        <v>527</v>
      </c>
      <c r="H47" s="698">
        <v>176496</v>
      </c>
      <c r="I47" s="698">
        <v>76496</v>
      </c>
      <c r="J47" s="698" t="s">
        <v>606</v>
      </c>
      <c r="K47" s="698" t="s">
        <v>607</v>
      </c>
      <c r="L47" s="701">
        <v>125.43</v>
      </c>
      <c r="M47" s="701">
        <v>63</v>
      </c>
      <c r="N47" s="702">
        <v>7902.09</v>
      </c>
    </row>
    <row r="48" spans="1:14" ht="14.45" customHeight="1" x14ac:dyDescent="0.2">
      <c r="A48" s="696" t="s">
        <v>509</v>
      </c>
      <c r="B48" s="697" t="s">
        <v>510</v>
      </c>
      <c r="C48" s="698" t="s">
        <v>521</v>
      </c>
      <c r="D48" s="699" t="s">
        <v>522</v>
      </c>
      <c r="E48" s="700">
        <v>50113001</v>
      </c>
      <c r="F48" s="699" t="s">
        <v>526</v>
      </c>
      <c r="G48" s="698" t="s">
        <v>527</v>
      </c>
      <c r="H48" s="698">
        <v>162317</v>
      </c>
      <c r="I48" s="698">
        <v>62317</v>
      </c>
      <c r="J48" s="698" t="s">
        <v>608</v>
      </c>
      <c r="K48" s="698" t="s">
        <v>609</v>
      </c>
      <c r="L48" s="701">
        <v>286</v>
      </c>
      <c r="M48" s="701">
        <v>8</v>
      </c>
      <c r="N48" s="702">
        <v>2288</v>
      </c>
    </row>
    <row r="49" spans="1:14" ht="14.45" customHeight="1" x14ac:dyDescent="0.2">
      <c r="A49" s="696" t="s">
        <v>509</v>
      </c>
      <c r="B49" s="697" t="s">
        <v>510</v>
      </c>
      <c r="C49" s="698" t="s">
        <v>521</v>
      </c>
      <c r="D49" s="699" t="s">
        <v>522</v>
      </c>
      <c r="E49" s="700">
        <v>50113001</v>
      </c>
      <c r="F49" s="699" t="s">
        <v>526</v>
      </c>
      <c r="G49" s="698" t="s">
        <v>550</v>
      </c>
      <c r="H49" s="698">
        <v>231703</v>
      </c>
      <c r="I49" s="698">
        <v>231703</v>
      </c>
      <c r="J49" s="698" t="s">
        <v>610</v>
      </c>
      <c r="K49" s="698" t="s">
        <v>611</v>
      </c>
      <c r="L49" s="701">
        <v>88.34</v>
      </c>
      <c r="M49" s="701">
        <v>31</v>
      </c>
      <c r="N49" s="702">
        <v>2738.54</v>
      </c>
    </row>
    <row r="50" spans="1:14" ht="14.45" customHeight="1" x14ac:dyDescent="0.2">
      <c r="A50" s="696" t="s">
        <v>509</v>
      </c>
      <c r="B50" s="697" t="s">
        <v>510</v>
      </c>
      <c r="C50" s="698" t="s">
        <v>521</v>
      </c>
      <c r="D50" s="699" t="s">
        <v>522</v>
      </c>
      <c r="E50" s="700">
        <v>50113001</v>
      </c>
      <c r="F50" s="699" t="s">
        <v>526</v>
      </c>
      <c r="G50" s="698" t="s">
        <v>550</v>
      </c>
      <c r="H50" s="698">
        <v>231687</v>
      </c>
      <c r="I50" s="698">
        <v>231687</v>
      </c>
      <c r="J50" s="698" t="s">
        <v>612</v>
      </c>
      <c r="K50" s="698" t="s">
        <v>613</v>
      </c>
      <c r="L50" s="701">
        <v>204.69000000000003</v>
      </c>
      <c r="M50" s="701">
        <v>1</v>
      </c>
      <c r="N50" s="702">
        <v>204.69000000000003</v>
      </c>
    </row>
    <row r="51" spans="1:14" ht="14.45" customHeight="1" x14ac:dyDescent="0.2">
      <c r="A51" s="696" t="s">
        <v>509</v>
      </c>
      <c r="B51" s="697" t="s">
        <v>510</v>
      </c>
      <c r="C51" s="698" t="s">
        <v>521</v>
      </c>
      <c r="D51" s="699" t="s">
        <v>522</v>
      </c>
      <c r="E51" s="700">
        <v>50113001</v>
      </c>
      <c r="F51" s="699" t="s">
        <v>526</v>
      </c>
      <c r="G51" s="698" t="s">
        <v>550</v>
      </c>
      <c r="H51" s="698">
        <v>231702</v>
      </c>
      <c r="I51" s="698">
        <v>231702</v>
      </c>
      <c r="J51" s="698" t="s">
        <v>614</v>
      </c>
      <c r="K51" s="698" t="s">
        <v>615</v>
      </c>
      <c r="L51" s="701">
        <v>249.59</v>
      </c>
      <c r="M51" s="701">
        <v>1</v>
      </c>
      <c r="N51" s="702">
        <v>249.59</v>
      </c>
    </row>
    <row r="52" spans="1:14" ht="14.45" customHeight="1" x14ac:dyDescent="0.2">
      <c r="A52" s="696" t="s">
        <v>509</v>
      </c>
      <c r="B52" s="697" t="s">
        <v>510</v>
      </c>
      <c r="C52" s="698" t="s">
        <v>521</v>
      </c>
      <c r="D52" s="699" t="s">
        <v>522</v>
      </c>
      <c r="E52" s="700">
        <v>50113001</v>
      </c>
      <c r="F52" s="699" t="s">
        <v>526</v>
      </c>
      <c r="G52" s="698" t="s">
        <v>527</v>
      </c>
      <c r="H52" s="698">
        <v>225141</v>
      </c>
      <c r="I52" s="698">
        <v>225141</v>
      </c>
      <c r="J52" s="698" t="s">
        <v>616</v>
      </c>
      <c r="K52" s="698" t="s">
        <v>617</v>
      </c>
      <c r="L52" s="701">
        <v>70.02000000000001</v>
      </c>
      <c r="M52" s="701">
        <v>1</v>
      </c>
      <c r="N52" s="702">
        <v>70.02000000000001</v>
      </c>
    </row>
    <row r="53" spans="1:14" ht="14.45" customHeight="1" x14ac:dyDescent="0.2">
      <c r="A53" s="696" t="s">
        <v>509</v>
      </c>
      <c r="B53" s="697" t="s">
        <v>510</v>
      </c>
      <c r="C53" s="698" t="s">
        <v>521</v>
      </c>
      <c r="D53" s="699" t="s">
        <v>522</v>
      </c>
      <c r="E53" s="700">
        <v>50113001</v>
      </c>
      <c r="F53" s="699" t="s">
        <v>526</v>
      </c>
      <c r="G53" s="698" t="s">
        <v>527</v>
      </c>
      <c r="H53" s="698">
        <v>993603</v>
      </c>
      <c r="I53" s="698">
        <v>0</v>
      </c>
      <c r="J53" s="698" t="s">
        <v>618</v>
      </c>
      <c r="K53" s="698" t="s">
        <v>306</v>
      </c>
      <c r="L53" s="701">
        <v>234.42</v>
      </c>
      <c r="M53" s="701">
        <v>6</v>
      </c>
      <c r="N53" s="702">
        <v>1406.52</v>
      </c>
    </row>
    <row r="54" spans="1:14" ht="14.45" customHeight="1" x14ac:dyDescent="0.2">
      <c r="A54" s="696" t="s">
        <v>509</v>
      </c>
      <c r="B54" s="697" t="s">
        <v>510</v>
      </c>
      <c r="C54" s="698" t="s">
        <v>521</v>
      </c>
      <c r="D54" s="699" t="s">
        <v>522</v>
      </c>
      <c r="E54" s="700">
        <v>50113001</v>
      </c>
      <c r="F54" s="699" t="s">
        <v>526</v>
      </c>
      <c r="G54" s="698" t="s">
        <v>527</v>
      </c>
      <c r="H54" s="698">
        <v>204603</v>
      </c>
      <c r="I54" s="698">
        <v>204603</v>
      </c>
      <c r="J54" s="698" t="s">
        <v>619</v>
      </c>
      <c r="K54" s="698" t="s">
        <v>620</v>
      </c>
      <c r="L54" s="701">
        <v>770</v>
      </c>
      <c r="M54" s="701">
        <v>28</v>
      </c>
      <c r="N54" s="702">
        <v>21560</v>
      </c>
    </row>
    <row r="55" spans="1:14" ht="14.45" customHeight="1" x14ac:dyDescent="0.2">
      <c r="A55" s="696" t="s">
        <v>509</v>
      </c>
      <c r="B55" s="697" t="s">
        <v>510</v>
      </c>
      <c r="C55" s="698" t="s">
        <v>521</v>
      </c>
      <c r="D55" s="699" t="s">
        <v>522</v>
      </c>
      <c r="E55" s="700">
        <v>50113001</v>
      </c>
      <c r="F55" s="699" t="s">
        <v>526</v>
      </c>
      <c r="G55" s="698" t="s">
        <v>527</v>
      </c>
      <c r="H55" s="698">
        <v>241307</v>
      </c>
      <c r="I55" s="698">
        <v>241307</v>
      </c>
      <c r="J55" s="698" t="s">
        <v>621</v>
      </c>
      <c r="K55" s="698" t="s">
        <v>622</v>
      </c>
      <c r="L55" s="701">
        <v>102.57999999999998</v>
      </c>
      <c r="M55" s="701">
        <v>2</v>
      </c>
      <c r="N55" s="702">
        <v>205.15999999999997</v>
      </c>
    </row>
    <row r="56" spans="1:14" ht="14.45" customHeight="1" x14ac:dyDescent="0.2">
      <c r="A56" s="696" t="s">
        <v>509</v>
      </c>
      <c r="B56" s="697" t="s">
        <v>510</v>
      </c>
      <c r="C56" s="698" t="s">
        <v>521</v>
      </c>
      <c r="D56" s="699" t="s">
        <v>522</v>
      </c>
      <c r="E56" s="700">
        <v>50113001</v>
      </c>
      <c r="F56" s="699" t="s">
        <v>526</v>
      </c>
      <c r="G56" s="698" t="s">
        <v>550</v>
      </c>
      <c r="H56" s="698">
        <v>233600</v>
      </c>
      <c r="I56" s="698">
        <v>233600</v>
      </c>
      <c r="J56" s="698" t="s">
        <v>623</v>
      </c>
      <c r="K56" s="698" t="s">
        <v>624</v>
      </c>
      <c r="L56" s="701">
        <v>52.22000000000002</v>
      </c>
      <c r="M56" s="701">
        <v>1</v>
      </c>
      <c r="N56" s="702">
        <v>52.22000000000002</v>
      </c>
    </row>
    <row r="57" spans="1:14" ht="14.45" customHeight="1" x14ac:dyDescent="0.2">
      <c r="A57" s="696" t="s">
        <v>509</v>
      </c>
      <c r="B57" s="697" t="s">
        <v>510</v>
      </c>
      <c r="C57" s="698" t="s">
        <v>521</v>
      </c>
      <c r="D57" s="699" t="s">
        <v>522</v>
      </c>
      <c r="E57" s="700">
        <v>50113001</v>
      </c>
      <c r="F57" s="699" t="s">
        <v>526</v>
      </c>
      <c r="G57" s="698" t="s">
        <v>527</v>
      </c>
      <c r="H57" s="698">
        <v>850607</v>
      </c>
      <c r="I57" s="698">
        <v>0</v>
      </c>
      <c r="J57" s="698" t="s">
        <v>625</v>
      </c>
      <c r="K57" s="698" t="s">
        <v>306</v>
      </c>
      <c r="L57" s="701">
        <v>75.89</v>
      </c>
      <c r="M57" s="701">
        <v>1</v>
      </c>
      <c r="N57" s="702">
        <v>75.89</v>
      </c>
    </row>
    <row r="58" spans="1:14" ht="14.45" customHeight="1" x14ac:dyDescent="0.2">
      <c r="A58" s="696" t="s">
        <v>509</v>
      </c>
      <c r="B58" s="697" t="s">
        <v>510</v>
      </c>
      <c r="C58" s="698" t="s">
        <v>521</v>
      </c>
      <c r="D58" s="699" t="s">
        <v>522</v>
      </c>
      <c r="E58" s="700">
        <v>50113001</v>
      </c>
      <c r="F58" s="699" t="s">
        <v>526</v>
      </c>
      <c r="G58" s="698" t="s">
        <v>527</v>
      </c>
      <c r="H58" s="698">
        <v>234194</v>
      </c>
      <c r="I58" s="698">
        <v>234194</v>
      </c>
      <c r="J58" s="698" t="s">
        <v>626</v>
      </c>
      <c r="K58" s="698" t="s">
        <v>627</v>
      </c>
      <c r="L58" s="701">
        <v>114.37999999999998</v>
      </c>
      <c r="M58" s="701">
        <v>2</v>
      </c>
      <c r="N58" s="702">
        <v>228.75999999999996</v>
      </c>
    </row>
    <row r="59" spans="1:14" ht="14.45" customHeight="1" x14ac:dyDescent="0.2">
      <c r="A59" s="696" t="s">
        <v>509</v>
      </c>
      <c r="B59" s="697" t="s">
        <v>510</v>
      </c>
      <c r="C59" s="698" t="s">
        <v>521</v>
      </c>
      <c r="D59" s="699" t="s">
        <v>522</v>
      </c>
      <c r="E59" s="700">
        <v>50113001</v>
      </c>
      <c r="F59" s="699" t="s">
        <v>526</v>
      </c>
      <c r="G59" s="698" t="s">
        <v>527</v>
      </c>
      <c r="H59" s="698">
        <v>185625</v>
      </c>
      <c r="I59" s="698">
        <v>185625</v>
      </c>
      <c r="J59" s="698" t="s">
        <v>626</v>
      </c>
      <c r="K59" s="698" t="s">
        <v>628</v>
      </c>
      <c r="L59" s="701">
        <v>55.020000000000017</v>
      </c>
      <c r="M59" s="701">
        <v>2</v>
      </c>
      <c r="N59" s="702">
        <v>110.04000000000003</v>
      </c>
    </row>
    <row r="60" spans="1:14" ht="14.45" customHeight="1" x14ac:dyDescent="0.2">
      <c r="A60" s="696" t="s">
        <v>509</v>
      </c>
      <c r="B60" s="697" t="s">
        <v>510</v>
      </c>
      <c r="C60" s="698" t="s">
        <v>521</v>
      </c>
      <c r="D60" s="699" t="s">
        <v>522</v>
      </c>
      <c r="E60" s="700">
        <v>50113001</v>
      </c>
      <c r="F60" s="699" t="s">
        <v>526</v>
      </c>
      <c r="G60" s="698" t="s">
        <v>527</v>
      </c>
      <c r="H60" s="698">
        <v>241571</v>
      </c>
      <c r="I60" s="698">
        <v>241571</v>
      </c>
      <c r="J60" s="698" t="s">
        <v>629</v>
      </c>
      <c r="K60" s="698" t="s">
        <v>630</v>
      </c>
      <c r="L60" s="701">
        <v>47.120000000000005</v>
      </c>
      <c r="M60" s="701">
        <v>90</v>
      </c>
      <c r="N60" s="702">
        <v>4240.8</v>
      </c>
    </row>
    <row r="61" spans="1:14" ht="14.45" customHeight="1" x14ac:dyDescent="0.2">
      <c r="A61" s="696" t="s">
        <v>509</v>
      </c>
      <c r="B61" s="697" t="s">
        <v>510</v>
      </c>
      <c r="C61" s="698" t="s">
        <v>521</v>
      </c>
      <c r="D61" s="699" t="s">
        <v>522</v>
      </c>
      <c r="E61" s="700">
        <v>50113001</v>
      </c>
      <c r="F61" s="699" t="s">
        <v>526</v>
      </c>
      <c r="G61" s="698" t="s">
        <v>527</v>
      </c>
      <c r="H61" s="698">
        <v>212884</v>
      </c>
      <c r="I61" s="698">
        <v>212884</v>
      </c>
      <c r="J61" s="698" t="s">
        <v>629</v>
      </c>
      <c r="K61" s="698" t="s">
        <v>630</v>
      </c>
      <c r="L61" s="701">
        <v>47.11999999999999</v>
      </c>
      <c r="M61" s="701">
        <v>98</v>
      </c>
      <c r="N61" s="702">
        <v>4617.7599999999993</v>
      </c>
    </row>
    <row r="62" spans="1:14" ht="14.45" customHeight="1" x14ac:dyDescent="0.2">
      <c r="A62" s="696" t="s">
        <v>509</v>
      </c>
      <c r="B62" s="697" t="s">
        <v>510</v>
      </c>
      <c r="C62" s="698" t="s">
        <v>521</v>
      </c>
      <c r="D62" s="699" t="s">
        <v>522</v>
      </c>
      <c r="E62" s="700">
        <v>50113001</v>
      </c>
      <c r="F62" s="699" t="s">
        <v>526</v>
      </c>
      <c r="G62" s="698" t="s">
        <v>527</v>
      </c>
      <c r="H62" s="698">
        <v>199466</v>
      </c>
      <c r="I62" s="698">
        <v>199466</v>
      </c>
      <c r="J62" s="698" t="s">
        <v>631</v>
      </c>
      <c r="K62" s="698" t="s">
        <v>632</v>
      </c>
      <c r="L62" s="701">
        <v>112.38</v>
      </c>
      <c r="M62" s="701">
        <v>3</v>
      </c>
      <c r="N62" s="702">
        <v>337.14</v>
      </c>
    </row>
    <row r="63" spans="1:14" ht="14.45" customHeight="1" x14ac:dyDescent="0.2">
      <c r="A63" s="696" t="s">
        <v>509</v>
      </c>
      <c r="B63" s="697" t="s">
        <v>510</v>
      </c>
      <c r="C63" s="698" t="s">
        <v>521</v>
      </c>
      <c r="D63" s="699" t="s">
        <v>522</v>
      </c>
      <c r="E63" s="700">
        <v>50113001</v>
      </c>
      <c r="F63" s="699" t="s">
        <v>526</v>
      </c>
      <c r="G63" s="698" t="s">
        <v>527</v>
      </c>
      <c r="H63" s="698">
        <v>166131</v>
      </c>
      <c r="I63" s="698">
        <v>66131</v>
      </c>
      <c r="J63" s="698" t="s">
        <v>633</v>
      </c>
      <c r="K63" s="698" t="s">
        <v>634</v>
      </c>
      <c r="L63" s="701">
        <v>47.385000000000005</v>
      </c>
      <c r="M63" s="701">
        <v>2</v>
      </c>
      <c r="N63" s="702">
        <v>94.77000000000001</v>
      </c>
    </row>
    <row r="64" spans="1:14" ht="14.45" customHeight="1" x14ac:dyDescent="0.2">
      <c r="A64" s="696" t="s">
        <v>509</v>
      </c>
      <c r="B64" s="697" t="s">
        <v>510</v>
      </c>
      <c r="C64" s="698" t="s">
        <v>521</v>
      </c>
      <c r="D64" s="699" t="s">
        <v>522</v>
      </c>
      <c r="E64" s="700">
        <v>50113001</v>
      </c>
      <c r="F64" s="699" t="s">
        <v>526</v>
      </c>
      <c r="G64" s="698" t="s">
        <v>527</v>
      </c>
      <c r="H64" s="698">
        <v>147515</v>
      </c>
      <c r="I64" s="698">
        <v>47515</v>
      </c>
      <c r="J64" s="698" t="s">
        <v>635</v>
      </c>
      <c r="K64" s="698" t="s">
        <v>636</v>
      </c>
      <c r="L64" s="701">
        <v>156.16999999999999</v>
      </c>
      <c r="M64" s="701">
        <v>1</v>
      </c>
      <c r="N64" s="702">
        <v>156.16999999999999</v>
      </c>
    </row>
    <row r="65" spans="1:14" ht="14.45" customHeight="1" x14ac:dyDescent="0.2">
      <c r="A65" s="696" t="s">
        <v>509</v>
      </c>
      <c r="B65" s="697" t="s">
        <v>510</v>
      </c>
      <c r="C65" s="698" t="s">
        <v>521</v>
      </c>
      <c r="D65" s="699" t="s">
        <v>522</v>
      </c>
      <c r="E65" s="700">
        <v>50113001</v>
      </c>
      <c r="F65" s="699" t="s">
        <v>526</v>
      </c>
      <c r="G65" s="698" t="s">
        <v>527</v>
      </c>
      <c r="H65" s="698">
        <v>189079</v>
      </c>
      <c r="I65" s="698">
        <v>189079</v>
      </c>
      <c r="J65" s="698" t="s">
        <v>637</v>
      </c>
      <c r="K65" s="698" t="s">
        <v>638</v>
      </c>
      <c r="L65" s="701">
        <v>132.22999999999999</v>
      </c>
      <c r="M65" s="701">
        <v>2</v>
      </c>
      <c r="N65" s="702">
        <v>264.45999999999998</v>
      </c>
    </row>
    <row r="66" spans="1:14" ht="14.45" customHeight="1" x14ac:dyDescent="0.2">
      <c r="A66" s="696" t="s">
        <v>509</v>
      </c>
      <c r="B66" s="697" t="s">
        <v>510</v>
      </c>
      <c r="C66" s="698" t="s">
        <v>521</v>
      </c>
      <c r="D66" s="699" t="s">
        <v>522</v>
      </c>
      <c r="E66" s="700">
        <v>50113001</v>
      </c>
      <c r="F66" s="699" t="s">
        <v>526</v>
      </c>
      <c r="G66" s="698" t="s">
        <v>527</v>
      </c>
      <c r="H66" s="698">
        <v>100407</v>
      </c>
      <c r="I66" s="698">
        <v>407</v>
      </c>
      <c r="J66" s="698" t="s">
        <v>639</v>
      </c>
      <c r="K66" s="698" t="s">
        <v>640</v>
      </c>
      <c r="L66" s="701">
        <v>180.10931372549024</v>
      </c>
      <c r="M66" s="701">
        <v>102</v>
      </c>
      <c r="N66" s="702">
        <v>18371.150000000005</v>
      </c>
    </row>
    <row r="67" spans="1:14" ht="14.45" customHeight="1" x14ac:dyDescent="0.2">
      <c r="A67" s="696" t="s">
        <v>509</v>
      </c>
      <c r="B67" s="697" t="s">
        <v>510</v>
      </c>
      <c r="C67" s="698" t="s">
        <v>521</v>
      </c>
      <c r="D67" s="699" t="s">
        <v>522</v>
      </c>
      <c r="E67" s="700">
        <v>50113001</v>
      </c>
      <c r="F67" s="699" t="s">
        <v>526</v>
      </c>
      <c r="G67" s="698" t="s">
        <v>527</v>
      </c>
      <c r="H67" s="698">
        <v>149317</v>
      </c>
      <c r="I67" s="698">
        <v>49317</v>
      </c>
      <c r="J67" s="698" t="s">
        <v>641</v>
      </c>
      <c r="K67" s="698" t="s">
        <v>642</v>
      </c>
      <c r="L67" s="701">
        <v>299.00196468818757</v>
      </c>
      <c r="M67" s="701">
        <v>9</v>
      </c>
      <c r="N67" s="702">
        <v>2691.017682193688</v>
      </c>
    </row>
    <row r="68" spans="1:14" ht="14.45" customHeight="1" x14ac:dyDescent="0.2">
      <c r="A68" s="696" t="s">
        <v>509</v>
      </c>
      <c r="B68" s="697" t="s">
        <v>510</v>
      </c>
      <c r="C68" s="698" t="s">
        <v>521</v>
      </c>
      <c r="D68" s="699" t="s">
        <v>522</v>
      </c>
      <c r="E68" s="700">
        <v>50113001</v>
      </c>
      <c r="F68" s="699" t="s">
        <v>526</v>
      </c>
      <c r="G68" s="698" t="s">
        <v>527</v>
      </c>
      <c r="H68" s="698">
        <v>100409</v>
      </c>
      <c r="I68" s="698">
        <v>409</v>
      </c>
      <c r="J68" s="698" t="s">
        <v>643</v>
      </c>
      <c r="K68" s="698" t="s">
        <v>644</v>
      </c>
      <c r="L68" s="701">
        <v>78.041428571428568</v>
      </c>
      <c r="M68" s="701">
        <v>84</v>
      </c>
      <c r="N68" s="702">
        <v>6555.48</v>
      </c>
    </row>
    <row r="69" spans="1:14" ht="14.45" customHeight="1" x14ac:dyDescent="0.2">
      <c r="A69" s="696" t="s">
        <v>509</v>
      </c>
      <c r="B69" s="697" t="s">
        <v>510</v>
      </c>
      <c r="C69" s="698" t="s">
        <v>521</v>
      </c>
      <c r="D69" s="699" t="s">
        <v>522</v>
      </c>
      <c r="E69" s="700">
        <v>50113001</v>
      </c>
      <c r="F69" s="699" t="s">
        <v>526</v>
      </c>
      <c r="G69" s="698" t="s">
        <v>527</v>
      </c>
      <c r="H69" s="698">
        <v>137275</v>
      </c>
      <c r="I69" s="698">
        <v>137275</v>
      </c>
      <c r="J69" s="698" t="s">
        <v>645</v>
      </c>
      <c r="K69" s="698" t="s">
        <v>646</v>
      </c>
      <c r="L69" s="701">
        <v>1054.6500000000003</v>
      </c>
      <c r="M69" s="701">
        <v>3</v>
      </c>
      <c r="N69" s="702">
        <v>3163.9500000000007</v>
      </c>
    </row>
    <row r="70" spans="1:14" ht="14.45" customHeight="1" x14ac:dyDescent="0.2">
      <c r="A70" s="696" t="s">
        <v>509</v>
      </c>
      <c r="B70" s="697" t="s">
        <v>510</v>
      </c>
      <c r="C70" s="698" t="s">
        <v>521</v>
      </c>
      <c r="D70" s="699" t="s">
        <v>522</v>
      </c>
      <c r="E70" s="700">
        <v>50113001</v>
      </c>
      <c r="F70" s="699" t="s">
        <v>526</v>
      </c>
      <c r="G70" s="698" t="s">
        <v>527</v>
      </c>
      <c r="H70" s="698">
        <v>102132</v>
      </c>
      <c r="I70" s="698">
        <v>2132</v>
      </c>
      <c r="J70" s="698" t="s">
        <v>647</v>
      </c>
      <c r="K70" s="698" t="s">
        <v>648</v>
      </c>
      <c r="L70" s="701">
        <v>153.29999999999998</v>
      </c>
      <c r="M70" s="701">
        <v>1</v>
      </c>
      <c r="N70" s="702">
        <v>153.29999999999998</v>
      </c>
    </row>
    <row r="71" spans="1:14" ht="14.45" customHeight="1" x14ac:dyDescent="0.2">
      <c r="A71" s="696" t="s">
        <v>509</v>
      </c>
      <c r="B71" s="697" t="s">
        <v>510</v>
      </c>
      <c r="C71" s="698" t="s">
        <v>521</v>
      </c>
      <c r="D71" s="699" t="s">
        <v>522</v>
      </c>
      <c r="E71" s="700">
        <v>50113001</v>
      </c>
      <c r="F71" s="699" t="s">
        <v>526</v>
      </c>
      <c r="G71" s="698" t="s">
        <v>527</v>
      </c>
      <c r="H71" s="698">
        <v>843217</v>
      </c>
      <c r="I71" s="698">
        <v>9999999</v>
      </c>
      <c r="J71" s="698" t="s">
        <v>649</v>
      </c>
      <c r="K71" s="698" t="s">
        <v>650</v>
      </c>
      <c r="L71" s="701">
        <v>218.82</v>
      </c>
      <c r="M71" s="701">
        <v>25</v>
      </c>
      <c r="N71" s="702">
        <v>5470.5</v>
      </c>
    </row>
    <row r="72" spans="1:14" ht="14.45" customHeight="1" x14ac:dyDescent="0.2">
      <c r="A72" s="696" t="s">
        <v>509</v>
      </c>
      <c r="B72" s="697" t="s">
        <v>510</v>
      </c>
      <c r="C72" s="698" t="s">
        <v>521</v>
      </c>
      <c r="D72" s="699" t="s">
        <v>522</v>
      </c>
      <c r="E72" s="700">
        <v>50113001</v>
      </c>
      <c r="F72" s="699" t="s">
        <v>526</v>
      </c>
      <c r="G72" s="698" t="s">
        <v>527</v>
      </c>
      <c r="H72" s="698">
        <v>230053</v>
      </c>
      <c r="I72" s="698">
        <v>230053</v>
      </c>
      <c r="J72" s="698" t="s">
        <v>651</v>
      </c>
      <c r="K72" s="698" t="s">
        <v>652</v>
      </c>
      <c r="L72" s="701">
        <v>126.62000000000002</v>
      </c>
      <c r="M72" s="701">
        <v>2</v>
      </c>
      <c r="N72" s="702">
        <v>253.24000000000004</v>
      </c>
    </row>
    <row r="73" spans="1:14" ht="14.45" customHeight="1" x14ac:dyDescent="0.2">
      <c r="A73" s="696" t="s">
        <v>509</v>
      </c>
      <c r="B73" s="697" t="s">
        <v>510</v>
      </c>
      <c r="C73" s="698" t="s">
        <v>521</v>
      </c>
      <c r="D73" s="699" t="s">
        <v>522</v>
      </c>
      <c r="E73" s="700">
        <v>50113001</v>
      </c>
      <c r="F73" s="699" t="s">
        <v>526</v>
      </c>
      <c r="G73" s="698" t="s">
        <v>550</v>
      </c>
      <c r="H73" s="698">
        <v>844016</v>
      </c>
      <c r="I73" s="698">
        <v>27440</v>
      </c>
      <c r="J73" s="698" t="s">
        <v>653</v>
      </c>
      <c r="K73" s="698" t="s">
        <v>654</v>
      </c>
      <c r="L73" s="701">
        <v>2345.8200000000002</v>
      </c>
      <c r="M73" s="701">
        <v>2</v>
      </c>
      <c r="N73" s="702">
        <v>4691.6400000000003</v>
      </c>
    </row>
    <row r="74" spans="1:14" ht="14.45" customHeight="1" x14ac:dyDescent="0.2">
      <c r="A74" s="696" t="s">
        <v>509</v>
      </c>
      <c r="B74" s="697" t="s">
        <v>510</v>
      </c>
      <c r="C74" s="698" t="s">
        <v>521</v>
      </c>
      <c r="D74" s="699" t="s">
        <v>522</v>
      </c>
      <c r="E74" s="700">
        <v>50113001</v>
      </c>
      <c r="F74" s="699" t="s">
        <v>526</v>
      </c>
      <c r="G74" s="698" t="s">
        <v>527</v>
      </c>
      <c r="H74" s="698">
        <v>196974</v>
      </c>
      <c r="I74" s="698">
        <v>187983</v>
      </c>
      <c r="J74" s="698" t="s">
        <v>655</v>
      </c>
      <c r="K74" s="698" t="s">
        <v>656</v>
      </c>
      <c r="L74" s="701">
        <v>49.8</v>
      </c>
      <c r="M74" s="701">
        <v>1</v>
      </c>
      <c r="N74" s="702">
        <v>49.8</v>
      </c>
    </row>
    <row r="75" spans="1:14" ht="14.45" customHeight="1" x14ac:dyDescent="0.2">
      <c r="A75" s="696" t="s">
        <v>509</v>
      </c>
      <c r="B75" s="697" t="s">
        <v>510</v>
      </c>
      <c r="C75" s="698" t="s">
        <v>521</v>
      </c>
      <c r="D75" s="699" t="s">
        <v>522</v>
      </c>
      <c r="E75" s="700">
        <v>50113001</v>
      </c>
      <c r="F75" s="699" t="s">
        <v>526</v>
      </c>
      <c r="G75" s="698" t="s">
        <v>527</v>
      </c>
      <c r="H75" s="698">
        <v>99884</v>
      </c>
      <c r="I75" s="698">
        <v>99884</v>
      </c>
      <c r="J75" s="698" t="s">
        <v>657</v>
      </c>
      <c r="K75" s="698" t="s">
        <v>658</v>
      </c>
      <c r="L75" s="701">
        <v>133.84</v>
      </c>
      <c r="M75" s="701">
        <v>1</v>
      </c>
      <c r="N75" s="702">
        <v>133.84</v>
      </c>
    </row>
    <row r="76" spans="1:14" ht="14.45" customHeight="1" x14ac:dyDescent="0.2">
      <c r="A76" s="696" t="s">
        <v>509</v>
      </c>
      <c r="B76" s="697" t="s">
        <v>510</v>
      </c>
      <c r="C76" s="698" t="s">
        <v>521</v>
      </c>
      <c r="D76" s="699" t="s">
        <v>522</v>
      </c>
      <c r="E76" s="700">
        <v>50113001</v>
      </c>
      <c r="F76" s="699" t="s">
        <v>526</v>
      </c>
      <c r="G76" s="698" t="s">
        <v>527</v>
      </c>
      <c r="H76" s="698">
        <v>238142</v>
      </c>
      <c r="I76" s="698">
        <v>238142</v>
      </c>
      <c r="J76" s="698" t="s">
        <v>659</v>
      </c>
      <c r="K76" s="698" t="s">
        <v>660</v>
      </c>
      <c r="L76" s="701">
        <v>58.249999999999986</v>
      </c>
      <c r="M76" s="701">
        <v>1</v>
      </c>
      <c r="N76" s="702">
        <v>58.249999999999986</v>
      </c>
    </row>
    <row r="77" spans="1:14" ht="14.45" customHeight="1" x14ac:dyDescent="0.2">
      <c r="A77" s="696" t="s">
        <v>509</v>
      </c>
      <c r="B77" s="697" t="s">
        <v>510</v>
      </c>
      <c r="C77" s="698" t="s">
        <v>521</v>
      </c>
      <c r="D77" s="699" t="s">
        <v>522</v>
      </c>
      <c r="E77" s="700">
        <v>50113001</v>
      </c>
      <c r="F77" s="699" t="s">
        <v>526</v>
      </c>
      <c r="G77" s="698" t="s">
        <v>527</v>
      </c>
      <c r="H77" s="698">
        <v>230417</v>
      </c>
      <c r="I77" s="698">
        <v>230417</v>
      </c>
      <c r="J77" s="698" t="s">
        <v>661</v>
      </c>
      <c r="K77" s="698" t="s">
        <v>662</v>
      </c>
      <c r="L77" s="701">
        <v>53.974000000000004</v>
      </c>
      <c r="M77" s="701">
        <v>5</v>
      </c>
      <c r="N77" s="702">
        <v>269.87</v>
      </c>
    </row>
    <row r="78" spans="1:14" ht="14.45" customHeight="1" x14ac:dyDescent="0.2">
      <c r="A78" s="696" t="s">
        <v>509</v>
      </c>
      <c r="B78" s="697" t="s">
        <v>510</v>
      </c>
      <c r="C78" s="698" t="s">
        <v>521</v>
      </c>
      <c r="D78" s="699" t="s">
        <v>522</v>
      </c>
      <c r="E78" s="700">
        <v>50113001</v>
      </c>
      <c r="F78" s="699" t="s">
        <v>526</v>
      </c>
      <c r="G78" s="698" t="s">
        <v>527</v>
      </c>
      <c r="H78" s="698">
        <v>230415</v>
      </c>
      <c r="I78" s="698">
        <v>230415</v>
      </c>
      <c r="J78" s="698" t="s">
        <v>663</v>
      </c>
      <c r="K78" s="698" t="s">
        <v>664</v>
      </c>
      <c r="L78" s="701">
        <v>27.034999999999997</v>
      </c>
      <c r="M78" s="701">
        <v>2</v>
      </c>
      <c r="N78" s="702">
        <v>54.069999999999993</v>
      </c>
    </row>
    <row r="79" spans="1:14" ht="14.45" customHeight="1" x14ac:dyDescent="0.2">
      <c r="A79" s="696" t="s">
        <v>509</v>
      </c>
      <c r="B79" s="697" t="s">
        <v>510</v>
      </c>
      <c r="C79" s="698" t="s">
        <v>521</v>
      </c>
      <c r="D79" s="699" t="s">
        <v>522</v>
      </c>
      <c r="E79" s="700">
        <v>50113001</v>
      </c>
      <c r="F79" s="699" t="s">
        <v>526</v>
      </c>
      <c r="G79" s="698" t="s">
        <v>527</v>
      </c>
      <c r="H79" s="698">
        <v>216104</v>
      </c>
      <c r="I79" s="698">
        <v>216104</v>
      </c>
      <c r="J79" s="698" t="s">
        <v>665</v>
      </c>
      <c r="K79" s="698" t="s">
        <v>666</v>
      </c>
      <c r="L79" s="701">
        <v>191.88333333333335</v>
      </c>
      <c r="M79" s="701">
        <v>3</v>
      </c>
      <c r="N79" s="702">
        <v>575.65000000000009</v>
      </c>
    </row>
    <row r="80" spans="1:14" ht="14.45" customHeight="1" x14ac:dyDescent="0.2">
      <c r="A80" s="696" t="s">
        <v>509</v>
      </c>
      <c r="B80" s="697" t="s">
        <v>510</v>
      </c>
      <c r="C80" s="698" t="s">
        <v>521</v>
      </c>
      <c r="D80" s="699" t="s">
        <v>522</v>
      </c>
      <c r="E80" s="700">
        <v>50113001</v>
      </c>
      <c r="F80" s="699" t="s">
        <v>526</v>
      </c>
      <c r="G80" s="698" t="s">
        <v>527</v>
      </c>
      <c r="H80" s="698">
        <v>207940</v>
      </c>
      <c r="I80" s="698">
        <v>207940</v>
      </c>
      <c r="J80" s="698" t="s">
        <v>667</v>
      </c>
      <c r="K80" s="698" t="s">
        <v>668</v>
      </c>
      <c r="L80" s="701">
        <v>73.059999999999974</v>
      </c>
      <c r="M80" s="701">
        <v>2</v>
      </c>
      <c r="N80" s="702">
        <v>146.11999999999995</v>
      </c>
    </row>
    <row r="81" spans="1:14" ht="14.45" customHeight="1" x14ac:dyDescent="0.2">
      <c r="A81" s="696" t="s">
        <v>509</v>
      </c>
      <c r="B81" s="697" t="s">
        <v>510</v>
      </c>
      <c r="C81" s="698" t="s">
        <v>521</v>
      </c>
      <c r="D81" s="699" t="s">
        <v>522</v>
      </c>
      <c r="E81" s="700">
        <v>50113001</v>
      </c>
      <c r="F81" s="699" t="s">
        <v>526</v>
      </c>
      <c r="G81" s="698" t="s">
        <v>527</v>
      </c>
      <c r="H81" s="698">
        <v>849382</v>
      </c>
      <c r="I81" s="698">
        <v>119697</v>
      </c>
      <c r="J81" s="698" t="s">
        <v>669</v>
      </c>
      <c r="K81" s="698" t="s">
        <v>670</v>
      </c>
      <c r="L81" s="701">
        <v>172.00999999999996</v>
      </c>
      <c r="M81" s="701">
        <v>1</v>
      </c>
      <c r="N81" s="702">
        <v>172.00999999999996</v>
      </c>
    </row>
    <row r="82" spans="1:14" ht="14.45" customHeight="1" x14ac:dyDescent="0.2">
      <c r="A82" s="696" t="s">
        <v>509</v>
      </c>
      <c r="B82" s="697" t="s">
        <v>510</v>
      </c>
      <c r="C82" s="698" t="s">
        <v>521</v>
      </c>
      <c r="D82" s="699" t="s">
        <v>522</v>
      </c>
      <c r="E82" s="700">
        <v>50113001</v>
      </c>
      <c r="F82" s="699" t="s">
        <v>526</v>
      </c>
      <c r="G82" s="698" t="s">
        <v>527</v>
      </c>
      <c r="H82" s="698">
        <v>218835</v>
      </c>
      <c r="I82" s="698">
        <v>218835</v>
      </c>
      <c r="J82" s="698" t="s">
        <v>671</v>
      </c>
      <c r="K82" s="698" t="s">
        <v>542</v>
      </c>
      <c r="L82" s="701">
        <v>87.050000000000011</v>
      </c>
      <c r="M82" s="701">
        <v>1</v>
      </c>
      <c r="N82" s="702">
        <v>87.050000000000011</v>
      </c>
    </row>
    <row r="83" spans="1:14" ht="14.45" customHeight="1" x14ac:dyDescent="0.2">
      <c r="A83" s="696" t="s">
        <v>509</v>
      </c>
      <c r="B83" s="697" t="s">
        <v>510</v>
      </c>
      <c r="C83" s="698" t="s">
        <v>521</v>
      </c>
      <c r="D83" s="699" t="s">
        <v>522</v>
      </c>
      <c r="E83" s="700">
        <v>50113001</v>
      </c>
      <c r="F83" s="699" t="s">
        <v>526</v>
      </c>
      <c r="G83" s="698" t="s">
        <v>306</v>
      </c>
      <c r="H83" s="698">
        <v>232156</v>
      </c>
      <c r="I83" s="698">
        <v>232156</v>
      </c>
      <c r="J83" s="698" t="s">
        <v>672</v>
      </c>
      <c r="K83" s="698" t="s">
        <v>673</v>
      </c>
      <c r="L83" s="701">
        <v>12.19</v>
      </c>
      <c r="M83" s="701">
        <v>1</v>
      </c>
      <c r="N83" s="702">
        <v>12.19</v>
      </c>
    </row>
    <row r="84" spans="1:14" ht="14.45" customHeight="1" x14ac:dyDescent="0.2">
      <c r="A84" s="696" t="s">
        <v>509</v>
      </c>
      <c r="B84" s="697" t="s">
        <v>510</v>
      </c>
      <c r="C84" s="698" t="s">
        <v>521</v>
      </c>
      <c r="D84" s="699" t="s">
        <v>522</v>
      </c>
      <c r="E84" s="700">
        <v>50113001</v>
      </c>
      <c r="F84" s="699" t="s">
        <v>526</v>
      </c>
      <c r="G84" s="698" t="s">
        <v>550</v>
      </c>
      <c r="H84" s="698">
        <v>214435</v>
      </c>
      <c r="I84" s="698">
        <v>214435</v>
      </c>
      <c r="J84" s="698" t="s">
        <v>674</v>
      </c>
      <c r="K84" s="698" t="s">
        <v>675</v>
      </c>
      <c r="L84" s="701">
        <v>42.867999999999995</v>
      </c>
      <c r="M84" s="701">
        <v>5</v>
      </c>
      <c r="N84" s="702">
        <v>214.33999999999997</v>
      </c>
    </row>
    <row r="85" spans="1:14" ht="14.45" customHeight="1" x14ac:dyDescent="0.2">
      <c r="A85" s="696" t="s">
        <v>509</v>
      </c>
      <c r="B85" s="697" t="s">
        <v>510</v>
      </c>
      <c r="C85" s="698" t="s">
        <v>521</v>
      </c>
      <c r="D85" s="699" t="s">
        <v>522</v>
      </c>
      <c r="E85" s="700">
        <v>50113001</v>
      </c>
      <c r="F85" s="699" t="s">
        <v>526</v>
      </c>
      <c r="G85" s="698" t="s">
        <v>550</v>
      </c>
      <c r="H85" s="698">
        <v>214427</v>
      </c>
      <c r="I85" s="698">
        <v>214427</v>
      </c>
      <c r="J85" s="698" t="s">
        <v>676</v>
      </c>
      <c r="K85" s="698" t="s">
        <v>677</v>
      </c>
      <c r="L85" s="701">
        <v>16.577333333333335</v>
      </c>
      <c r="M85" s="701">
        <v>2100</v>
      </c>
      <c r="N85" s="702">
        <v>34812.400000000001</v>
      </c>
    </row>
    <row r="86" spans="1:14" ht="14.45" customHeight="1" x14ac:dyDescent="0.2">
      <c r="A86" s="696" t="s">
        <v>509</v>
      </c>
      <c r="B86" s="697" t="s">
        <v>510</v>
      </c>
      <c r="C86" s="698" t="s">
        <v>521</v>
      </c>
      <c r="D86" s="699" t="s">
        <v>522</v>
      </c>
      <c r="E86" s="700">
        <v>50113001</v>
      </c>
      <c r="F86" s="699" t="s">
        <v>526</v>
      </c>
      <c r="G86" s="698" t="s">
        <v>527</v>
      </c>
      <c r="H86" s="698">
        <v>194680</v>
      </c>
      <c r="I86" s="698">
        <v>194680</v>
      </c>
      <c r="J86" s="698" t="s">
        <v>678</v>
      </c>
      <c r="K86" s="698" t="s">
        <v>679</v>
      </c>
      <c r="L86" s="701">
        <v>769.3599999999999</v>
      </c>
      <c r="M86" s="701">
        <v>1</v>
      </c>
      <c r="N86" s="702">
        <v>769.3599999999999</v>
      </c>
    </row>
    <row r="87" spans="1:14" ht="14.45" customHeight="1" x14ac:dyDescent="0.2">
      <c r="A87" s="696" t="s">
        <v>509</v>
      </c>
      <c r="B87" s="697" t="s">
        <v>510</v>
      </c>
      <c r="C87" s="698" t="s">
        <v>521</v>
      </c>
      <c r="D87" s="699" t="s">
        <v>522</v>
      </c>
      <c r="E87" s="700">
        <v>50113001</v>
      </c>
      <c r="F87" s="699" t="s">
        <v>526</v>
      </c>
      <c r="G87" s="698" t="s">
        <v>550</v>
      </c>
      <c r="H87" s="698">
        <v>113767</v>
      </c>
      <c r="I87" s="698">
        <v>13767</v>
      </c>
      <c r="J87" s="698" t="s">
        <v>680</v>
      </c>
      <c r="K87" s="698" t="s">
        <v>681</v>
      </c>
      <c r="L87" s="701">
        <v>44.829999999999991</v>
      </c>
      <c r="M87" s="701">
        <v>2</v>
      </c>
      <c r="N87" s="702">
        <v>89.659999999999982</v>
      </c>
    </row>
    <row r="88" spans="1:14" ht="14.45" customHeight="1" x14ac:dyDescent="0.2">
      <c r="A88" s="696" t="s">
        <v>509</v>
      </c>
      <c r="B88" s="697" t="s">
        <v>510</v>
      </c>
      <c r="C88" s="698" t="s">
        <v>521</v>
      </c>
      <c r="D88" s="699" t="s">
        <v>522</v>
      </c>
      <c r="E88" s="700">
        <v>50113001</v>
      </c>
      <c r="F88" s="699" t="s">
        <v>526</v>
      </c>
      <c r="G88" s="698" t="s">
        <v>550</v>
      </c>
      <c r="H88" s="698">
        <v>848765</v>
      </c>
      <c r="I88" s="698">
        <v>107938</v>
      </c>
      <c r="J88" s="698" t="s">
        <v>680</v>
      </c>
      <c r="K88" s="698" t="s">
        <v>682</v>
      </c>
      <c r="L88" s="701">
        <v>128.28</v>
      </c>
      <c r="M88" s="701">
        <v>13</v>
      </c>
      <c r="N88" s="702">
        <v>1667.6399999999999</v>
      </c>
    </row>
    <row r="89" spans="1:14" ht="14.45" customHeight="1" x14ac:dyDescent="0.2">
      <c r="A89" s="696" t="s">
        <v>509</v>
      </c>
      <c r="B89" s="697" t="s">
        <v>510</v>
      </c>
      <c r="C89" s="698" t="s">
        <v>521</v>
      </c>
      <c r="D89" s="699" t="s">
        <v>522</v>
      </c>
      <c r="E89" s="700">
        <v>50113001</v>
      </c>
      <c r="F89" s="699" t="s">
        <v>526</v>
      </c>
      <c r="G89" s="698" t="s">
        <v>527</v>
      </c>
      <c r="H89" s="698">
        <v>193105</v>
      </c>
      <c r="I89" s="698">
        <v>93105</v>
      </c>
      <c r="J89" s="698" t="s">
        <v>683</v>
      </c>
      <c r="K89" s="698" t="s">
        <v>684</v>
      </c>
      <c r="L89" s="701">
        <v>208.05375000000004</v>
      </c>
      <c r="M89" s="701">
        <v>112</v>
      </c>
      <c r="N89" s="702">
        <v>23302.020000000004</v>
      </c>
    </row>
    <row r="90" spans="1:14" ht="14.45" customHeight="1" x14ac:dyDescent="0.2">
      <c r="A90" s="696" t="s">
        <v>509</v>
      </c>
      <c r="B90" s="697" t="s">
        <v>510</v>
      </c>
      <c r="C90" s="698" t="s">
        <v>521</v>
      </c>
      <c r="D90" s="699" t="s">
        <v>522</v>
      </c>
      <c r="E90" s="700">
        <v>50113001</v>
      </c>
      <c r="F90" s="699" t="s">
        <v>526</v>
      </c>
      <c r="G90" s="698" t="s">
        <v>527</v>
      </c>
      <c r="H90" s="698">
        <v>193104</v>
      </c>
      <c r="I90" s="698">
        <v>93104</v>
      </c>
      <c r="J90" s="698" t="s">
        <v>683</v>
      </c>
      <c r="K90" s="698" t="s">
        <v>685</v>
      </c>
      <c r="L90" s="701">
        <v>47.27</v>
      </c>
      <c r="M90" s="701">
        <v>1</v>
      </c>
      <c r="N90" s="702">
        <v>47.27</v>
      </c>
    </row>
    <row r="91" spans="1:14" ht="14.45" customHeight="1" x14ac:dyDescent="0.2">
      <c r="A91" s="696" t="s">
        <v>509</v>
      </c>
      <c r="B91" s="697" t="s">
        <v>510</v>
      </c>
      <c r="C91" s="698" t="s">
        <v>521</v>
      </c>
      <c r="D91" s="699" t="s">
        <v>522</v>
      </c>
      <c r="E91" s="700">
        <v>50113001</v>
      </c>
      <c r="F91" s="699" t="s">
        <v>526</v>
      </c>
      <c r="G91" s="698" t="s">
        <v>550</v>
      </c>
      <c r="H91" s="698">
        <v>237626</v>
      </c>
      <c r="I91" s="698">
        <v>237626</v>
      </c>
      <c r="J91" s="698" t="s">
        <v>686</v>
      </c>
      <c r="K91" s="698" t="s">
        <v>687</v>
      </c>
      <c r="L91" s="701">
        <v>238.66</v>
      </c>
      <c r="M91" s="701">
        <v>10</v>
      </c>
      <c r="N91" s="702">
        <v>2386.6</v>
      </c>
    </row>
    <row r="92" spans="1:14" ht="14.45" customHeight="1" x14ac:dyDescent="0.2">
      <c r="A92" s="696" t="s">
        <v>509</v>
      </c>
      <c r="B92" s="697" t="s">
        <v>510</v>
      </c>
      <c r="C92" s="698" t="s">
        <v>521</v>
      </c>
      <c r="D92" s="699" t="s">
        <v>522</v>
      </c>
      <c r="E92" s="700">
        <v>50113001</v>
      </c>
      <c r="F92" s="699" t="s">
        <v>526</v>
      </c>
      <c r="G92" s="698" t="s">
        <v>527</v>
      </c>
      <c r="H92" s="698">
        <v>201992</v>
      </c>
      <c r="I92" s="698">
        <v>201992</v>
      </c>
      <c r="J92" s="698" t="s">
        <v>688</v>
      </c>
      <c r="K92" s="698" t="s">
        <v>689</v>
      </c>
      <c r="L92" s="701">
        <v>553.64499999999998</v>
      </c>
      <c r="M92" s="701">
        <v>2</v>
      </c>
      <c r="N92" s="702">
        <v>1107.29</v>
      </c>
    </row>
    <row r="93" spans="1:14" ht="14.45" customHeight="1" x14ac:dyDescent="0.2">
      <c r="A93" s="696" t="s">
        <v>509</v>
      </c>
      <c r="B93" s="697" t="s">
        <v>510</v>
      </c>
      <c r="C93" s="698" t="s">
        <v>521</v>
      </c>
      <c r="D93" s="699" t="s">
        <v>522</v>
      </c>
      <c r="E93" s="700">
        <v>50113001</v>
      </c>
      <c r="F93" s="699" t="s">
        <v>526</v>
      </c>
      <c r="G93" s="698" t="s">
        <v>527</v>
      </c>
      <c r="H93" s="698">
        <v>114075</v>
      </c>
      <c r="I93" s="698">
        <v>14075</v>
      </c>
      <c r="J93" s="698" t="s">
        <v>688</v>
      </c>
      <c r="K93" s="698" t="s">
        <v>690</v>
      </c>
      <c r="L93" s="701">
        <v>294.61</v>
      </c>
      <c r="M93" s="701">
        <v>5</v>
      </c>
      <c r="N93" s="702">
        <v>1473.05</v>
      </c>
    </row>
    <row r="94" spans="1:14" ht="14.45" customHeight="1" x14ac:dyDescent="0.2">
      <c r="A94" s="696" t="s">
        <v>509</v>
      </c>
      <c r="B94" s="697" t="s">
        <v>510</v>
      </c>
      <c r="C94" s="698" t="s">
        <v>521</v>
      </c>
      <c r="D94" s="699" t="s">
        <v>522</v>
      </c>
      <c r="E94" s="700">
        <v>50113001</v>
      </c>
      <c r="F94" s="699" t="s">
        <v>526</v>
      </c>
      <c r="G94" s="698" t="s">
        <v>527</v>
      </c>
      <c r="H94" s="698">
        <v>197522</v>
      </c>
      <c r="I94" s="698">
        <v>97522</v>
      </c>
      <c r="J94" s="698" t="s">
        <v>688</v>
      </c>
      <c r="K94" s="698" t="s">
        <v>691</v>
      </c>
      <c r="L94" s="701">
        <v>159.02000000000001</v>
      </c>
      <c r="M94" s="701">
        <v>2</v>
      </c>
      <c r="N94" s="702">
        <v>318.04000000000002</v>
      </c>
    </row>
    <row r="95" spans="1:14" ht="14.45" customHeight="1" x14ac:dyDescent="0.2">
      <c r="A95" s="696" t="s">
        <v>509</v>
      </c>
      <c r="B95" s="697" t="s">
        <v>510</v>
      </c>
      <c r="C95" s="698" t="s">
        <v>521</v>
      </c>
      <c r="D95" s="699" t="s">
        <v>522</v>
      </c>
      <c r="E95" s="700">
        <v>50113001</v>
      </c>
      <c r="F95" s="699" t="s">
        <v>526</v>
      </c>
      <c r="G95" s="698" t="s">
        <v>527</v>
      </c>
      <c r="H95" s="698">
        <v>184090</v>
      </c>
      <c r="I95" s="698">
        <v>84090</v>
      </c>
      <c r="J95" s="698" t="s">
        <v>692</v>
      </c>
      <c r="K95" s="698" t="s">
        <v>693</v>
      </c>
      <c r="L95" s="701">
        <v>60.093953488372073</v>
      </c>
      <c r="M95" s="701">
        <v>43</v>
      </c>
      <c r="N95" s="702">
        <v>2584.0399999999991</v>
      </c>
    </row>
    <row r="96" spans="1:14" ht="14.45" customHeight="1" x14ac:dyDescent="0.2">
      <c r="A96" s="696" t="s">
        <v>509</v>
      </c>
      <c r="B96" s="697" t="s">
        <v>510</v>
      </c>
      <c r="C96" s="698" t="s">
        <v>521</v>
      </c>
      <c r="D96" s="699" t="s">
        <v>522</v>
      </c>
      <c r="E96" s="700">
        <v>50113001</v>
      </c>
      <c r="F96" s="699" t="s">
        <v>526</v>
      </c>
      <c r="G96" s="698" t="s">
        <v>550</v>
      </c>
      <c r="H96" s="698">
        <v>136754</v>
      </c>
      <c r="I96" s="698">
        <v>136754</v>
      </c>
      <c r="J96" s="698" t="s">
        <v>694</v>
      </c>
      <c r="K96" s="698" t="s">
        <v>695</v>
      </c>
      <c r="L96" s="701">
        <v>950.43</v>
      </c>
      <c r="M96" s="701">
        <v>3</v>
      </c>
      <c r="N96" s="702">
        <v>2851.29</v>
      </c>
    </row>
    <row r="97" spans="1:14" ht="14.45" customHeight="1" x14ac:dyDescent="0.2">
      <c r="A97" s="696" t="s">
        <v>509</v>
      </c>
      <c r="B97" s="697" t="s">
        <v>510</v>
      </c>
      <c r="C97" s="698" t="s">
        <v>521</v>
      </c>
      <c r="D97" s="699" t="s">
        <v>522</v>
      </c>
      <c r="E97" s="700">
        <v>50113001</v>
      </c>
      <c r="F97" s="699" t="s">
        <v>526</v>
      </c>
      <c r="G97" s="698" t="s">
        <v>550</v>
      </c>
      <c r="H97" s="698">
        <v>136755</v>
      </c>
      <c r="I97" s="698">
        <v>136755</v>
      </c>
      <c r="J97" s="698" t="s">
        <v>694</v>
      </c>
      <c r="K97" s="698" t="s">
        <v>696</v>
      </c>
      <c r="L97" s="701">
        <v>4895.9549999999999</v>
      </c>
      <c r="M97" s="701">
        <v>2</v>
      </c>
      <c r="N97" s="702">
        <v>9791.91</v>
      </c>
    </row>
    <row r="98" spans="1:14" ht="14.45" customHeight="1" x14ac:dyDescent="0.2">
      <c r="A98" s="696" t="s">
        <v>509</v>
      </c>
      <c r="B98" s="697" t="s">
        <v>510</v>
      </c>
      <c r="C98" s="698" t="s">
        <v>521</v>
      </c>
      <c r="D98" s="699" t="s">
        <v>522</v>
      </c>
      <c r="E98" s="700">
        <v>50113001</v>
      </c>
      <c r="F98" s="699" t="s">
        <v>526</v>
      </c>
      <c r="G98" s="698" t="s">
        <v>527</v>
      </c>
      <c r="H98" s="698">
        <v>230423</v>
      </c>
      <c r="I98" s="698">
        <v>230423</v>
      </c>
      <c r="J98" s="698" t="s">
        <v>697</v>
      </c>
      <c r="K98" s="698" t="s">
        <v>698</v>
      </c>
      <c r="L98" s="701">
        <v>39.849999999999987</v>
      </c>
      <c r="M98" s="701">
        <v>2</v>
      </c>
      <c r="N98" s="702">
        <v>79.699999999999974</v>
      </c>
    </row>
    <row r="99" spans="1:14" ht="14.45" customHeight="1" x14ac:dyDescent="0.2">
      <c r="A99" s="696" t="s">
        <v>509</v>
      </c>
      <c r="B99" s="697" t="s">
        <v>510</v>
      </c>
      <c r="C99" s="698" t="s">
        <v>521</v>
      </c>
      <c r="D99" s="699" t="s">
        <v>522</v>
      </c>
      <c r="E99" s="700">
        <v>50113001</v>
      </c>
      <c r="F99" s="699" t="s">
        <v>526</v>
      </c>
      <c r="G99" s="698" t="s">
        <v>527</v>
      </c>
      <c r="H99" s="698">
        <v>189024</v>
      </c>
      <c r="I99" s="698">
        <v>89024</v>
      </c>
      <c r="J99" s="698" t="s">
        <v>699</v>
      </c>
      <c r="K99" s="698" t="s">
        <v>700</v>
      </c>
      <c r="L99" s="701">
        <v>17.469999999999992</v>
      </c>
      <c r="M99" s="701">
        <v>1</v>
      </c>
      <c r="N99" s="702">
        <v>17.469999999999992</v>
      </c>
    </row>
    <row r="100" spans="1:14" ht="14.45" customHeight="1" x14ac:dyDescent="0.2">
      <c r="A100" s="696" t="s">
        <v>509</v>
      </c>
      <c r="B100" s="697" t="s">
        <v>510</v>
      </c>
      <c r="C100" s="698" t="s">
        <v>521</v>
      </c>
      <c r="D100" s="699" t="s">
        <v>522</v>
      </c>
      <c r="E100" s="700">
        <v>50113001</v>
      </c>
      <c r="F100" s="699" t="s">
        <v>526</v>
      </c>
      <c r="G100" s="698" t="s">
        <v>527</v>
      </c>
      <c r="H100" s="698">
        <v>846346</v>
      </c>
      <c r="I100" s="698">
        <v>119672</v>
      </c>
      <c r="J100" s="698" t="s">
        <v>701</v>
      </c>
      <c r="K100" s="698" t="s">
        <v>702</v>
      </c>
      <c r="L100" s="701">
        <v>120.97500000000002</v>
      </c>
      <c r="M100" s="701">
        <v>2</v>
      </c>
      <c r="N100" s="702">
        <v>241.95000000000005</v>
      </c>
    </row>
    <row r="101" spans="1:14" ht="14.45" customHeight="1" x14ac:dyDescent="0.2">
      <c r="A101" s="696" t="s">
        <v>509</v>
      </c>
      <c r="B101" s="697" t="s">
        <v>510</v>
      </c>
      <c r="C101" s="698" t="s">
        <v>521</v>
      </c>
      <c r="D101" s="699" t="s">
        <v>522</v>
      </c>
      <c r="E101" s="700">
        <v>50113001</v>
      </c>
      <c r="F101" s="699" t="s">
        <v>526</v>
      </c>
      <c r="G101" s="698" t="s">
        <v>527</v>
      </c>
      <c r="H101" s="698">
        <v>117011</v>
      </c>
      <c r="I101" s="698">
        <v>17011</v>
      </c>
      <c r="J101" s="698" t="s">
        <v>703</v>
      </c>
      <c r="K101" s="698" t="s">
        <v>704</v>
      </c>
      <c r="L101" s="701">
        <v>144.96486486486484</v>
      </c>
      <c r="M101" s="701">
        <v>407</v>
      </c>
      <c r="N101" s="702">
        <v>59000.699999999983</v>
      </c>
    </row>
    <row r="102" spans="1:14" ht="14.45" customHeight="1" x14ac:dyDescent="0.2">
      <c r="A102" s="696" t="s">
        <v>509</v>
      </c>
      <c r="B102" s="697" t="s">
        <v>510</v>
      </c>
      <c r="C102" s="698" t="s">
        <v>521</v>
      </c>
      <c r="D102" s="699" t="s">
        <v>522</v>
      </c>
      <c r="E102" s="700">
        <v>50113001</v>
      </c>
      <c r="F102" s="699" t="s">
        <v>526</v>
      </c>
      <c r="G102" s="698" t="s">
        <v>527</v>
      </c>
      <c r="H102" s="698">
        <v>844831</v>
      </c>
      <c r="I102" s="698">
        <v>9999999</v>
      </c>
      <c r="J102" s="698" t="s">
        <v>705</v>
      </c>
      <c r="K102" s="698" t="s">
        <v>706</v>
      </c>
      <c r="L102" s="701">
        <v>2920.0099999999998</v>
      </c>
      <c r="M102" s="701">
        <v>1</v>
      </c>
      <c r="N102" s="702">
        <v>2920.0099999999998</v>
      </c>
    </row>
    <row r="103" spans="1:14" ht="14.45" customHeight="1" x14ac:dyDescent="0.2">
      <c r="A103" s="696" t="s">
        <v>509</v>
      </c>
      <c r="B103" s="697" t="s">
        <v>510</v>
      </c>
      <c r="C103" s="698" t="s">
        <v>521</v>
      </c>
      <c r="D103" s="699" t="s">
        <v>522</v>
      </c>
      <c r="E103" s="700">
        <v>50113001</v>
      </c>
      <c r="F103" s="699" t="s">
        <v>526</v>
      </c>
      <c r="G103" s="698" t="s">
        <v>527</v>
      </c>
      <c r="H103" s="698">
        <v>232606</v>
      </c>
      <c r="I103" s="698">
        <v>232606</v>
      </c>
      <c r="J103" s="698" t="s">
        <v>707</v>
      </c>
      <c r="K103" s="698" t="s">
        <v>708</v>
      </c>
      <c r="L103" s="701">
        <v>109.81</v>
      </c>
      <c r="M103" s="701">
        <v>4</v>
      </c>
      <c r="N103" s="702">
        <v>439.24</v>
      </c>
    </row>
    <row r="104" spans="1:14" ht="14.45" customHeight="1" x14ac:dyDescent="0.2">
      <c r="A104" s="696" t="s">
        <v>509</v>
      </c>
      <c r="B104" s="697" t="s">
        <v>510</v>
      </c>
      <c r="C104" s="698" t="s">
        <v>521</v>
      </c>
      <c r="D104" s="699" t="s">
        <v>522</v>
      </c>
      <c r="E104" s="700">
        <v>50113001</v>
      </c>
      <c r="F104" s="699" t="s">
        <v>526</v>
      </c>
      <c r="G104" s="698" t="s">
        <v>527</v>
      </c>
      <c r="H104" s="698">
        <v>100113</v>
      </c>
      <c r="I104" s="698">
        <v>113</v>
      </c>
      <c r="J104" s="698" t="s">
        <v>709</v>
      </c>
      <c r="K104" s="698" t="s">
        <v>710</v>
      </c>
      <c r="L104" s="701">
        <v>45.990000000000009</v>
      </c>
      <c r="M104" s="701">
        <v>13</v>
      </c>
      <c r="N104" s="702">
        <v>597.87000000000012</v>
      </c>
    </row>
    <row r="105" spans="1:14" ht="14.45" customHeight="1" x14ac:dyDescent="0.2">
      <c r="A105" s="696" t="s">
        <v>509</v>
      </c>
      <c r="B105" s="697" t="s">
        <v>510</v>
      </c>
      <c r="C105" s="698" t="s">
        <v>521</v>
      </c>
      <c r="D105" s="699" t="s">
        <v>522</v>
      </c>
      <c r="E105" s="700">
        <v>50113001</v>
      </c>
      <c r="F105" s="699" t="s">
        <v>526</v>
      </c>
      <c r="G105" s="698" t="s">
        <v>527</v>
      </c>
      <c r="H105" s="698">
        <v>11399</v>
      </c>
      <c r="I105" s="698">
        <v>11399</v>
      </c>
      <c r="J105" s="698" t="s">
        <v>711</v>
      </c>
      <c r="K105" s="698" t="s">
        <v>712</v>
      </c>
      <c r="L105" s="701">
        <v>10285</v>
      </c>
      <c r="M105" s="701">
        <v>2</v>
      </c>
      <c r="N105" s="702">
        <v>20570</v>
      </c>
    </row>
    <row r="106" spans="1:14" ht="14.45" customHeight="1" x14ac:dyDescent="0.2">
      <c r="A106" s="696" t="s">
        <v>509</v>
      </c>
      <c r="B106" s="697" t="s">
        <v>510</v>
      </c>
      <c r="C106" s="698" t="s">
        <v>521</v>
      </c>
      <c r="D106" s="699" t="s">
        <v>522</v>
      </c>
      <c r="E106" s="700">
        <v>50113001</v>
      </c>
      <c r="F106" s="699" t="s">
        <v>526</v>
      </c>
      <c r="G106" s="698" t="s">
        <v>527</v>
      </c>
      <c r="H106" s="698">
        <v>231751</v>
      </c>
      <c r="I106" s="698">
        <v>231751</v>
      </c>
      <c r="J106" s="698" t="s">
        <v>713</v>
      </c>
      <c r="K106" s="698" t="s">
        <v>714</v>
      </c>
      <c r="L106" s="701">
        <v>111.38</v>
      </c>
      <c r="M106" s="701">
        <v>20</v>
      </c>
      <c r="N106" s="702">
        <v>2227.6</v>
      </c>
    </row>
    <row r="107" spans="1:14" ht="14.45" customHeight="1" x14ac:dyDescent="0.2">
      <c r="A107" s="696" t="s">
        <v>509</v>
      </c>
      <c r="B107" s="697" t="s">
        <v>510</v>
      </c>
      <c r="C107" s="698" t="s">
        <v>521</v>
      </c>
      <c r="D107" s="699" t="s">
        <v>522</v>
      </c>
      <c r="E107" s="700">
        <v>50113001</v>
      </c>
      <c r="F107" s="699" t="s">
        <v>526</v>
      </c>
      <c r="G107" s="698" t="s">
        <v>527</v>
      </c>
      <c r="H107" s="698">
        <v>241672</v>
      </c>
      <c r="I107" s="698">
        <v>241672</v>
      </c>
      <c r="J107" s="698" t="s">
        <v>715</v>
      </c>
      <c r="K107" s="698" t="s">
        <v>716</v>
      </c>
      <c r="L107" s="701">
        <v>111.40999999999994</v>
      </c>
      <c r="M107" s="701">
        <v>440</v>
      </c>
      <c r="N107" s="702">
        <v>49020.399999999972</v>
      </c>
    </row>
    <row r="108" spans="1:14" ht="14.45" customHeight="1" x14ac:dyDescent="0.2">
      <c r="A108" s="696" t="s">
        <v>509</v>
      </c>
      <c r="B108" s="697" t="s">
        <v>510</v>
      </c>
      <c r="C108" s="698" t="s">
        <v>521</v>
      </c>
      <c r="D108" s="699" t="s">
        <v>522</v>
      </c>
      <c r="E108" s="700">
        <v>50113001</v>
      </c>
      <c r="F108" s="699" t="s">
        <v>526</v>
      </c>
      <c r="G108" s="698" t="s">
        <v>527</v>
      </c>
      <c r="H108" s="698">
        <v>104071</v>
      </c>
      <c r="I108" s="698">
        <v>4071</v>
      </c>
      <c r="J108" s="698" t="s">
        <v>717</v>
      </c>
      <c r="K108" s="698" t="s">
        <v>718</v>
      </c>
      <c r="L108" s="701">
        <v>224.11000000000007</v>
      </c>
      <c r="M108" s="701">
        <v>2</v>
      </c>
      <c r="N108" s="702">
        <v>448.22000000000014</v>
      </c>
    </row>
    <row r="109" spans="1:14" ht="14.45" customHeight="1" x14ac:dyDescent="0.2">
      <c r="A109" s="696" t="s">
        <v>509</v>
      </c>
      <c r="B109" s="697" t="s">
        <v>510</v>
      </c>
      <c r="C109" s="698" t="s">
        <v>521</v>
      </c>
      <c r="D109" s="699" t="s">
        <v>522</v>
      </c>
      <c r="E109" s="700">
        <v>50113001</v>
      </c>
      <c r="F109" s="699" t="s">
        <v>526</v>
      </c>
      <c r="G109" s="698" t="s">
        <v>527</v>
      </c>
      <c r="H109" s="698">
        <v>166791</v>
      </c>
      <c r="I109" s="698">
        <v>66791</v>
      </c>
      <c r="J109" s="698" t="s">
        <v>719</v>
      </c>
      <c r="K109" s="698" t="s">
        <v>720</v>
      </c>
      <c r="L109" s="701">
        <v>75.922291576246678</v>
      </c>
      <c r="M109" s="701">
        <v>1</v>
      </c>
      <c r="N109" s="702">
        <v>75.922291576246678</v>
      </c>
    </row>
    <row r="110" spans="1:14" ht="14.45" customHeight="1" x14ac:dyDescent="0.2">
      <c r="A110" s="696" t="s">
        <v>509</v>
      </c>
      <c r="B110" s="697" t="s">
        <v>510</v>
      </c>
      <c r="C110" s="698" t="s">
        <v>521</v>
      </c>
      <c r="D110" s="699" t="s">
        <v>522</v>
      </c>
      <c r="E110" s="700">
        <v>50113001</v>
      </c>
      <c r="F110" s="699" t="s">
        <v>526</v>
      </c>
      <c r="G110" s="698" t="s">
        <v>527</v>
      </c>
      <c r="H110" s="698">
        <v>154539</v>
      </c>
      <c r="I110" s="698">
        <v>54539</v>
      </c>
      <c r="J110" s="698" t="s">
        <v>721</v>
      </c>
      <c r="K110" s="698" t="s">
        <v>722</v>
      </c>
      <c r="L110" s="701">
        <v>59.629999999999981</v>
      </c>
      <c r="M110" s="701">
        <v>5</v>
      </c>
      <c r="N110" s="702">
        <v>298.14999999999992</v>
      </c>
    </row>
    <row r="111" spans="1:14" ht="14.45" customHeight="1" x14ac:dyDescent="0.2">
      <c r="A111" s="696" t="s">
        <v>509</v>
      </c>
      <c r="B111" s="697" t="s">
        <v>510</v>
      </c>
      <c r="C111" s="698" t="s">
        <v>521</v>
      </c>
      <c r="D111" s="699" t="s">
        <v>522</v>
      </c>
      <c r="E111" s="700">
        <v>50113001</v>
      </c>
      <c r="F111" s="699" t="s">
        <v>526</v>
      </c>
      <c r="G111" s="698" t="s">
        <v>527</v>
      </c>
      <c r="H111" s="698">
        <v>185656</v>
      </c>
      <c r="I111" s="698">
        <v>85656</v>
      </c>
      <c r="J111" s="698" t="s">
        <v>723</v>
      </c>
      <c r="K111" s="698" t="s">
        <v>724</v>
      </c>
      <c r="L111" s="701">
        <v>69.22</v>
      </c>
      <c r="M111" s="701">
        <v>1</v>
      </c>
      <c r="N111" s="702">
        <v>69.22</v>
      </c>
    </row>
    <row r="112" spans="1:14" ht="14.45" customHeight="1" x14ac:dyDescent="0.2">
      <c r="A112" s="696" t="s">
        <v>509</v>
      </c>
      <c r="B112" s="697" t="s">
        <v>510</v>
      </c>
      <c r="C112" s="698" t="s">
        <v>521</v>
      </c>
      <c r="D112" s="699" t="s">
        <v>522</v>
      </c>
      <c r="E112" s="700">
        <v>50113001</v>
      </c>
      <c r="F112" s="699" t="s">
        <v>526</v>
      </c>
      <c r="G112" s="698" t="s">
        <v>527</v>
      </c>
      <c r="H112" s="698">
        <v>226523</v>
      </c>
      <c r="I112" s="698">
        <v>226523</v>
      </c>
      <c r="J112" s="698" t="s">
        <v>725</v>
      </c>
      <c r="K112" s="698" t="s">
        <v>726</v>
      </c>
      <c r="L112" s="701">
        <v>51.96</v>
      </c>
      <c r="M112" s="701">
        <v>7</v>
      </c>
      <c r="N112" s="702">
        <v>363.72</v>
      </c>
    </row>
    <row r="113" spans="1:14" ht="14.45" customHeight="1" x14ac:dyDescent="0.2">
      <c r="A113" s="696" t="s">
        <v>509</v>
      </c>
      <c r="B113" s="697" t="s">
        <v>510</v>
      </c>
      <c r="C113" s="698" t="s">
        <v>521</v>
      </c>
      <c r="D113" s="699" t="s">
        <v>522</v>
      </c>
      <c r="E113" s="700">
        <v>50113001</v>
      </c>
      <c r="F113" s="699" t="s">
        <v>526</v>
      </c>
      <c r="G113" s="698" t="s">
        <v>527</v>
      </c>
      <c r="H113" s="698">
        <v>226525</v>
      </c>
      <c r="I113" s="698">
        <v>226525</v>
      </c>
      <c r="J113" s="698" t="s">
        <v>725</v>
      </c>
      <c r="K113" s="698" t="s">
        <v>727</v>
      </c>
      <c r="L113" s="701">
        <v>66.340000000000018</v>
      </c>
      <c r="M113" s="701">
        <v>3</v>
      </c>
      <c r="N113" s="702">
        <v>199.02000000000004</v>
      </c>
    </row>
    <row r="114" spans="1:14" ht="14.45" customHeight="1" x14ac:dyDescent="0.2">
      <c r="A114" s="696" t="s">
        <v>509</v>
      </c>
      <c r="B114" s="697" t="s">
        <v>510</v>
      </c>
      <c r="C114" s="698" t="s">
        <v>521</v>
      </c>
      <c r="D114" s="699" t="s">
        <v>522</v>
      </c>
      <c r="E114" s="700">
        <v>50113001</v>
      </c>
      <c r="F114" s="699" t="s">
        <v>526</v>
      </c>
      <c r="G114" s="698" t="s">
        <v>527</v>
      </c>
      <c r="H114" s="698">
        <v>207889</v>
      </c>
      <c r="I114" s="698">
        <v>207889</v>
      </c>
      <c r="J114" s="698" t="s">
        <v>728</v>
      </c>
      <c r="K114" s="698" t="s">
        <v>729</v>
      </c>
      <c r="L114" s="701">
        <v>97.450000000000031</v>
      </c>
      <c r="M114" s="701">
        <v>1</v>
      </c>
      <c r="N114" s="702">
        <v>97.450000000000031</v>
      </c>
    </row>
    <row r="115" spans="1:14" ht="14.45" customHeight="1" x14ac:dyDescent="0.2">
      <c r="A115" s="696" t="s">
        <v>509</v>
      </c>
      <c r="B115" s="697" t="s">
        <v>510</v>
      </c>
      <c r="C115" s="698" t="s">
        <v>521</v>
      </c>
      <c r="D115" s="699" t="s">
        <v>522</v>
      </c>
      <c r="E115" s="700">
        <v>50113001</v>
      </c>
      <c r="F115" s="699" t="s">
        <v>526</v>
      </c>
      <c r="G115" s="698" t="s">
        <v>527</v>
      </c>
      <c r="H115" s="698">
        <v>920235</v>
      </c>
      <c r="I115" s="698">
        <v>15880</v>
      </c>
      <c r="J115" s="698" t="s">
        <v>730</v>
      </c>
      <c r="K115" s="698" t="s">
        <v>306</v>
      </c>
      <c r="L115" s="701">
        <v>163.57000000000002</v>
      </c>
      <c r="M115" s="701">
        <v>5</v>
      </c>
      <c r="N115" s="702">
        <v>817.85000000000014</v>
      </c>
    </row>
    <row r="116" spans="1:14" ht="14.45" customHeight="1" x14ac:dyDescent="0.2">
      <c r="A116" s="696" t="s">
        <v>509</v>
      </c>
      <c r="B116" s="697" t="s">
        <v>510</v>
      </c>
      <c r="C116" s="698" t="s">
        <v>521</v>
      </c>
      <c r="D116" s="699" t="s">
        <v>522</v>
      </c>
      <c r="E116" s="700">
        <v>50113001</v>
      </c>
      <c r="F116" s="699" t="s">
        <v>526</v>
      </c>
      <c r="G116" s="698" t="s">
        <v>527</v>
      </c>
      <c r="H116" s="698">
        <v>23987</v>
      </c>
      <c r="I116" s="698">
        <v>23987</v>
      </c>
      <c r="J116" s="698" t="s">
        <v>731</v>
      </c>
      <c r="K116" s="698" t="s">
        <v>732</v>
      </c>
      <c r="L116" s="701">
        <v>167.42000000000002</v>
      </c>
      <c r="M116" s="701">
        <v>7</v>
      </c>
      <c r="N116" s="702">
        <v>1171.94</v>
      </c>
    </row>
    <row r="117" spans="1:14" ht="14.45" customHeight="1" x14ac:dyDescent="0.2">
      <c r="A117" s="696" t="s">
        <v>509</v>
      </c>
      <c r="B117" s="697" t="s">
        <v>510</v>
      </c>
      <c r="C117" s="698" t="s">
        <v>521</v>
      </c>
      <c r="D117" s="699" t="s">
        <v>522</v>
      </c>
      <c r="E117" s="700">
        <v>50113001</v>
      </c>
      <c r="F117" s="699" t="s">
        <v>526</v>
      </c>
      <c r="G117" s="698" t="s">
        <v>527</v>
      </c>
      <c r="H117" s="698">
        <v>215476</v>
      </c>
      <c r="I117" s="698">
        <v>215476</v>
      </c>
      <c r="J117" s="698" t="s">
        <v>733</v>
      </c>
      <c r="K117" s="698" t="s">
        <v>734</v>
      </c>
      <c r="L117" s="701">
        <v>122.99</v>
      </c>
      <c r="M117" s="701">
        <v>1</v>
      </c>
      <c r="N117" s="702">
        <v>122.99</v>
      </c>
    </row>
    <row r="118" spans="1:14" ht="14.45" customHeight="1" x14ac:dyDescent="0.2">
      <c r="A118" s="696" t="s">
        <v>509</v>
      </c>
      <c r="B118" s="697" t="s">
        <v>510</v>
      </c>
      <c r="C118" s="698" t="s">
        <v>521</v>
      </c>
      <c r="D118" s="699" t="s">
        <v>522</v>
      </c>
      <c r="E118" s="700">
        <v>50113001</v>
      </c>
      <c r="F118" s="699" t="s">
        <v>526</v>
      </c>
      <c r="G118" s="698" t="s">
        <v>306</v>
      </c>
      <c r="H118" s="698">
        <v>215473</v>
      </c>
      <c r="I118" s="698">
        <v>215473</v>
      </c>
      <c r="J118" s="698" t="s">
        <v>735</v>
      </c>
      <c r="K118" s="698" t="s">
        <v>736</v>
      </c>
      <c r="L118" s="701">
        <v>336.77769230769223</v>
      </c>
      <c r="M118" s="701">
        <v>26</v>
      </c>
      <c r="N118" s="702">
        <v>8756.2199999999975</v>
      </c>
    </row>
    <row r="119" spans="1:14" ht="14.45" customHeight="1" x14ac:dyDescent="0.2">
      <c r="A119" s="696" t="s">
        <v>509</v>
      </c>
      <c r="B119" s="697" t="s">
        <v>510</v>
      </c>
      <c r="C119" s="698" t="s">
        <v>521</v>
      </c>
      <c r="D119" s="699" t="s">
        <v>522</v>
      </c>
      <c r="E119" s="700">
        <v>50113001</v>
      </c>
      <c r="F119" s="699" t="s">
        <v>526</v>
      </c>
      <c r="G119" s="698" t="s">
        <v>306</v>
      </c>
      <c r="H119" s="698">
        <v>215474</v>
      </c>
      <c r="I119" s="698">
        <v>215474</v>
      </c>
      <c r="J119" s="698" t="s">
        <v>737</v>
      </c>
      <c r="K119" s="698" t="s">
        <v>738</v>
      </c>
      <c r="L119" s="701">
        <v>531.38</v>
      </c>
      <c r="M119" s="701">
        <v>6</v>
      </c>
      <c r="N119" s="702">
        <v>3188.28</v>
      </c>
    </row>
    <row r="120" spans="1:14" ht="14.45" customHeight="1" x14ac:dyDescent="0.2">
      <c r="A120" s="696" t="s">
        <v>509</v>
      </c>
      <c r="B120" s="697" t="s">
        <v>510</v>
      </c>
      <c r="C120" s="698" t="s">
        <v>521</v>
      </c>
      <c r="D120" s="699" t="s">
        <v>522</v>
      </c>
      <c r="E120" s="700">
        <v>50113001</v>
      </c>
      <c r="F120" s="699" t="s">
        <v>526</v>
      </c>
      <c r="G120" s="698" t="s">
        <v>527</v>
      </c>
      <c r="H120" s="698">
        <v>501596</v>
      </c>
      <c r="I120" s="698">
        <v>0</v>
      </c>
      <c r="J120" s="698" t="s">
        <v>739</v>
      </c>
      <c r="K120" s="698" t="s">
        <v>740</v>
      </c>
      <c r="L120" s="701">
        <v>113.26000000000003</v>
      </c>
      <c r="M120" s="701">
        <v>1</v>
      </c>
      <c r="N120" s="702">
        <v>113.26000000000003</v>
      </c>
    </row>
    <row r="121" spans="1:14" ht="14.45" customHeight="1" x14ac:dyDescent="0.2">
      <c r="A121" s="696" t="s">
        <v>509</v>
      </c>
      <c r="B121" s="697" t="s">
        <v>510</v>
      </c>
      <c r="C121" s="698" t="s">
        <v>521</v>
      </c>
      <c r="D121" s="699" t="s">
        <v>522</v>
      </c>
      <c r="E121" s="700">
        <v>50113001</v>
      </c>
      <c r="F121" s="699" t="s">
        <v>526</v>
      </c>
      <c r="G121" s="698" t="s">
        <v>527</v>
      </c>
      <c r="H121" s="698">
        <v>54150</v>
      </c>
      <c r="I121" s="698">
        <v>54150</v>
      </c>
      <c r="J121" s="698" t="s">
        <v>741</v>
      </c>
      <c r="K121" s="698" t="s">
        <v>742</v>
      </c>
      <c r="L121" s="701">
        <v>98.81</v>
      </c>
      <c r="M121" s="701">
        <v>1</v>
      </c>
      <c r="N121" s="702">
        <v>98.81</v>
      </c>
    </row>
    <row r="122" spans="1:14" ht="14.45" customHeight="1" x14ac:dyDescent="0.2">
      <c r="A122" s="696" t="s">
        <v>509</v>
      </c>
      <c r="B122" s="697" t="s">
        <v>510</v>
      </c>
      <c r="C122" s="698" t="s">
        <v>521</v>
      </c>
      <c r="D122" s="699" t="s">
        <v>522</v>
      </c>
      <c r="E122" s="700">
        <v>50113001</v>
      </c>
      <c r="F122" s="699" t="s">
        <v>526</v>
      </c>
      <c r="G122" s="698" t="s">
        <v>527</v>
      </c>
      <c r="H122" s="698">
        <v>173838</v>
      </c>
      <c r="I122" s="698">
        <v>173838</v>
      </c>
      <c r="J122" s="698" t="s">
        <v>743</v>
      </c>
      <c r="K122" s="698" t="s">
        <v>744</v>
      </c>
      <c r="L122" s="701">
        <v>19212.680000000004</v>
      </c>
      <c r="M122" s="701">
        <v>1</v>
      </c>
      <c r="N122" s="702">
        <v>19212.680000000004</v>
      </c>
    </row>
    <row r="123" spans="1:14" ht="14.45" customHeight="1" x14ac:dyDescent="0.2">
      <c r="A123" s="696" t="s">
        <v>509</v>
      </c>
      <c r="B123" s="697" t="s">
        <v>510</v>
      </c>
      <c r="C123" s="698" t="s">
        <v>521</v>
      </c>
      <c r="D123" s="699" t="s">
        <v>522</v>
      </c>
      <c r="E123" s="700">
        <v>50113001</v>
      </c>
      <c r="F123" s="699" t="s">
        <v>526</v>
      </c>
      <c r="G123" s="698" t="s">
        <v>527</v>
      </c>
      <c r="H123" s="698">
        <v>162597</v>
      </c>
      <c r="I123" s="698">
        <v>62597</v>
      </c>
      <c r="J123" s="698" t="s">
        <v>745</v>
      </c>
      <c r="K123" s="698" t="s">
        <v>746</v>
      </c>
      <c r="L123" s="701">
        <v>77.89</v>
      </c>
      <c r="M123" s="701">
        <v>6</v>
      </c>
      <c r="N123" s="702">
        <v>467.34</v>
      </c>
    </row>
    <row r="124" spans="1:14" ht="14.45" customHeight="1" x14ac:dyDescent="0.2">
      <c r="A124" s="696" t="s">
        <v>509</v>
      </c>
      <c r="B124" s="697" t="s">
        <v>510</v>
      </c>
      <c r="C124" s="698" t="s">
        <v>521</v>
      </c>
      <c r="D124" s="699" t="s">
        <v>522</v>
      </c>
      <c r="E124" s="700">
        <v>50113001</v>
      </c>
      <c r="F124" s="699" t="s">
        <v>526</v>
      </c>
      <c r="G124" s="698" t="s">
        <v>527</v>
      </c>
      <c r="H124" s="698">
        <v>229192</v>
      </c>
      <c r="I124" s="698">
        <v>229192</v>
      </c>
      <c r="J124" s="698" t="s">
        <v>747</v>
      </c>
      <c r="K124" s="698" t="s">
        <v>748</v>
      </c>
      <c r="L124" s="701">
        <v>224.65000000000006</v>
      </c>
      <c r="M124" s="701">
        <v>1</v>
      </c>
      <c r="N124" s="702">
        <v>224.65000000000006</v>
      </c>
    </row>
    <row r="125" spans="1:14" ht="14.45" customHeight="1" x14ac:dyDescent="0.2">
      <c r="A125" s="696" t="s">
        <v>509</v>
      </c>
      <c r="B125" s="697" t="s">
        <v>510</v>
      </c>
      <c r="C125" s="698" t="s">
        <v>521</v>
      </c>
      <c r="D125" s="699" t="s">
        <v>522</v>
      </c>
      <c r="E125" s="700">
        <v>50113001</v>
      </c>
      <c r="F125" s="699" t="s">
        <v>526</v>
      </c>
      <c r="G125" s="698" t="s">
        <v>527</v>
      </c>
      <c r="H125" s="698">
        <v>197026</v>
      </c>
      <c r="I125" s="698">
        <v>97026</v>
      </c>
      <c r="J125" s="698" t="s">
        <v>749</v>
      </c>
      <c r="K125" s="698" t="s">
        <v>750</v>
      </c>
      <c r="L125" s="701">
        <v>45.069999999999993</v>
      </c>
      <c r="M125" s="701">
        <v>3</v>
      </c>
      <c r="N125" s="702">
        <v>135.20999999999998</v>
      </c>
    </row>
    <row r="126" spans="1:14" ht="14.45" customHeight="1" x14ac:dyDescent="0.2">
      <c r="A126" s="696" t="s">
        <v>509</v>
      </c>
      <c r="B126" s="697" t="s">
        <v>510</v>
      </c>
      <c r="C126" s="698" t="s">
        <v>521</v>
      </c>
      <c r="D126" s="699" t="s">
        <v>522</v>
      </c>
      <c r="E126" s="700">
        <v>50113001</v>
      </c>
      <c r="F126" s="699" t="s">
        <v>526</v>
      </c>
      <c r="G126" s="698" t="s">
        <v>527</v>
      </c>
      <c r="H126" s="698">
        <v>217079</v>
      </c>
      <c r="I126" s="698">
        <v>217079</v>
      </c>
      <c r="J126" s="698" t="s">
        <v>751</v>
      </c>
      <c r="K126" s="698" t="s">
        <v>752</v>
      </c>
      <c r="L126" s="701">
        <v>161.55000000000001</v>
      </c>
      <c r="M126" s="701">
        <v>5</v>
      </c>
      <c r="N126" s="702">
        <v>807.75</v>
      </c>
    </row>
    <row r="127" spans="1:14" ht="14.45" customHeight="1" x14ac:dyDescent="0.2">
      <c r="A127" s="696" t="s">
        <v>509</v>
      </c>
      <c r="B127" s="697" t="s">
        <v>510</v>
      </c>
      <c r="C127" s="698" t="s">
        <v>521</v>
      </c>
      <c r="D127" s="699" t="s">
        <v>522</v>
      </c>
      <c r="E127" s="700">
        <v>50113001</v>
      </c>
      <c r="F127" s="699" t="s">
        <v>526</v>
      </c>
      <c r="G127" s="698" t="s">
        <v>527</v>
      </c>
      <c r="H127" s="698">
        <v>447</v>
      </c>
      <c r="I127" s="698">
        <v>447</v>
      </c>
      <c r="J127" s="698" t="s">
        <v>753</v>
      </c>
      <c r="K127" s="698" t="s">
        <v>754</v>
      </c>
      <c r="L127" s="701">
        <v>178.67999999999998</v>
      </c>
      <c r="M127" s="701">
        <v>6</v>
      </c>
      <c r="N127" s="702">
        <v>1072.08</v>
      </c>
    </row>
    <row r="128" spans="1:14" ht="14.45" customHeight="1" x14ac:dyDescent="0.2">
      <c r="A128" s="696" t="s">
        <v>509</v>
      </c>
      <c r="B128" s="697" t="s">
        <v>510</v>
      </c>
      <c r="C128" s="698" t="s">
        <v>521</v>
      </c>
      <c r="D128" s="699" t="s">
        <v>522</v>
      </c>
      <c r="E128" s="700">
        <v>50113001</v>
      </c>
      <c r="F128" s="699" t="s">
        <v>526</v>
      </c>
      <c r="G128" s="698" t="s">
        <v>306</v>
      </c>
      <c r="H128" s="698">
        <v>226690</v>
      </c>
      <c r="I128" s="698">
        <v>226690</v>
      </c>
      <c r="J128" s="698" t="s">
        <v>755</v>
      </c>
      <c r="K128" s="698" t="s">
        <v>756</v>
      </c>
      <c r="L128" s="701">
        <v>942.39999999999986</v>
      </c>
      <c r="M128" s="701">
        <v>1</v>
      </c>
      <c r="N128" s="702">
        <v>942.39999999999986</v>
      </c>
    </row>
    <row r="129" spans="1:14" ht="14.45" customHeight="1" x14ac:dyDescent="0.2">
      <c r="A129" s="696" t="s">
        <v>509</v>
      </c>
      <c r="B129" s="697" t="s">
        <v>510</v>
      </c>
      <c r="C129" s="698" t="s">
        <v>521</v>
      </c>
      <c r="D129" s="699" t="s">
        <v>522</v>
      </c>
      <c r="E129" s="700">
        <v>50113001</v>
      </c>
      <c r="F129" s="699" t="s">
        <v>526</v>
      </c>
      <c r="G129" s="698" t="s">
        <v>527</v>
      </c>
      <c r="H129" s="698">
        <v>846413</v>
      </c>
      <c r="I129" s="698">
        <v>57585</v>
      </c>
      <c r="J129" s="698" t="s">
        <v>757</v>
      </c>
      <c r="K129" s="698" t="s">
        <v>758</v>
      </c>
      <c r="L129" s="701">
        <v>133.12000000000003</v>
      </c>
      <c r="M129" s="701">
        <v>1</v>
      </c>
      <c r="N129" s="702">
        <v>133.12000000000003</v>
      </c>
    </row>
    <row r="130" spans="1:14" ht="14.45" customHeight="1" x14ac:dyDescent="0.2">
      <c r="A130" s="696" t="s">
        <v>509</v>
      </c>
      <c r="B130" s="697" t="s">
        <v>510</v>
      </c>
      <c r="C130" s="698" t="s">
        <v>521</v>
      </c>
      <c r="D130" s="699" t="s">
        <v>522</v>
      </c>
      <c r="E130" s="700">
        <v>50113001</v>
      </c>
      <c r="F130" s="699" t="s">
        <v>526</v>
      </c>
      <c r="G130" s="698" t="s">
        <v>527</v>
      </c>
      <c r="H130" s="698">
        <v>850308</v>
      </c>
      <c r="I130" s="698">
        <v>130719</v>
      </c>
      <c r="J130" s="698" t="s">
        <v>759</v>
      </c>
      <c r="K130" s="698" t="s">
        <v>306</v>
      </c>
      <c r="L130" s="701">
        <v>115.39999999999996</v>
      </c>
      <c r="M130" s="701">
        <v>1</v>
      </c>
      <c r="N130" s="702">
        <v>115.39999999999996</v>
      </c>
    </row>
    <row r="131" spans="1:14" ht="14.45" customHeight="1" x14ac:dyDescent="0.2">
      <c r="A131" s="696" t="s">
        <v>509</v>
      </c>
      <c r="B131" s="697" t="s">
        <v>510</v>
      </c>
      <c r="C131" s="698" t="s">
        <v>521</v>
      </c>
      <c r="D131" s="699" t="s">
        <v>522</v>
      </c>
      <c r="E131" s="700">
        <v>50113001</v>
      </c>
      <c r="F131" s="699" t="s">
        <v>526</v>
      </c>
      <c r="G131" s="698" t="s">
        <v>527</v>
      </c>
      <c r="H131" s="698">
        <v>225514</v>
      </c>
      <c r="I131" s="698">
        <v>225514</v>
      </c>
      <c r="J131" s="698" t="s">
        <v>760</v>
      </c>
      <c r="K131" s="698" t="s">
        <v>761</v>
      </c>
      <c r="L131" s="701">
        <v>113.8</v>
      </c>
      <c r="M131" s="701">
        <v>1</v>
      </c>
      <c r="N131" s="702">
        <v>113.8</v>
      </c>
    </row>
    <row r="132" spans="1:14" ht="14.45" customHeight="1" x14ac:dyDescent="0.2">
      <c r="A132" s="696" t="s">
        <v>509</v>
      </c>
      <c r="B132" s="697" t="s">
        <v>510</v>
      </c>
      <c r="C132" s="698" t="s">
        <v>521</v>
      </c>
      <c r="D132" s="699" t="s">
        <v>522</v>
      </c>
      <c r="E132" s="700">
        <v>50113001</v>
      </c>
      <c r="F132" s="699" t="s">
        <v>526</v>
      </c>
      <c r="G132" s="698" t="s">
        <v>550</v>
      </c>
      <c r="H132" s="698">
        <v>243130</v>
      </c>
      <c r="I132" s="698">
        <v>243130</v>
      </c>
      <c r="J132" s="698" t="s">
        <v>762</v>
      </c>
      <c r="K132" s="698" t="s">
        <v>763</v>
      </c>
      <c r="L132" s="701">
        <v>78.67</v>
      </c>
      <c r="M132" s="701">
        <v>2</v>
      </c>
      <c r="N132" s="702">
        <v>157.34</v>
      </c>
    </row>
    <row r="133" spans="1:14" ht="14.45" customHeight="1" x14ac:dyDescent="0.2">
      <c r="A133" s="696" t="s">
        <v>509</v>
      </c>
      <c r="B133" s="697" t="s">
        <v>510</v>
      </c>
      <c r="C133" s="698" t="s">
        <v>521</v>
      </c>
      <c r="D133" s="699" t="s">
        <v>522</v>
      </c>
      <c r="E133" s="700">
        <v>50113001</v>
      </c>
      <c r="F133" s="699" t="s">
        <v>526</v>
      </c>
      <c r="G133" s="698" t="s">
        <v>550</v>
      </c>
      <c r="H133" s="698">
        <v>243136</v>
      </c>
      <c r="I133" s="698">
        <v>243136</v>
      </c>
      <c r="J133" s="698" t="s">
        <v>762</v>
      </c>
      <c r="K133" s="698" t="s">
        <v>764</v>
      </c>
      <c r="L133" s="701">
        <v>130.98000000000002</v>
      </c>
      <c r="M133" s="701">
        <v>1</v>
      </c>
      <c r="N133" s="702">
        <v>130.98000000000002</v>
      </c>
    </row>
    <row r="134" spans="1:14" ht="14.45" customHeight="1" x14ac:dyDescent="0.2">
      <c r="A134" s="696" t="s">
        <v>509</v>
      </c>
      <c r="B134" s="697" t="s">
        <v>510</v>
      </c>
      <c r="C134" s="698" t="s">
        <v>521</v>
      </c>
      <c r="D134" s="699" t="s">
        <v>522</v>
      </c>
      <c r="E134" s="700">
        <v>50113001</v>
      </c>
      <c r="F134" s="699" t="s">
        <v>526</v>
      </c>
      <c r="G134" s="698" t="s">
        <v>306</v>
      </c>
      <c r="H134" s="698">
        <v>147462</v>
      </c>
      <c r="I134" s="698">
        <v>147462</v>
      </c>
      <c r="J134" s="698" t="s">
        <v>765</v>
      </c>
      <c r="K134" s="698" t="s">
        <v>766</v>
      </c>
      <c r="L134" s="701">
        <v>165.28</v>
      </c>
      <c r="M134" s="701">
        <v>1</v>
      </c>
      <c r="N134" s="702">
        <v>165.28</v>
      </c>
    </row>
    <row r="135" spans="1:14" ht="14.45" customHeight="1" x14ac:dyDescent="0.2">
      <c r="A135" s="696" t="s">
        <v>509</v>
      </c>
      <c r="B135" s="697" t="s">
        <v>510</v>
      </c>
      <c r="C135" s="698" t="s">
        <v>521</v>
      </c>
      <c r="D135" s="699" t="s">
        <v>522</v>
      </c>
      <c r="E135" s="700">
        <v>50113001</v>
      </c>
      <c r="F135" s="699" t="s">
        <v>526</v>
      </c>
      <c r="G135" s="698" t="s">
        <v>550</v>
      </c>
      <c r="H135" s="698">
        <v>243138</v>
      </c>
      <c r="I135" s="698">
        <v>243138</v>
      </c>
      <c r="J135" s="698" t="s">
        <v>767</v>
      </c>
      <c r="K135" s="698" t="s">
        <v>768</v>
      </c>
      <c r="L135" s="701">
        <v>61.04</v>
      </c>
      <c r="M135" s="701">
        <v>1</v>
      </c>
      <c r="N135" s="702">
        <v>61.04</v>
      </c>
    </row>
    <row r="136" spans="1:14" ht="14.45" customHeight="1" x14ac:dyDescent="0.2">
      <c r="A136" s="696" t="s">
        <v>509</v>
      </c>
      <c r="B136" s="697" t="s">
        <v>510</v>
      </c>
      <c r="C136" s="698" t="s">
        <v>521</v>
      </c>
      <c r="D136" s="699" t="s">
        <v>522</v>
      </c>
      <c r="E136" s="700">
        <v>50113001</v>
      </c>
      <c r="F136" s="699" t="s">
        <v>526</v>
      </c>
      <c r="G136" s="698" t="s">
        <v>527</v>
      </c>
      <c r="H136" s="698">
        <v>149990</v>
      </c>
      <c r="I136" s="698">
        <v>49990</v>
      </c>
      <c r="J136" s="698" t="s">
        <v>769</v>
      </c>
      <c r="K136" s="698" t="s">
        <v>770</v>
      </c>
      <c r="L136" s="701">
        <v>170.27636328858696</v>
      </c>
      <c r="M136" s="701">
        <v>88</v>
      </c>
      <c r="N136" s="702">
        <v>14984.319969395654</v>
      </c>
    </row>
    <row r="137" spans="1:14" ht="14.45" customHeight="1" x14ac:dyDescent="0.2">
      <c r="A137" s="696" t="s">
        <v>509</v>
      </c>
      <c r="B137" s="697" t="s">
        <v>510</v>
      </c>
      <c r="C137" s="698" t="s">
        <v>521</v>
      </c>
      <c r="D137" s="699" t="s">
        <v>522</v>
      </c>
      <c r="E137" s="700">
        <v>50113001</v>
      </c>
      <c r="F137" s="699" t="s">
        <v>526</v>
      </c>
      <c r="G137" s="698" t="s">
        <v>527</v>
      </c>
      <c r="H137" s="698">
        <v>238146</v>
      </c>
      <c r="I137" s="698">
        <v>238146</v>
      </c>
      <c r="J137" s="698" t="s">
        <v>771</v>
      </c>
      <c r="K137" s="698" t="s">
        <v>772</v>
      </c>
      <c r="L137" s="701">
        <v>133.84000000000003</v>
      </c>
      <c r="M137" s="701">
        <v>2</v>
      </c>
      <c r="N137" s="702">
        <v>267.68000000000006</v>
      </c>
    </row>
    <row r="138" spans="1:14" ht="14.45" customHeight="1" x14ac:dyDescent="0.2">
      <c r="A138" s="696" t="s">
        <v>509</v>
      </c>
      <c r="B138" s="697" t="s">
        <v>510</v>
      </c>
      <c r="C138" s="698" t="s">
        <v>521</v>
      </c>
      <c r="D138" s="699" t="s">
        <v>522</v>
      </c>
      <c r="E138" s="700">
        <v>50113001</v>
      </c>
      <c r="F138" s="699" t="s">
        <v>526</v>
      </c>
      <c r="G138" s="698" t="s">
        <v>527</v>
      </c>
      <c r="H138" s="698">
        <v>214595</v>
      </c>
      <c r="I138" s="698">
        <v>214595</v>
      </c>
      <c r="J138" s="698" t="s">
        <v>773</v>
      </c>
      <c r="K138" s="698" t="s">
        <v>774</v>
      </c>
      <c r="L138" s="701">
        <v>128.88999999999996</v>
      </c>
      <c r="M138" s="701">
        <v>2</v>
      </c>
      <c r="N138" s="702">
        <v>257.77999999999992</v>
      </c>
    </row>
    <row r="139" spans="1:14" ht="14.45" customHeight="1" x14ac:dyDescent="0.2">
      <c r="A139" s="696" t="s">
        <v>509</v>
      </c>
      <c r="B139" s="697" t="s">
        <v>510</v>
      </c>
      <c r="C139" s="698" t="s">
        <v>521</v>
      </c>
      <c r="D139" s="699" t="s">
        <v>522</v>
      </c>
      <c r="E139" s="700">
        <v>50113001</v>
      </c>
      <c r="F139" s="699" t="s">
        <v>526</v>
      </c>
      <c r="G139" s="698" t="s">
        <v>550</v>
      </c>
      <c r="H139" s="698">
        <v>149195</v>
      </c>
      <c r="I139" s="698">
        <v>49195</v>
      </c>
      <c r="J139" s="698" t="s">
        <v>775</v>
      </c>
      <c r="K139" s="698" t="s">
        <v>776</v>
      </c>
      <c r="L139" s="701">
        <v>223.05</v>
      </c>
      <c r="M139" s="701">
        <v>1</v>
      </c>
      <c r="N139" s="702">
        <v>223.05</v>
      </c>
    </row>
    <row r="140" spans="1:14" ht="14.45" customHeight="1" x14ac:dyDescent="0.2">
      <c r="A140" s="696" t="s">
        <v>509</v>
      </c>
      <c r="B140" s="697" t="s">
        <v>510</v>
      </c>
      <c r="C140" s="698" t="s">
        <v>521</v>
      </c>
      <c r="D140" s="699" t="s">
        <v>522</v>
      </c>
      <c r="E140" s="700">
        <v>50113001</v>
      </c>
      <c r="F140" s="699" t="s">
        <v>526</v>
      </c>
      <c r="G140" s="698" t="s">
        <v>550</v>
      </c>
      <c r="H140" s="698">
        <v>213477</v>
      </c>
      <c r="I140" s="698">
        <v>213477</v>
      </c>
      <c r="J140" s="698" t="s">
        <v>777</v>
      </c>
      <c r="K140" s="698" t="s">
        <v>778</v>
      </c>
      <c r="L140" s="701">
        <v>3299.9599999999996</v>
      </c>
      <c r="M140" s="701">
        <v>22</v>
      </c>
      <c r="N140" s="702">
        <v>72599.12</v>
      </c>
    </row>
    <row r="141" spans="1:14" ht="14.45" customHeight="1" x14ac:dyDescent="0.2">
      <c r="A141" s="696" t="s">
        <v>509</v>
      </c>
      <c r="B141" s="697" t="s">
        <v>510</v>
      </c>
      <c r="C141" s="698" t="s">
        <v>521</v>
      </c>
      <c r="D141" s="699" t="s">
        <v>522</v>
      </c>
      <c r="E141" s="700">
        <v>50113001</v>
      </c>
      <c r="F141" s="699" t="s">
        <v>526</v>
      </c>
      <c r="G141" s="698" t="s">
        <v>306</v>
      </c>
      <c r="H141" s="698">
        <v>198219</v>
      </c>
      <c r="I141" s="698">
        <v>98219</v>
      </c>
      <c r="J141" s="698" t="s">
        <v>779</v>
      </c>
      <c r="K141" s="698" t="s">
        <v>780</v>
      </c>
      <c r="L141" s="701">
        <v>59.830000000000013</v>
      </c>
      <c r="M141" s="701">
        <v>1</v>
      </c>
      <c r="N141" s="702">
        <v>59.830000000000013</v>
      </c>
    </row>
    <row r="142" spans="1:14" ht="14.45" customHeight="1" x14ac:dyDescent="0.2">
      <c r="A142" s="696" t="s">
        <v>509</v>
      </c>
      <c r="B142" s="697" t="s">
        <v>510</v>
      </c>
      <c r="C142" s="698" t="s">
        <v>521</v>
      </c>
      <c r="D142" s="699" t="s">
        <v>522</v>
      </c>
      <c r="E142" s="700">
        <v>50113001</v>
      </c>
      <c r="F142" s="699" t="s">
        <v>526</v>
      </c>
      <c r="G142" s="698" t="s">
        <v>550</v>
      </c>
      <c r="H142" s="698">
        <v>156805</v>
      </c>
      <c r="I142" s="698">
        <v>56805</v>
      </c>
      <c r="J142" s="698" t="s">
        <v>781</v>
      </c>
      <c r="K142" s="698" t="s">
        <v>782</v>
      </c>
      <c r="L142" s="701">
        <v>58.640000000000022</v>
      </c>
      <c r="M142" s="701">
        <v>1</v>
      </c>
      <c r="N142" s="702">
        <v>58.640000000000022</v>
      </c>
    </row>
    <row r="143" spans="1:14" ht="14.45" customHeight="1" x14ac:dyDescent="0.2">
      <c r="A143" s="696" t="s">
        <v>509</v>
      </c>
      <c r="B143" s="697" t="s">
        <v>510</v>
      </c>
      <c r="C143" s="698" t="s">
        <v>521</v>
      </c>
      <c r="D143" s="699" t="s">
        <v>522</v>
      </c>
      <c r="E143" s="700">
        <v>50113001</v>
      </c>
      <c r="F143" s="699" t="s">
        <v>526</v>
      </c>
      <c r="G143" s="698" t="s">
        <v>550</v>
      </c>
      <c r="H143" s="698">
        <v>214036</v>
      </c>
      <c r="I143" s="698">
        <v>214036</v>
      </c>
      <c r="J143" s="698" t="s">
        <v>783</v>
      </c>
      <c r="K143" s="698" t="s">
        <v>784</v>
      </c>
      <c r="L143" s="701">
        <v>40.350000000000009</v>
      </c>
      <c r="M143" s="701">
        <v>176</v>
      </c>
      <c r="N143" s="702">
        <v>7101.6000000000013</v>
      </c>
    </row>
    <row r="144" spans="1:14" ht="14.45" customHeight="1" x14ac:dyDescent="0.2">
      <c r="A144" s="696" t="s">
        <v>509</v>
      </c>
      <c r="B144" s="697" t="s">
        <v>510</v>
      </c>
      <c r="C144" s="698" t="s">
        <v>521</v>
      </c>
      <c r="D144" s="699" t="s">
        <v>522</v>
      </c>
      <c r="E144" s="700">
        <v>50113001</v>
      </c>
      <c r="F144" s="699" t="s">
        <v>526</v>
      </c>
      <c r="G144" s="698" t="s">
        <v>550</v>
      </c>
      <c r="H144" s="698">
        <v>239807</v>
      </c>
      <c r="I144" s="698">
        <v>239807</v>
      </c>
      <c r="J144" s="698" t="s">
        <v>783</v>
      </c>
      <c r="K144" s="698" t="s">
        <v>784</v>
      </c>
      <c r="L144" s="701">
        <v>40.375714285714274</v>
      </c>
      <c r="M144" s="701">
        <v>210</v>
      </c>
      <c r="N144" s="702">
        <v>8478.8999999999978</v>
      </c>
    </row>
    <row r="145" spans="1:14" ht="14.45" customHeight="1" x14ac:dyDescent="0.2">
      <c r="A145" s="696" t="s">
        <v>509</v>
      </c>
      <c r="B145" s="697" t="s">
        <v>510</v>
      </c>
      <c r="C145" s="698" t="s">
        <v>521</v>
      </c>
      <c r="D145" s="699" t="s">
        <v>522</v>
      </c>
      <c r="E145" s="700">
        <v>50113001</v>
      </c>
      <c r="F145" s="699" t="s">
        <v>526</v>
      </c>
      <c r="G145" s="698" t="s">
        <v>527</v>
      </c>
      <c r="H145" s="698">
        <v>199333</v>
      </c>
      <c r="I145" s="698">
        <v>99333</v>
      </c>
      <c r="J145" s="698" t="s">
        <v>785</v>
      </c>
      <c r="K145" s="698" t="s">
        <v>786</v>
      </c>
      <c r="L145" s="701">
        <v>245.80534722222222</v>
      </c>
      <c r="M145" s="701">
        <v>144</v>
      </c>
      <c r="N145" s="702">
        <v>35395.97</v>
      </c>
    </row>
    <row r="146" spans="1:14" ht="14.45" customHeight="1" x14ac:dyDescent="0.2">
      <c r="A146" s="696" t="s">
        <v>509</v>
      </c>
      <c r="B146" s="697" t="s">
        <v>510</v>
      </c>
      <c r="C146" s="698" t="s">
        <v>521</v>
      </c>
      <c r="D146" s="699" t="s">
        <v>522</v>
      </c>
      <c r="E146" s="700">
        <v>50113001</v>
      </c>
      <c r="F146" s="699" t="s">
        <v>526</v>
      </c>
      <c r="G146" s="698" t="s">
        <v>527</v>
      </c>
      <c r="H146" s="698">
        <v>221744</v>
      </c>
      <c r="I146" s="698">
        <v>221744</v>
      </c>
      <c r="J146" s="698" t="s">
        <v>787</v>
      </c>
      <c r="K146" s="698" t="s">
        <v>788</v>
      </c>
      <c r="L146" s="701">
        <v>44.25</v>
      </c>
      <c r="M146" s="701">
        <v>80</v>
      </c>
      <c r="N146" s="702">
        <v>3540</v>
      </c>
    </row>
    <row r="147" spans="1:14" ht="14.45" customHeight="1" x14ac:dyDescent="0.2">
      <c r="A147" s="696" t="s">
        <v>509</v>
      </c>
      <c r="B147" s="697" t="s">
        <v>510</v>
      </c>
      <c r="C147" s="698" t="s">
        <v>521</v>
      </c>
      <c r="D147" s="699" t="s">
        <v>522</v>
      </c>
      <c r="E147" s="700">
        <v>50113001</v>
      </c>
      <c r="F147" s="699" t="s">
        <v>526</v>
      </c>
      <c r="G147" s="698" t="s">
        <v>527</v>
      </c>
      <c r="H147" s="698">
        <v>165633</v>
      </c>
      <c r="I147" s="698">
        <v>165751</v>
      </c>
      <c r="J147" s="698" t="s">
        <v>789</v>
      </c>
      <c r="K147" s="698" t="s">
        <v>790</v>
      </c>
      <c r="L147" s="701">
        <v>3951.64</v>
      </c>
      <c r="M147" s="701">
        <v>11</v>
      </c>
      <c r="N147" s="702">
        <v>43468.04</v>
      </c>
    </row>
    <row r="148" spans="1:14" ht="14.45" customHeight="1" x14ac:dyDescent="0.2">
      <c r="A148" s="696" t="s">
        <v>509</v>
      </c>
      <c r="B148" s="697" t="s">
        <v>510</v>
      </c>
      <c r="C148" s="698" t="s">
        <v>521</v>
      </c>
      <c r="D148" s="699" t="s">
        <v>522</v>
      </c>
      <c r="E148" s="700">
        <v>50113001</v>
      </c>
      <c r="F148" s="699" t="s">
        <v>526</v>
      </c>
      <c r="G148" s="698" t="s">
        <v>527</v>
      </c>
      <c r="H148" s="698">
        <v>180988</v>
      </c>
      <c r="I148" s="698">
        <v>180988</v>
      </c>
      <c r="J148" s="698" t="s">
        <v>791</v>
      </c>
      <c r="K148" s="698" t="s">
        <v>792</v>
      </c>
      <c r="L148" s="701">
        <v>110.94000000000004</v>
      </c>
      <c r="M148" s="701">
        <v>2</v>
      </c>
      <c r="N148" s="702">
        <v>221.88000000000008</v>
      </c>
    </row>
    <row r="149" spans="1:14" ht="14.45" customHeight="1" x14ac:dyDescent="0.2">
      <c r="A149" s="696" t="s">
        <v>509</v>
      </c>
      <c r="B149" s="697" t="s">
        <v>510</v>
      </c>
      <c r="C149" s="698" t="s">
        <v>521</v>
      </c>
      <c r="D149" s="699" t="s">
        <v>522</v>
      </c>
      <c r="E149" s="700">
        <v>50113001</v>
      </c>
      <c r="F149" s="699" t="s">
        <v>526</v>
      </c>
      <c r="G149" s="698" t="s">
        <v>527</v>
      </c>
      <c r="H149" s="698">
        <v>111337</v>
      </c>
      <c r="I149" s="698">
        <v>52421</v>
      </c>
      <c r="J149" s="698" t="s">
        <v>793</v>
      </c>
      <c r="K149" s="698" t="s">
        <v>794</v>
      </c>
      <c r="L149" s="701">
        <v>75.900000000000006</v>
      </c>
      <c r="M149" s="701">
        <v>80</v>
      </c>
      <c r="N149" s="702">
        <v>6072</v>
      </c>
    </row>
    <row r="150" spans="1:14" ht="14.45" customHeight="1" x14ac:dyDescent="0.2">
      <c r="A150" s="696" t="s">
        <v>509</v>
      </c>
      <c r="B150" s="697" t="s">
        <v>510</v>
      </c>
      <c r="C150" s="698" t="s">
        <v>521</v>
      </c>
      <c r="D150" s="699" t="s">
        <v>522</v>
      </c>
      <c r="E150" s="700">
        <v>50113001</v>
      </c>
      <c r="F150" s="699" t="s">
        <v>526</v>
      </c>
      <c r="G150" s="698" t="s">
        <v>527</v>
      </c>
      <c r="H150" s="698">
        <v>31915</v>
      </c>
      <c r="I150" s="698">
        <v>31915</v>
      </c>
      <c r="J150" s="698" t="s">
        <v>795</v>
      </c>
      <c r="K150" s="698" t="s">
        <v>796</v>
      </c>
      <c r="L150" s="701">
        <v>173.69</v>
      </c>
      <c r="M150" s="701">
        <v>106</v>
      </c>
      <c r="N150" s="702">
        <v>18411.14</v>
      </c>
    </row>
    <row r="151" spans="1:14" ht="14.45" customHeight="1" x14ac:dyDescent="0.2">
      <c r="A151" s="696" t="s">
        <v>509</v>
      </c>
      <c r="B151" s="697" t="s">
        <v>510</v>
      </c>
      <c r="C151" s="698" t="s">
        <v>521</v>
      </c>
      <c r="D151" s="699" t="s">
        <v>522</v>
      </c>
      <c r="E151" s="700">
        <v>50113001</v>
      </c>
      <c r="F151" s="699" t="s">
        <v>526</v>
      </c>
      <c r="G151" s="698" t="s">
        <v>527</v>
      </c>
      <c r="H151" s="698">
        <v>47706</v>
      </c>
      <c r="I151" s="698">
        <v>47706</v>
      </c>
      <c r="J151" s="698" t="s">
        <v>797</v>
      </c>
      <c r="K151" s="698" t="s">
        <v>798</v>
      </c>
      <c r="L151" s="701">
        <v>288.52999999999992</v>
      </c>
      <c r="M151" s="701">
        <v>14</v>
      </c>
      <c r="N151" s="702">
        <v>4039.4199999999992</v>
      </c>
    </row>
    <row r="152" spans="1:14" ht="14.45" customHeight="1" x14ac:dyDescent="0.2">
      <c r="A152" s="696" t="s">
        <v>509</v>
      </c>
      <c r="B152" s="697" t="s">
        <v>510</v>
      </c>
      <c r="C152" s="698" t="s">
        <v>521</v>
      </c>
      <c r="D152" s="699" t="s">
        <v>522</v>
      </c>
      <c r="E152" s="700">
        <v>50113001</v>
      </c>
      <c r="F152" s="699" t="s">
        <v>526</v>
      </c>
      <c r="G152" s="698" t="s">
        <v>527</v>
      </c>
      <c r="H152" s="698">
        <v>207771</v>
      </c>
      <c r="I152" s="698">
        <v>207771</v>
      </c>
      <c r="J152" s="698" t="s">
        <v>799</v>
      </c>
      <c r="K152" s="698" t="s">
        <v>800</v>
      </c>
      <c r="L152" s="701">
        <v>365.97</v>
      </c>
      <c r="M152" s="701">
        <v>4</v>
      </c>
      <c r="N152" s="702">
        <v>1463.88</v>
      </c>
    </row>
    <row r="153" spans="1:14" ht="14.45" customHeight="1" x14ac:dyDescent="0.2">
      <c r="A153" s="696" t="s">
        <v>509</v>
      </c>
      <c r="B153" s="697" t="s">
        <v>510</v>
      </c>
      <c r="C153" s="698" t="s">
        <v>521</v>
      </c>
      <c r="D153" s="699" t="s">
        <v>522</v>
      </c>
      <c r="E153" s="700">
        <v>50113001</v>
      </c>
      <c r="F153" s="699" t="s">
        <v>526</v>
      </c>
      <c r="G153" s="698" t="s">
        <v>527</v>
      </c>
      <c r="H153" s="698">
        <v>47244</v>
      </c>
      <c r="I153" s="698">
        <v>47244</v>
      </c>
      <c r="J153" s="698" t="s">
        <v>801</v>
      </c>
      <c r="K153" s="698" t="s">
        <v>796</v>
      </c>
      <c r="L153" s="701">
        <v>143</v>
      </c>
      <c r="M153" s="701">
        <v>33</v>
      </c>
      <c r="N153" s="702">
        <v>4719</v>
      </c>
    </row>
    <row r="154" spans="1:14" ht="14.45" customHeight="1" x14ac:dyDescent="0.2">
      <c r="A154" s="696" t="s">
        <v>509</v>
      </c>
      <c r="B154" s="697" t="s">
        <v>510</v>
      </c>
      <c r="C154" s="698" t="s">
        <v>521</v>
      </c>
      <c r="D154" s="699" t="s">
        <v>522</v>
      </c>
      <c r="E154" s="700">
        <v>50113001</v>
      </c>
      <c r="F154" s="699" t="s">
        <v>526</v>
      </c>
      <c r="G154" s="698" t="s">
        <v>527</v>
      </c>
      <c r="H154" s="698">
        <v>47256</v>
      </c>
      <c r="I154" s="698">
        <v>47256</v>
      </c>
      <c r="J154" s="698" t="s">
        <v>801</v>
      </c>
      <c r="K154" s="698" t="s">
        <v>802</v>
      </c>
      <c r="L154" s="701">
        <v>222.2</v>
      </c>
      <c r="M154" s="701">
        <v>4</v>
      </c>
      <c r="N154" s="702">
        <v>888.8</v>
      </c>
    </row>
    <row r="155" spans="1:14" ht="14.45" customHeight="1" x14ac:dyDescent="0.2">
      <c r="A155" s="696" t="s">
        <v>509</v>
      </c>
      <c r="B155" s="697" t="s">
        <v>510</v>
      </c>
      <c r="C155" s="698" t="s">
        <v>521</v>
      </c>
      <c r="D155" s="699" t="s">
        <v>522</v>
      </c>
      <c r="E155" s="700">
        <v>50113001</v>
      </c>
      <c r="F155" s="699" t="s">
        <v>526</v>
      </c>
      <c r="G155" s="698" t="s">
        <v>527</v>
      </c>
      <c r="H155" s="698">
        <v>47249</v>
      </c>
      <c r="I155" s="698">
        <v>47249</v>
      </c>
      <c r="J155" s="698" t="s">
        <v>801</v>
      </c>
      <c r="K155" s="698" t="s">
        <v>803</v>
      </c>
      <c r="L155" s="701">
        <v>126.5</v>
      </c>
      <c r="M155" s="701">
        <v>60</v>
      </c>
      <c r="N155" s="702">
        <v>7590</v>
      </c>
    </row>
    <row r="156" spans="1:14" ht="14.45" customHeight="1" x14ac:dyDescent="0.2">
      <c r="A156" s="696" t="s">
        <v>509</v>
      </c>
      <c r="B156" s="697" t="s">
        <v>510</v>
      </c>
      <c r="C156" s="698" t="s">
        <v>521</v>
      </c>
      <c r="D156" s="699" t="s">
        <v>522</v>
      </c>
      <c r="E156" s="700">
        <v>50113001</v>
      </c>
      <c r="F156" s="699" t="s">
        <v>526</v>
      </c>
      <c r="G156" s="698" t="s">
        <v>527</v>
      </c>
      <c r="H156" s="698">
        <v>848930</v>
      </c>
      <c r="I156" s="698">
        <v>155781</v>
      </c>
      <c r="J156" s="698" t="s">
        <v>804</v>
      </c>
      <c r="K156" s="698" t="s">
        <v>805</v>
      </c>
      <c r="L156" s="701">
        <v>33.170000000000009</v>
      </c>
      <c r="M156" s="701">
        <v>4</v>
      </c>
      <c r="N156" s="702">
        <v>132.68000000000004</v>
      </c>
    </row>
    <row r="157" spans="1:14" ht="14.45" customHeight="1" x14ac:dyDescent="0.2">
      <c r="A157" s="696" t="s">
        <v>509</v>
      </c>
      <c r="B157" s="697" t="s">
        <v>510</v>
      </c>
      <c r="C157" s="698" t="s">
        <v>521</v>
      </c>
      <c r="D157" s="699" t="s">
        <v>522</v>
      </c>
      <c r="E157" s="700">
        <v>50113001</v>
      </c>
      <c r="F157" s="699" t="s">
        <v>526</v>
      </c>
      <c r="G157" s="698" t="s">
        <v>527</v>
      </c>
      <c r="H157" s="698">
        <v>848335</v>
      </c>
      <c r="I157" s="698">
        <v>155782</v>
      </c>
      <c r="J157" s="698" t="s">
        <v>804</v>
      </c>
      <c r="K157" s="698" t="s">
        <v>806</v>
      </c>
      <c r="L157" s="701">
        <v>53.459999999999987</v>
      </c>
      <c r="M157" s="701">
        <v>1</v>
      </c>
      <c r="N157" s="702">
        <v>53.459999999999987</v>
      </c>
    </row>
    <row r="158" spans="1:14" ht="14.45" customHeight="1" x14ac:dyDescent="0.2">
      <c r="A158" s="696" t="s">
        <v>509</v>
      </c>
      <c r="B158" s="697" t="s">
        <v>510</v>
      </c>
      <c r="C158" s="698" t="s">
        <v>521</v>
      </c>
      <c r="D158" s="699" t="s">
        <v>522</v>
      </c>
      <c r="E158" s="700">
        <v>50113001</v>
      </c>
      <c r="F158" s="699" t="s">
        <v>526</v>
      </c>
      <c r="G158" s="698" t="s">
        <v>527</v>
      </c>
      <c r="H158" s="698">
        <v>106091</v>
      </c>
      <c r="I158" s="698">
        <v>6091</v>
      </c>
      <c r="J158" s="698" t="s">
        <v>807</v>
      </c>
      <c r="K158" s="698" t="s">
        <v>808</v>
      </c>
      <c r="L158" s="701">
        <v>89.65000000000002</v>
      </c>
      <c r="M158" s="701">
        <v>5</v>
      </c>
      <c r="N158" s="702">
        <v>448.25000000000011</v>
      </c>
    </row>
    <row r="159" spans="1:14" ht="14.45" customHeight="1" x14ac:dyDescent="0.2">
      <c r="A159" s="696" t="s">
        <v>509</v>
      </c>
      <c r="B159" s="697" t="s">
        <v>510</v>
      </c>
      <c r="C159" s="698" t="s">
        <v>521</v>
      </c>
      <c r="D159" s="699" t="s">
        <v>522</v>
      </c>
      <c r="E159" s="700">
        <v>50113001</v>
      </c>
      <c r="F159" s="699" t="s">
        <v>526</v>
      </c>
      <c r="G159" s="698" t="s">
        <v>527</v>
      </c>
      <c r="H159" s="698">
        <v>106093</v>
      </c>
      <c r="I159" s="698">
        <v>6093</v>
      </c>
      <c r="J159" s="698" t="s">
        <v>807</v>
      </c>
      <c r="K159" s="698" t="s">
        <v>809</v>
      </c>
      <c r="L159" s="701">
        <v>171.44999999999996</v>
      </c>
      <c r="M159" s="701">
        <v>1</v>
      </c>
      <c r="N159" s="702">
        <v>171.44999999999996</v>
      </c>
    </row>
    <row r="160" spans="1:14" ht="14.45" customHeight="1" x14ac:dyDescent="0.2">
      <c r="A160" s="696" t="s">
        <v>509</v>
      </c>
      <c r="B160" s="697" t="s">
        <v>510</v>
      </c>
      <c r="C160" s="698" t="s">
        <v>521</v>
      </c>
      <c r="D160" s="699" t="s">
        <v>522</v>
      </c>
      <c r="E160" s="700">
        <v>50113001</v>
      </c>
      <c r="F160" s="699" t="s">
        <v>526</v>
      </c>
      <c r="G160" s="698" t="s">
        <v>527</v>
      </c>
      <c r="H160" s="698">
        <v>106092</v>
      </c>
      <c r="I160" s="698">
        <v>6092</v>
      </c>
      <c r="J160" s="698" t="s">
        <v>810</v>
      </c>
      <c r="K160" s="698" t="s">
        <v>811</v>
      </c>
      <c r="L160" s="701">
        <v>280.14999999999998</v>
      </c>
      <c r="M160" s="701">
        <v>2</v>
      </c>
      <c r="N160" s="702">
        <v>560.29999999999995</v>
      </c>
    </row>
    <row r="161" spans="1:14" ht="14.45" customHeight="1" x14ac:dyDescent="0.2">
      <c r="A161" s="696" t="s">
        <v>509</v>
      </c>
      <c r="B161" s="697" t="s">
        <v>510</v>
      </c>
      <c r="C161" s="698" t="s">
        <v>521</v>
      </c>
      <c r="D161" s="699" t="s">
        <v>522</v>
      </c>
      <c r="E161" s="700">
        <v>50113001</v>
      </c>
      <c r="F161" s="699" t="s">
        <v>526</v>
      </c>
      <c r="G161" s="698" t="s">
        <v>527</v>
      </c>
      <c r="H161" s="698">
        <v>102537</v>
      </c>
      <c r="I161" s="698">
        <v>2537</v>
      </c>
      <c r="J161" s="698" t="s">
        <v>812</v>
      </c>
      <c r="K161" s="698" t="s">
        <v>813</v>
      </c>
      <c r="L161" s="701">
        <v>38.29999999999999</v>
      </c>
      <c r="M161" s="701">
        <v>2</v>
      </c>
      <c r="N161" s="702">
        <v>76.59999999999998</v>
      </c>
    </row>
    <row r="162" spans="1:14" ht="14.45" customHeight="1" x14ac:dyDescent="0.2">
      <c r="A162" s="696" t="s">
        <v>509</v>
      </c>
      <c r="B162" s="697" t="s">
        <v>510</v>
      </c>
      <c r="C162" s="698" t="s">
        <v>521</v>
      </c>
      <c r="D162" s="699" t="s">
        <v>522</v>
      </c>
      <c r="E162" s="700">
        <v>50113001</v>
      </c>
      <c r="F162" s="699" t="s">
        <v>526</v>
      </c>
      <c r="G162" s="698" t="s">
        <v>527</v>
      </c>
      <c r="H162" s="698">
        <v>102538</v>
      </c>
      <c r="I162" s="698">
        <v>2538</v>
      </c>
      <c r="J162" s="698" t="s">
        <v>812</v>
      </c>
      <c r="K162" s="698" t="s">
        <v>814</v>
      </c>
      <c r="L162" s="701">
        <v>55.440000000000019</v>
      </c>
      <c r="M162" s="701">
        <v>60</v>
      </c>
      <c r="N162" s="702">
        <v>3326.400000000001</v>
      </c>
    </row>
    <row r="163" spans="1:14" ht="14.45" customHeight="1" x14ac:dyDescent="0.2">
      <c r="A163" s="696" t="s">
        <v>509</v>
      </c>
      <c r="B163" s="697" t="s">
        <v>510</v>
      </c>
      <c r="C163" s="698" t="s">
        <v>521</v>
      </c>
      <c r="D163" s="699" t="s">
        <v>522</v>
      </c>
      <c r="E163" s="700">
        <v>50113001</v>
      </c>
      <c r="F163" s="699" t="s">
        <v>526</v>
      </c>
      <c r="G163" s="698" t="s">
        <v>527</v>
      </c>
      <c r="H163" s="698">
        <v>125366</v>
      </c>
      <c r="I163" s="698">
        <v>25366</v>
      </c>
      <c r="J163" s="698" t="s">
        <v>815</v>
      </c>
      <c r="K163" s="698" t="s">
        <v>816</v>
      </c>
      <c r="L163" s="701">
        <v>70.567999999999998</v>
      </c>
      <c r="M163" s="701">
        <v>5</v>
      </c>
      <c r="N163" s="702">
        <v>352.84</v>
      </c>
    </row>
    <row r="164" spans="1:14" ht="14.45" customHeight="1" x14ac:dyDescent="0.2">
      <c r="A164" s="696" t="s">
        <v>509</v>
      </c>
      <c r="B164" s="697" t="s">
        <v>510</v>
      </c>
      <c r="C164" s="698" t="s">
        <v>521</v>
      </c>
      <c r="D164" s="699" t="s">
        <v>522</v>
      </c>
      <c r="E164" s="700">
        <v>50113001</v>
      </c>
      <c r="F164" s="699" t="s">
        <v>526</v>
      </c>
      <c r="G164" s="698" t="s">
        <v>527</v>
      </c>
      <c r="H164" s="698">
        <v>193746</v>
      </c>
      <c r="I164" s="698">
        <v>93746</v>
      </c>
      <c r="J164" s="698" t="s">
        <v>817</v>
      </c>
      <c r="K164" s="698" t="s">
        <v>818</v>
      </c>
      <c r="L164" s="701">
        <v>376.99058823529407</v>
      </c>
      <c r="M164" s="701">
        <v>17</v>
      </c>
      <c r="N164" s="702">
        <v>6408.8399999999992</v>
      </c>
    </row>
    <row r="165" spans="1:14" ht="14.45" customHeight="1" x14ac:dyDescent="0.2">
      <c r="A165" s="696" t="s">
        <v>509</v>
      </c>
      <c r="B165" s="697" t="s">
        <v>510</v>
      </c>
      <c r="C165" s="698" t="s">
        <v>521</v>
      </c>
      <c r="D165" s="699" t="s">
        <v>522</v>
      </c>
      <c r="E165" s="700">
        <v>50113001</v>
      </c>
      <c r="F165" s="699" t="s">
        <v>526</v>
      </c>
      <c r="G165" s="698" t="s">
        <v>306</v>
      </c>
      <c r="H165" s="698">
        <v>103575</v>
      </c>
      <c r="I165" s="698">
        <v>3575</v>
      </c>
      <c r="J165" s="698" t="s">
        <v>819</v>
      </c>
      <c r="K165" s="698" t="s">
        <v>820</v>
      </c>
      <c r="L165" s="701">
        <v>74.62199969046128</v>
      </c>
      <c r="M165" s="701">
        <v>35</v>
      </c>
      <c r="N165" s="702">
        <v>2611.769989166145</v>
      </c>
    </row>
    <row r="166" spans="1:14" ht="14.45" customHeight="1" x14ac:dyDescent="0.2">
      <c r="A166" s="696" t="s">
        <v>509</v>
      </c>
      <c r="B166" s="697" t="s">
        <v>510</v>
      </c>
      <c r="C166" s="698" t="s">
        <v>521</v>
      </c>
      <c r="D166" s="699" t="s">
        <v>522</v>
      </c>
      <c r="E166" s="700">
        <v>50113001</v>
      </c>
      <c r="F166" s="699" t="s">
        <v>526</v>
      </c>
      <c r="G166" s="698" t="s">
        <v>527</v>
      </c>
      <c r="H166" s="698">
        <v>849180</v>
      </c>
      <c r="I166" s="698">
        <v>155941</v>
      </c>
      <c r="J166" s="698" t="s">
        <v>821</v>
      </c>
      <c r="K166" s="698" t="s">
        <v>822</v>
      </c>
      <c r="L166" s="701">
        <v>147.81000000000003</v>
      </c>
      <c r="M166" s="701">
        <v>1</v>
      </c>
      <c r="N166" s="702">
        <v>147.81000000000003</v>
      </c>
    </row>
    <row r="167" spans="1:14" ht="14.45" customHeight="1" x14ac:dyDescent="0.2">
      <c r="A167" s="696" t="s">
        <v>509</v>
      </c>
      <c r="B167" s="697" t="s">
        <v>510</v>
      </c>
      <c r="C167" s="698" t="s">
        <v>521</v>
      </c>
      <c r="D167" s="699" t="s">
        <v>522</v>
      </c>
      <c r="E167" s="700">
        <v>50113001</v>
      </c>
      <c r="F167" s="699" t="s">
        <v>526</v>
      </c>
      <c r="G167" s="698" t="s">
        <v>527</v>
      </c>
      <c r="H167" s="698">
        <v>176205</v>
      </c>
      <c r="I167" s="698">
        <v>180825</v>
      </c>
      <c r="J167" s="698" t="s">
        <v>823</v>
      </c>
      <c r="K167" s="698" t="s">
        <v>824</v>
      </c>
      <c r="L167" s="701">
        <v>104.64000000000003</v>
      </c>
      <c r="M167" s="701">
        <v>2</v>
      </c>
      <c r="N167" s="702">
        <v>209.28000000000006</v>
      </c>
    </row>
    <row r="168" spans="1:14" ht="14.45" customHeight="1" x14ac:dyDescent="0.2">
      <c r="A168" s="696" t="s">
        <v>509</v>
      </c>
      <c r="B168" s="697" t="s">
        <v>510</v>
      </c>
      <c r="C168" s="698" t="s">
        <v>521</v>
      </c>
      <c r="D168" s="699" t="s">
        <v>522</v>
      </c>
      <c r="E168" s="700">
        <v>50113001</v>
      </c>
      <c r="F168" s="699" t="s">
        <v>526</v>
      </c>
      <c r="G168" s="698" t="s">
        <v>527</v>
      </c>
      <c r="H168" s="698">
        <v>216572</v>
      </c>
      <c r="I168" s="698">
        <v>216572</v>
      </c>
      <c r="J168" s="698" t="s">
        <v>825</v>
      </c>
      <c r="K168" s="698" t="s">
        <v>826</v>
      </c>
      <c r="L168" s="701">
        <v>36.388053691275168</v>
      </c>
      <c r="M168" s="701">
        <v>596</v>
      </c>
      <c r="N168" s="702">
        <v>21687.279999999999</v>
      </c>
    </row>
    <row r="169" spans="1:14" ht="14.45" customHeight="1" x14ac:dyDescent="0.2">
      <c r="A169" s="696" t="s">
        <v>509</v>
      </c>
      <c r="B169" s="697" t="s">
        <v>510</v>
      </c>
      <c r="C169" s="698" t="s">
        <v>521</v>
      </c>
      <c r="D169" s="699" t="s">
        <v>522</v>
      </c>
      <c r="E169" s="700">
        <v>50113001</v>
      </c>
      <c r="F169" s="699" t="s">
        <v>526</v>
      </c>
      <c r="G169" s="698" t="s">
        <v>527</v>
      </c>
      <c r="H169" s="698">
        <v>223200</v>
      </c>
      <c r="I169" s="698">
        <v>223200</v>
      </c>
      <c r="J169" s="698" t="s">
        <v>827</v>
      </c>
      <c r="K169" s="698" t="s">
        <v>828</v>
      </c>
      <c r="L169" s="701">
        <v>147.43</v>
      </c>
      <c r="M169" s="701">
        <v>1</v>
      </c>
      <c r="N169" s="702">
        <v>147.43</v>
      </c>
    </row>
    <row r="170" spans="1:14" ht="14.45" customHeight="1" x14ac:dyDescent="0.2">
      <c r="A170" s="696" t="s">
        <v>509</v>
      </c>
      <c r="B170" s="697" t="s">
        <v>510</v>
      </c>
      <c r="C170" s="698" t="s">
        <v>521</v>
      </c>
      <c r="D170" s="699" t="s">
        <v>522</v>
      </c>
      <c r="E170" s="700">
        <v>50113001</v>
      </c>
      <c r="F170" s="699" t="s">
        <v>526</v>
      </c>
      <c r="G170" s="698" t="s">
        <v>527</v>
      </c>
      <c r="H170" s="698">
        <v>241678</v>
      </c>
      <c r="I170" s="698">
        <v>241678</v>
      </c>
      <c r="J170" s="698" t="s">
        <v>829</v>
      </c>
      <c r="K170" s="698" t="s">
        <v>830</v>
      </c>
      <c r="L170" s="701">
        <v>93.990000000000009</v>
      </c>
      <c r="M170" s="701">
        <v>8</v>
      </c>
      <c r="N170" s="702">
        <v>751.92000000000007</v>
      </c>
    </row>
    <row r="171" spans="1:14" ht="14.45" customHeight="1" x14ac:dyDescent="0.2">
      <c r="A171" s="696" t="s">
        <v>509</v>
      </c>
      <c r="B171" s="697" t="s">
        <v>510</v>
      </c>
      <c r="C171" s="698" t="s">
        <v>521</v>
      </c>
      <c r="D171" s="699" t="s">
        <v>522</v>
      </c>
      <c r="E171" s="700">
        <v>50113001</v>
      </c>
      <c r="F171" s="699" t="s">
        <v>526</v>
      </c>
      <c r="G171" s="698" t="s">
        <v>527</v>
      </c>
      <c r="H171" s="698">
        <v>842703</v>
      </c>
      <c r="I171" s="698">
        <v>0</v>
      </c>
      <c r="J171" s="698" t="s">
        <v>831</v>
      </c>
      <c r="K171" s="698" t="s">
        <v>306</v>
      </c>
      <c r="L171" s="701">
        <v>58.632846153846153</v>
      </c>
      <c r="M171" s="701">
        <v>130</v>
      </c>
      <c r="N171" s="702">
        <v>7622.2699999999995</v>
      </c>
    </row>
    <row r="172" spans="1:14" ht="14.45" customHeight="1" x14ac:dyDescent="0.2">
      <c r="A172" s="696" t="s">
        <v>509</v>
      </c>
      <c r="B172" s="697" t="s">
        <v>510</v>
      </c>
      <c r="C172" s="698" t="s">
        <v>521</v>
      </c>
      <c r="D172" s="699" t="s">
        <v>522</v>
      </c>
      <c r="E172" s="700">
        <v>50113001</v>
      </c>
      <c r="F172" s="699" t="s">
        <v>526</v>
      </c>
      <c r="G172" s="698" t="s">
        <v>527</v>
      </c>
      <c r="H172" s="698">
        <v>51366</v>
      </c>
      <c r="I172" s="698">
        <v>51366</v>
      </c>
      <c r="J172" s="698" t="s">
        <v>832</v>
      </c>
      <c r="K172" s="698" t="s">
        <v>833</v>
      </c>
      <c r="L172" s="701">
        <v>171.60000000000002</v>
      </c>
      <c r="M172" s="701">
        <v>75</v>
      </c>
      <c r="N172" s="702">
        <v>12870.000000000002</v>
      </c>
    </row>
    <row r="173" spans="1:14" ht="14.45" customHeight="1" x14ac:dyDescent="0.2">
      <c r="A173" s="696" t="s">
        <v>509</v>
      </c>
      <c r="B173" s="697" t="s">
        <v>510</v>
      </c>
      <c r="C173" s="698" t="s">
        <v>521</v>
      </c>
      <c r="D173" s="699" t="s">
        <v>522</v>
      </c>
      <c r="E173" s="700">
        <v>50113001</v>
      </c>
      <c r="F173" s="699" t="s">
        <v>526</v>
      </c>
      <c r="G173" s="698" t="s">
        <v>527</v>
      </c>
      <c r="H173" s="698">
        <v>51384</v>
      </c>
      <c r="I173" s="698">
        <v>51384</v>
      </c>
      <c r="J173" s="698" t="s">
        <v>832</v>
      </c>
      <c r="K173" s="698" t="s">
        <v>834</v>
      </c>
      <c r="L173" s="701">
        <v>192.50000000000003</v>
      </c>
      <c r="M173" s="701">
        <v>15</v>
      </c>
      <c r="N173" s="702">
        <v>2887.5000000000005</v>
      </c>
    </row>
    <row r="174" spans="1:14" ht="14.45" customHeight="1" x14ac:dyDescent="0.2">
      <c r="A174" s="696" t="s">
        <v>509</v>
      </c>
      <c r="B174" s="697" t="s">
        <v>510</v>
      </c>
      <c r="C174" s="698" t="s">
        <v>521</v>
      </c>
      <c r="D174" s="699" t="s">
        <v>522</v>
      </c>
      <c r="E174" s="700">
        <v>50113001</v>
      </c>
      <c r="F174" s="699" t="s">
        <v>526</v>
      </c>
      <c r="G174" s="698" t="s">
        <v>527</v>
      </c>
      <c r="H174" s="698">
        <v>51367</v>
      </c>
      <c r="I174" s="698">
        <v>51367</v>
      </c>
      <c r="J174" s="698" t="s">
        <v>832</v>
      </c>
      <c r="K174" s="698" t="s">
        <v>835</v>
      </c>
      <c r="L174" s="701">
        <v>92.95</v>
      </c>
      <c r="M174" s="701">
        <v>216</v>
      </c>
      <c r="N174" s="702">
        <v>20077.2</v>
      </c>
    </row>
    <row r="175" spans="1:14" ht="14.45" customHeight="1" x14ac:dyDescent="0.2">
      <c r="A175" s="696" t="s">
        <v>509</v>
      </c>
      <c r="B175" s="697" t="s">
        <v>510</v>
      </c>
      <c r="C175" s="698" t="s">
        <v>521</v>
      </c>
      <c r="D175" s="699" t="s">
        <v>522</v>
      </c>
      <c r="E175" s="700">
        <v>50113001</v>
      </c>
      <c r="F175" s="699" t="s">
        <v>526</v>
      </c>
      <c r="G175" s="698" t="s">
        <v>527</v>
      </c>
      <c r="H175" s="698">
        <v>51383</v>
      </c>
      <c r="I175" s="698">
        <v>51383</v>
      </c>
      <c r="J175" s="698" t="s">
        <v>832</v>
      </c>
      <c r="K175" s="698" t="s">
        <v>836</v>
      </c>
      <c r="L175" s="701">
        <v>93.500000000000014</v>
      </c>
      <c r="M175" s="701">
        <v>163.99999999999997</v>
      </c>
      <c r="N175" s="702">
        <v>15334</v>
      </c>
    </row>
    <row r="176" spans="1:14" ht="14.45" customHeight="1" x14ac:dyDescent="0.2">
      <c r="A176" s="696" t="s">
        <v>509</v>
      </c>
      <c r="B176" s="697" t="s">
        <v>510</v>
      </c>
      <c r="C176" s="698" t="s">
        <v>521</v>
      </c>
      <c r="D176" s="699" t="s">
        <v>522</v>
      </c>
      <c r="E176" s="700">
        <v>50113001</v>
      </c>
      <c r="F176" s="699" t="s">
        <v>526</v>
      </c>
      <c r="G176" s="698" t="s">
        <v>527</v>
      </c>
      <c r="H176" s="698">
        <v>175428</v>
      </c>
      <c r="I176" s="698">
        <v>75428</v>
      </c>
      <c r="J176" s="698" t="s">
        <v>837</v>
      </c>
      <c r="K176" s="698" t="s">
        <v>838</v>
      </c>
      <c r="L176" s="701">
        <v>66.28</v>
      </c>
      <c r="M176" s="701">
        <v>1</v>
      </c>
      <c r="N176" s="702">
        <v>66.28</v>
      </c>
    </row>
    <row r="177" spans="1:14" ht="14.45" customHeight="1" x14ac:dyDescent="0.2">
      <c r="A177" s="696" t="s">
        <v>509</v>
      </c>
      <c r="B177" s="697" t="s">
        <v>510</v>
      </c>
      <c r="C177" s="698" t="s">
        <v>521</v>
      </c>
      <c r="D177" s="699" t="s">
        <v>522</v>
      </c>
      <c r="E177" s="700">
        <v>50113001</v>
      </c>
      <c r="F177" s="699" t="s">
        <v>526</v>
      </c>
      <c r="G177" s="698" t="s">
        <v>527</v>
      </c>
      <c r="H177" s="698">
        <v>208988</v>
      </c>
      <c r="I177" s="698">
        <v>208988</v>
      </c>
      <c r="J177" s="698" t="s">
        <v>839</v>
      </c>
      <c r="K177" s="698" t="s">
        <v>840</v>
      </c>
      <c r="L177" s="701">
        <v>555.16999999999996</v>
      </c>
      <c r="M177" s="701">
        <v>37</v>
      </c>
      <c r="N177" s="702">
        <v>20541.289999999997</v>
      </c>
    </row>
    <row r="178" spans="1:14" ht="14.45" customHeight="1" x14ac:dyDescent="0.2">
      <c r="A178" s="696" t="s">
        <v>509</v>
      </c>
      <c r="B178" s="697" t="s">
        <v>510</v>
      </c>
      <c r="C178" s="698" t="s">
        <v>521</v>
      </c>
      <c r="D178" s="699" t="s">
        <v>522</v>
      </c>
      <c r="E178" s="700">
        <v>50113001</v>
      </c>
      <c r="F178" s="699" t="s">
        <v>526</v>
      </c>
      <c r="G178" s="698" t="s">
        <v>527</v>
      </c>
      <c r="H178" s="698">
        <v>208990</v>
      </c>
      <c r="I178" s="698">
        <v>208990</v>
      </c>
      <c r="J178" s="698" t="s">
        <v>841</v>
      </c>
      <c r="K178" s="698" t="s">
        <v>840</v>
      </c>
      <c r="L178" s="701">
        <v>668.47000344079856</v>
      </c>
      <c r="M178" s="701">
        <v>27</v>
      </c>
      <c r="N178" s="702">
        <v>18048.690092901561</v>
      </c>
    </row>
    <row r="179" spans="1:14" ht="14.45" customHeight="1" x14ac:dyDescent="0.2">
      <c r="A179" s="696" t="s">
        <v>509</v>
      </c>
      <c r="B179" s="697" t="s">
        <v>510</v>
      </c>
      <c r="C179" s="698" t="s">
        <v>521</v>
      </c>
      <c r="D179" s="699" t="s">
        <v>522</v>
      </c>
      <c r="E179" s="700">
        <v>50113001</v>
      </c>
      <c r="F179" s="699" t="s">
        <v>526</v>
      </c>
      <c r="G179" s="698" t="s">
        <v>527</v>
      </c>
      <c r="H179" s="698">
        <v>225166</v>
      </c>
      <c r="I179" s="698">
        <v>225166</v>
      </c>
      <c r="J179" s="698" t="s">
        <v>842</v>
      </c>
      <c r="K179" s="698" t="s">
        <v>843</v>
      </c>
      <c r="L179" s="701">
        <v>58.29</v>
      </c>
      <c r="M179" s="701">
        <v>10</v>
      </c>
      <c r="N179" s="702">
        <v>582.9</v>
      </c>
    </row>
    <row r="180" spans="1:14" ht="14.45" customHeight="1" x14ac:dyDescent="0.2">
      <c r="A180" s="696" t="s">
        <v>509</v>
      </c>
      <c r="B180" s="697" t="s">
        <v>510</v>
      </c>
      <c r="C180" s="698" t="s">
        <v>521</v>
      </c>
      <c r="D180" s="699" t="s">
        <v>522</v>
      </c>
      <c r="E180" s="700">
        <v>50113001</v>
      </c>
      <c r="F180" s="699" t="s">
        <v>526</v>
      </c>
      <c r="G180" s="698" t="s">
        <v>527</v>
      </c>
      <c r="H180" s="698">
        <v>224964</v>
      </c>
      <c r="I180" s="698">
        <v>224964</v>
      </c>
      <c r="J180" s="698" t="s">
        <v>844</v>
      </c>
      <c r="K180" s="698" t="s">
        <v>845</v>
      </c>
      <c r="L180" s="701">
        <v>107.657</v>
      </c>
      <c r="M180" s="701">
        <v>10</v>
      </c>
      <c r="N180" s="702">
        <v>1076.57</v>
      </c>
    </row>
    <row r="181" spans="1:14" ht="14.45" customHeight="1" x14ac:dyDescent="0.2">
      <c r="A181" s="696" t="s">
        <v>509</v>
      </c>
      <c r="B181" s="697" t="s">
        <v>510</v>
      </c>
      <c r="C181" s="698" t="s">
        <v>521</v>
      </c>
      <c r="D181" s="699" t="s">
        <v>522</v>
      </c>
      <c r="E181" s="700">
        <v>50113001</v>
      </c>
      <c r="F181" s="699" t="s">
        <v>526</v>
      </c>
      <c r="G181" s="698" t="s">
        <v>527</v>
      </c>
      <c r="H181" s="698">
        <v>224965</v>
      </c>
      <c r="I181" s="698">
        <v>224965</v>
      </c>
      <c r="J181" s="698" t="s">
        <v>846</v>
      </c>
      <c r="K181" s="698" t="s">
        <v>847</v>
      </c>
      <c r="L181" s="701">
        <v>107.75</v>
      </c>
      <c r="M181" s="701">
        <v>5</v>
      </c>
      <c r="N181" s="702">
        <v>538.75</v>
      </c>
    </row>
    <row r="182" spans="1:14" ht="14.45" customHeight="1" x14ac:dyDescent="0.2">
      <c r="A182" s="696" t="s">
        <v>509</v>
      </c>
      <c r="B182" s="697" t="s">
        <v>510</v>
      </c>
      <c r="C182" s="698" t="s">
        <v>521</v>
      </c>
      <c r="D182" s="699" t="s">
        <v>522</v>
      </c>
      <c r="E182" s="700">
        <v>50113001</v>
      </c>
      <c r="F182" s="699" t="s">
        <v>526</v>
      </c>
      <c r="G182" s="698" t="s">
        <v>306</v>
      </c>
      <c r="H182" s="698">
        <v>227475</v>
      </c>
      <c r="I182" s="698">
        <v>227475</v>
      </c>
      <c r="J182" s="698" t="s">
        <v>848</v>
      </c>
      <c r="K182" s="698" t="s">
        <v>849</v>
      </c>
      <c r="L182" s="701">
        <v>1276.7550000000001</v>
      </c>
      <c r="M182" s="701">
        <v>6</v>
      </c>
      <c r="N182" s="702">
        <v>7660.5300000000007</v>
      </c>
    </row>
    <row r="183" spans="1:14" ht="14.45" customHeight="1" x14ac:dyDescent="0.2">
      <c r="A183" s="696" t="s">
        <v>509</v>
      </c>
      <c r="B183" s="697" t="s">
        <v>510</v>
      </c>
      <c r="C183" s="698" t="s">
        <v>521</v>
      </c>
      <c r="D183" s="699" t="s">
        <v>522</v>
      </c>
      <c r="E183" s="700">
        <v>50113001</v>
      </c>
      <c r="F183" s="699" t="s">
        <v>526</v>
      </c>
      <c r="G183" s="698" t="s">
        <v>527</v>
      </c>
      <c r="H183" s="698">
        <v>187299</v>
      </c>
      <c r="I183" s="698">
        <v>87299</v>
      </c>
      <c r="J183" s="698" t="s">
        <v>850</v>
      </c>
      <c r="K183" s="698" t="s">
        <v>851</v>
      </c>
      <c r="L183" s="701">
        <v>1004.515</v>
      </c>
      <c r="M183" s="701">
        <v>10</v>
      </c>
      <c r="N183" s="702">
        <v>10045.15</v>
      </c>
    </row>
    <row r="184" spans="1:14" ht="14.45" customHeight="1" x14ac:dyDescent="0.2">
      <c r="A184" s="696" t="s">
        <v>509</v>
      </c>
      <c r="B184" s="697" t="s">
        <v>510</v>
      </c>
      <c r="C184" s="698" t="s">
        <v>521</v>
      </c>
      <c r="D184" s="699" t="s">
        <v>522</v>
      </c>
      <c r="E184" s="700">
        <v>50113001</v>
      </c>
      <c r="F184" s="699" t="s">
        <v>526</v>
      </c>
      <c r="G184" s="698" t="s">
        <v>527</v>
      </c>
      <c r="H184" s="698">
        <v>193724</v>
      </c>
      <c r="I184" s="698">
        <v>93724</v>
      </c>
      <c r="J184" s="698" t="s">
        <v>852</v>
      </c>
      <c r="K184" s="698" t="s">
        <v>853</v>
      </c>
      <c r="L184" s="701">
        <v>68.240000000000009</v>
      </c>
      <c r="M184" s="701">
        <v>5</v>
      </c>
      <c r="N184" s="702">
        <v>341.20000000000005</v>
      </c>
    </row>
    <row r="185" spans="1:14" ht="14.45" customHeight="1" x14ac:dyDescent="0.2">
      <c r="A185" s="696" t="s">
        <v>509</v>
      </c>
      <c r="B185" s="697" t="s">
        <v>510</v>
      </c>
      <c r="C185" s="698" t="s">
        <v>521</v>
      </c>
      <c r="D185" s="699" t="s">
        <v>522</v>
      </c>
      <c r="E185" s="700">
        <v>50113001</v>
      </c>
      <c r="F185" s="699" t="s">
        <v>526</v>
      </c>
      <c r="G185" s="698" t="s">
        <v>527</v>
      </c>
      <c r="H185" s="698">
        <v>193723</v>
      </c>
      <c r="I185" s="698">
        <v>93723</v>
      </c>
      <c r="J185" s="698" t="s">
        <v>854</v>
      </c>
      <c r="K185" s="698" t="s">
        <v>855</v>
      </c>
      <c r="L185" s="701">
        <v>40.22999999999999</v>
      </c>
      <c r="M185" s="701">
        <v>4</v>
      </c>
      <c r="N185" s="702">
        <v>160.91999999999996</v>
      </c>
    </row>
    <row r="186" spans="1:14" ht="14.45" customHeight="1" x14ac:dyDescent="0.2">
      <c r="A186" s="696" t="s">
        <v>509</v>
      </c>
      <c r="B186" s="697" t="s">
        <v>510</v>
      </c>
      <c r="C186" s="698" t="s">
        <v>521</v>
      </c>
      <c r="D186" s="699" t="s">
        <v>522</v>
      </c>
      <c r="E186" s="700">
        <v>50113001</v>
      </c>
      <c r="F186" s="699" t="s">
        <v>526</v>
      </c>
      <c r="G186" s="698" t="s">
        <v>550</v>
      </c>
      <c r="H186" s="698">
        <v>125744</v>
      </c>
      <c r="I186" s="698">
        <v>25744</v>
      </c>
      <c r="J186" s="698" t="s">
        <v>856</v>
      </c>
      <c r="K186" s="698" t="s">
        <v>857</v>
      </c>
      <c r="L186" s="701">
        <v>1518.8400000000001</v>
      </c>
      <c r="M186" s="701">
        <v>5</v>
      </c>
      <c r="N186" s="702">
        <v>7594.2000000000007</v>
      </c>
    </row>
    <row r="187" spans="1:14" ht="14.45" customHeight="1" x14ac:dyDescent="0.2">
      <c r="A187" s="696" t="s">
        <v>509</v>
      </c>
      <c r="B187" s="697" t="s">
        <v>510</v>
      </c>
      <c r="C187" s="698" t="s">
        <v>521</v>
      </c>
      <c r="D187" s="699" t="s">
        <v>522</v>
      </c>
      <c r="E187" s="700">
        <v>50113001</v>
      </c>
      <c r="F187" s="699" t="s">
        <v>526</v>
      </c>
      <c r="G187" s="698" t="s">
        <v>527</v>
      </c>
      <c r="H187" s="698">
        <v>502059</v>
      </c>
      <c r="I187" s="698">
        <v>0</v>
      </c>
      <c r="J187" s="698" t="s">
        <v>858</v>
      </c>
      <c r="K187" s="698" t="s">
        <v>859</v>
      </c>
      <c r="L187" s="701">
        <v>254.09999999999997</v>
      </c>
      <c r="M187" s="701">
        <v>56</v>
      </c>
      <c r="N187" s="702">
        <v>14229.599999999999</v>
      </c>
    </row>
    <row r="188" spans="1:14" ht="14.45" customHeight="1" x14ac:dyDescent="0.2">
      <c r="A188" s="696" t="s">
        <v>509</v>
      </c>
      <c r="B188" s="697" t="s">
        <v>510</v>
      </c>
      <c r="C188" s="698" t="s">
        <v>521</v>
      </c>
      <c r="D188" s="699" t="s">
        <v>522</v>
      </c>
      <c r="E188" s="700">
        <v>50113001</v>
      </c>
      <c r="F188" s="699" t="s">
        <v>526</v>
      </c>
      <c r="G188" s="698" t="s">
        <v>527</v>
      </c>
      <c r="H188" s="698">
        <v>902048</v>
      </c>
      <c r="I188" s="698">
        <v>0</v>
      </c>
      <c r="J188" s="698" t="s">
        <v>860</v>
      </c>
      <c r="K188" s="698" t="s">
        <v>861</v>
      </c>
      <c r="L188" s="701">
        <v>331.20000000000005</v>
      </c>
      <c r="M188" s="701">
        <v>164</v>
      </c>
      <c r="N188" s="702">
        <v>54316.800000000003</v>
      </c>
    </row>
    <row r="189" spans="1:14" ht="14.45" customHeight="1" x14ac:dyDescent="0.2">
      <c r="A189" s="696" t="s">
        <v>509</v>
      </c>
      <c r="B189" s="697" t="s">
        <v>510</v>
      </c>
      <c r="C189" s="698" t="s">
        <v>521</v>
      </c>
      <c r="D189" s="699" t="s">
        <v>522</v>
      </c>
      <c r="E189" s="700">
        <v>50113001</v>
      </c>
      <c r="F189" s="699" t="s">
        <v>526</v>
      </c>
      <c r="G189" s="698" t="s">
        <v>527</v>
      </c>
      <c r="H189" s="698">
        <v>501075</v>
      </c>
      <c r="I189" s="698">
        <v>0</v>
      </c>
      <c r="J189" s="698" t="s">
        <v>862</v>
      </c>
      <c r="K189" s="698" t="s">
        <v>863</v>
      </c>
      <c r="L189" s="701">
        <v>95.440000000000012</v>
      </c>
      <c r="M189" s="701">
        <v>28</v>
      </c>
      <c r="N189" s="702">
        <v>2672.32</v>
      </c>
    </row>
    <row r="190" spans="1:14" ht="14.45" customHeight="1" x14ac:dyDescent="0.2">
      <c r="A190" s="696" t="s">
        <v>509</v>
      </c>
      <c r="B190" s="697" t="s">
        <v>510</v>
      </c>
      <c r="C190" s="698" t="s">
        <v>521</v>
      </c>
      <c r="D190" s="699" t="s">
        <v>522</v>
      </c>
      <c r="E190" s="700">
        <v>50113001</v>
      </c>
      <c r="F190" s="699" t="s">
        <v>526</v>
      </c>
      <c r="G190" s="698" t="s">
        <v>527</v>
      </c>
      <c r="H190" s="698">
        <v>218186</v>
      </c>
      <c r="I190" s="698">
        <v>218186</v>
      </c>
      <c r="J190" s="698" t="s">
        <v>864</v>
      </c>
      <c r="K190" s="698" t="s">
        <v>865</v>
      </c>
      <c r="L190" s="701">
        <v>172.62</v>
      </c>
      <c r="M190" s="701">
        <v>2</v>
      </c>
      <c r="N190" s="702">
        <v>345.24</v>
      </c>
    </row>
    <row r="191" spans="1:14" ht="14.45" customHeight="1" x14ac:dyDescent="0.2">
      <c r="A191" s="696" t="s">
        <v>509</v>
      </c>
      <c r="B191" s="697" t="s">
        <v>510</v>
      </c>
      <c r="C191" s="698" t="s">
        <v>521</v>
      </c>
      <c r="D191" s="699" t="s">
        <v>522</v>
      </c>
      <c r="E191" s="700">
        <v>50113001</v>
      </c>
      <c r="F191" s="699" t="s">
        <v>526</v>
      </c>
      <c r="G191" s="698" t="s">
        <v>550</v>
      </c>
      <c r="H191" s="698">
        <v>215964</v>
      </c>
      <c r="I191" s="698">
        <v>215964</v>
      </c>
      <c r="J191" s="698" t="s">
        <v>866</v>
      </c>
      <c r="K191" s="698" t="s">
        <v>867</v>
      </c>
      <c r="L191" s="701">
        <v>130.54000000000002</v>
      </c>
      <c r="M191" s="701">
        <v>1</v>
      </c>
      <c r="N191" s="702">
        <v>130.54000000000002</v>
      </c>
    </row>
    <row r="192" spans="1:14" ht="14.45" customHeight="1" x14ac:dyDescent="0.2">
      <c r="A192" s="696" t="s">
        <v>509</v>
      </c>
      <c r="B192" s="697" t="s">
        <v>510</v>
      </c>
      <c r="C192" s="698" t="s">
        <v>521</v>
      </c>
      <c r="D192" s="699" t="s">
        <v>522</v>
      </c>
      <c r="E192" s="700">
        <v>50113001</v>
      </c>
      <c r="F192" s="699" t="s">
        <v>526</v>
      </c>
      <c r="G192" s="698" t="s">
        <v>527</v>
      </c>
      <c r="H192" s="698">
        <v>848725</v>
      </c>
      <c r="I192" s="698">
        <v>107677</v>
      </c>
      <c r="J192" s="698" t="s">
        <v>868</v>
      </c>
      <c r="K192" s="698" t="s">
        <v>869</v>
      </c>
      <c r="L192" s="701">
        <v>382.11</v>
      </c>
      <c r="M192" s="701">
        <v>104</v>
      </c>
      <c r="N192" s="702">
        <v>39739.440000000002</v>
      </c>
    </row>
    <row r="193" spans="1:14" ht="14.45" customHeight="1" x14ac:dyDescent="0.2">
      <c r="A193" s="696" t="s">
        <v>509</v>
      </c>
      <c r="B193" s="697" t="s">
        <v>510</v>
      </c>
      <c r="C193" s="698" t="s">
        <v>521</v>
      </c>
      <c r="D193" s="699" t="s">
        <v>522</v>
      </c>
      <c r="E193" s="700">
        <v>50113001</v>
      </c>
      <c r="F193" s="699" t="s">
        <v>526</v>
      </c>
      <c r="G193" s="698" t="s">
        <v>527</v>
      </c>
      <c r="H193" s="698">
        <v>100489</v>
      </c>
      <c r="I193" s="698">
        <v>489</v>
      </c>
      <c r="J193" s="698" t="s">
        <v>870</v>
      </c>
      <c r="K193" s="698" t="s">
        <v>871</v>
      </c>
      <c r="L193" s="701">
        <v>47.282962962962948</v>
      </c>
      <c r="M193" s="701">
        <v>81</v>
      </c>
      <c r="N193" s="702">
        <v>3829.9199999999987</v>
      </c>
    </row>
    <row r="194" spans="1:14" ht="14.45" customHeight="1" x14ac:dyDescent="0.2">
      <c r="A194" s="696" t="s">
        <v>509</v>
      </c>
      <c r="B194" s="697" t="s">
        <v>510</v>
      </c>
      <c r="C194" s="698" t="s">
        <v>521</v>
      </c>
      <c r="D194" s="699" t="s">
        <v>522</v>
      </c>
      <c r="E194" s="700">
        <v>50113001</v>
      </c>
      <c r="F194" s="699" t="s">
        <v>526</v>
      </c>
      <c r="G194" s="698" t="s">
        <v>550</v>
      </c>
      <c r="H194" s="698">
        <v>169623</v>
      </c>
      <c r="I194" s="698">
        <v>169623</v>
      </c>
      <c r="J194" s="698" t="s">
        <v>872</v>
      </c>
      <c r="K194" s="698" t="s">
        <v>873</v>
      </c>
      <c r="L194" s="701">
        <v>32.82</v>
      </c>
      <c r="M194" s="701">
        <v>1</v>
      </c>
      <c r="N194" s="702">
        <v>32.82</v>
      </c>
    </row>
    <row r="195" spans="1:14" ht="14.45" customHeight="1" x14ac:dyDescent="0.2">
      <c r="A195" s="696" t="s">
        <v>509</v>
      </c>
      <c r="B195" s="697" t="s">
        <v>510</v>
      </c>
      <c r="C195" s="698" t="s">
        <v>521</v>
      </c>
      <c r="D195" s="699" t="s">
        <v>522</v>
      </c>
      <c r="E195" s="700">
        <v>50113001</v>
      </c>
      <c r="F195" s="699" t="s">
        <v>526</v>
      </c>
      <c r="G195" s="698" t="s">
        <v>527</v>
      </c>
      <c r="H195" s="698">
        <v>930589</v>
      </c>
      <c r="I195" s="698">
        <v>0</v>
      </c>
      <c r="J195" s="698" t="s">
        <v>874</v>
      </c>
      <c r="K195" s="698" t="s">
        <v>306</v>
      </c>
      <c r="L195" s="701">
        <v>111.74646793139812</v>
      </c>
      <c r="M195" s="701">
        <v>3</v>
      </c>
      <c r="N195" s="702">
        <v>335.23940379419435</v>
      </c>
    </row>
    <row r="196" spans="1:14" ht="14.45" customHeight="1" x14ac:dyDescent="0.2">
      <c r="A196" s="696" t="s">
        <v>509</v>
      </c>
      <c r="B196" s="697" t="s">
        <v>510</v>
      </c>
      <c r="C196" s="698" t="s">
        <v>521</v>
      </c>
      <c r="D196" s="699" t="s">
        <v>522</v>
      </c>
      <c r="E196" s="700">
        <v>50113001</v>
      </c>
      <c r="F196" s="699" t="s">
        <v>526</v>
      </c>
      <c r="G196" s="698" t="s">
        <v>527</v>
      </c>
      <c r="H196" s="698">
        <v>921458</v>
      </c>
      <c r="I196" s="698">
        <v>0</v>
      </c>
      <c r="J196" s="698" t="s">
        <v>875</v>
      </c>
      <c r="K196" s="698" t="s">
        <v>306</v>
      </c>
      <c r="L196" s="701">
        <v>133.12527793006663</v>
      </c>
      <c r="M196" s="701">
        <v>11</v>
      </c>
      <c r="N196" s="702">
        <v>1464.3780572307328</v>
      </c>
    </row>
    <row r="197" spans="1:14" ht="14.45" customHeight="1" x14ac:dyDescent="0.2">
      <c r="A197" s="696" t="s">
        <v>509</v>
      </c>
      <c r="B197" s="697" t="s">
        <v>510</v>
      </c>
      <c r="C197" s="698" t="s">
        <v>521</v>
      </c>
      <c r="D197" s="699" t="s">
        <v>522</v>
      </c>
      <c r="E197" s="700">
        <v>50113001</v>
      </c>
      <c r="F197" s="699" t="s">
        <v>526</v>
      </c>
      <c r="G197" s="698" t="s">
        <v>527</v>
      </c>
      <c r="H197" s="698">
        <v>930759</v>
      </c>
      <c r="I197" s="698">
        <v>0</v>
      </c>
      <c r="J197" s="698" t="s">
        <v>876</v>
      </c>
      <c r="K197" s="698" t="s">
        <v>306</v>
      </c>
      <c r="L197" s="701">
        <v>155.36516693080165</v>
      </c>
      <c r="M197" s="701">
        <v>2</v>
      </c>
      <c r="N197" s="702">
        <v>310.7303338616033</v>
      </c>
    </row>
    <row r="198" spans="1:14" ht="14.45" customHeight="1" x14ac:dyDescent="0.2">
      <c r="A198" s="696" t="s">
        <v>509</v>
      </c>
      <c r="B198" s="697" t="s">
        <v>510</v>
      </c>
      <c r="C198" s="698" t="s">
        <v>521</v>
      </c>
      <c r="D198" s="699" t="s">
        <v>522</v>
      </c>
      <c r="E198" s="700">
        <v>50113001</v>
      </c>
      <c r="F198" s="699" t="s">
        <v>526</v>
      </c>
      <c r="G198" s="698" t="s">
        <v>527</v>
      </c>
      <c r="H198" s="698">
        <v>900441</v>
      </c>
      <c r="I198" s="698">
        <v>0</v>
      </c>
      <c r="J198" s="698" t="s">
        <v>877</v>
      </c>
      <c r="K198" s="698" t="s">
        <v>878</v>
      </c>
      <c r="L198" s="701">
        <v>427.34523545621119</v>
      </c>
      <c r="M198" s="701">
        <v>2</v>
      </c>
      <c r="N198" s="702">
        <v>854.69047091242237</v>
      </c>
    </row>
    <row r="199" spans="1:14" ht="14.45" customHeight="1" x14ac:dyDescent="0.2">
      <c r="A199" s="696" t="s">
        <v>509</v>
      </c>
      <c r="B199" s="697" t="s">
        <v>510</v>
      </c>
      <c r="C199" s="698" t="s">
        <v>521</v>
      </c>
      <c r="D199" s="699" t="s">
        <v>522</v>
      </c>
      <c r="E199" s="700">
        <v>50113001</v>
      </c>
      <c r="F199" s="699" t="s">
        <v>526</v>
      </c>
      <c r="G199" s="698" t="s">
        <v>527</v>
      </c>
      <c r="H199" s="698">
        <v>900539</v>
      </c>
      <c r="I199" s="698">
        <v>0</v>
      </c>
      <c r="J199" s="698" t="s">
        <v>879</v>
      </c>
      <c r="K199" s="698" t="s">
        <v>306</v>
      </c>
      <c r="L199" s="701">
        <v>135.55406266638781</v>
      </c>
      <c r="M199" s="701">
        <v>100</v>
      </c>
      <c r="N199" s="702">
        <v>13555.406266638782</v>
      </c>
    </row>
    <row r="200" spans="1:14" ht="14.45" customHeight="1" x14ac:dyDescent="0.2">
      <c r="A200" s="696" t="s">
        <v>509</v>
      </c>
      <c r="B200" s="697" t="s">
        <v>510</v>
      </c>
      <c r="C200" s="698" t="s">
        <v>521</v>
      </c>
      <c r="D200" s="699" t="s">
        <v>522</v>
      </c>
      <c r="E200" s="700">
        <v>50113001</v>
      </c>
      <c r="F200" s="699" t="s">
        <v>526</v>
      </c>
      <c r="G200" s="698" t="s">
        <v>527</v>
      </c>
      <c r="H200" s="698">
        <v>921231</v>
      </c>
      <c r="I200" s="698">
        <v>0</v>
      </c>
      <c r="J200" s="698" t="s">
        <v>880</v>
      </c>
      <c r="K200" s="698" t="s">
        <v>306</v>
      </c>
      <c r="L200" s="701">
        <v>63.304633023581722</v>
      </c>
      <c r="M200" s="701">
        <v>130</v>
      </c>
      <c r="N200" s="702">
        <v>8229.6022930656236</v>
      </c>
    </row>
    <row r="201" spans="1:14" ht="14.45" customHeight="1" x14ac:dyDescent="0.2">
      <c r="A201" s="696" t="s">
        <v>509</v>
      </c>
      <c r="B201" s="697" t="s">
        <v>510</v>
      </c>
      <c r="C201" s="698" t="s">
        <v>521</v>
      </c>
      <c r="D201" s="699" t="s">
        <v>522</v>
      </c>
      <c r="E201" s="700">
        <v>50113001</v>
      </c>
      <c r="F201" s="699" t="s">
        <v>526</v>
      </c>
      <c r="G201" s="698" t="s">
        <v>527</v>
      </c>
      <c r="H201" s="698">
        <v>501736</v>
      </c>
      <c r="I201" s="698">
        <v>0</v>
      </c>
      <c r="J201" s="698" t="s">
        <v>881</v>
      </c>
      <c r="K201" s="698" t="s">
        <v>306</v>
      </c>
      <c r="L201" s="701">
        <v>183.71900273268625</v>
      </c>
      <c r="M201" s="701">
        <v>80</v>
      </c>
      <c r="N201" s="702">
        <v>14697.5202186149</v>
      </c>
    </row>
    <row r="202" spans="1:14" ht="14.45" customHeight="1" x14ac:dyDescent="0.2">
      <c r="A202" s="696" t="s">
        <v>509</v>
      </c>
      <c r="B202" s="697" t="s">
        <v>510</v>
      </c>
      <c r="C202" s="698" t="s">
        <v>521</v>
      </c>
      <c r="D202" s="699" t="s">
        <v>522</v>
      </c>
      <c r="E202" s="700">
        <v>50113001</v>
      </c>
      <c r="F202" s="699" t="s">
        <v>526</v>
      </c>
      <c r="G202" s="698" t="s">
        <v>527</v>
      </c>
      <c r="H202" s="698">
        <v>500979</v>
      </c>
      <c r="I202" s="698">
        <v>0</v>
      </c>
      <c r="J202" s="698" t="s">
        <v>882</v>
      </c>
      <c r="K202" s="698" t="s">
        <v>306</v>
      </c>
      <c r="L202" s="701">
        <v>112.46927839856929</v>
      </c>
      <c r="M202" s="701">
        <v>2</v>
      </c>
      <c r="N202" s="702">
        <v>224.93855679713857</v>
      </c>
    </row>
    <row r="203" spans="1:14" ht="14.45" customHeight="1" x14ac:dyDescent="0.2">
      <c r="A203" s="696" t="s">
        <v>509</v>
      </c>
      <c r="B203" s="697" t="s">
        <v>510</v>
      </c>
      <c r="C203" s="698" t="s">
        <v>521</v>
      </c>
      <c r="D203" s="699" t="s">
        <v>522</v>
      </c>
      <c r="E203" s="700">
        <v>50113001</v>
      </c>
      <c r="F203" s="699" t="s">
        <v>526</v>
      </c>
      <c r="G203" s="698" t="s">
        <v>527</v>
      </c>
      <c r="H203" s="698">
        <v>500092</v>
      </c>
      <c r="I203" s="698">
        <v>0</v>
      </c>
      <c r="J203" s="698" t="s">
        <v>883</v>
      </c>
      <c r="K203" s="698" t="s">
        <v>306</v>
      </c>
      <c r="L203" s="701">
        <v>686.19049485029757</v>
      </c>
      <c r="M203" s="701">
        <v>2</v>
      </c>
      <c r="N203" s="702">
        <v>1372.3809897005951</v>
      </c>
    </row>
    <row r="204" spans="1:14" ht="14.45" customHeight="1" x14ac:dyDescent="0.2">
      <c r="A204" s="696" t="s">
        <v>509</v>
      </c>
      <c r="B204" s="697" t="s">
        <v>510</v>
      </c>
      <c r="C204" s="698" t="s">
        <v>521</v>
      </c>
      <c r="D204" s="699" t="s">
        <v>522</v>
      </c>
      <c r="E204" s="700">
        <v>50113001</v>
      </c>
      <c r="F204" s="699" t="s">
        <v>526</v>
      </c>
      <c r="G204" s="698" t="s">
        <v>527</v>
      </c>
      <c r="H204" s="698">
        <v>394394</v>
      </c>
      <c r="I204" s="698">
        <v>0</v>
      </c>
      <c r="J204" s="698" t="s">
        <v>884</v>
      </c>
      <c r="K204" s="698" t="s">
        <v>306</v>
      </c>
      <c r="L204" s="701">
        <v>562.63340841162346</v>
      </c>
      <c r="M204" s="701">
        <v>1</v>
      </c>
      <c r="N204" s="702">
        <v>562.63340841162346</v>
      </c>
    </row>
    <row r="205" spans="1:14" ht="14.45" customHeight="1" x14ac:dyDescent="0.2">
      <c r="A205" s="696" t="s">
        <v>509</v>
      </c>
      <c r="B205" s="697" t="s">
        <v>510</v>
      </c>
      <c r="C205" s="698" t="s">
        <v>521</v>
      </c>
      <c r="D205" s="699" t="s">
        <v>522</v>
      </c>
      <c r="E205" s="700">
        <v>50113001</v>
      </c>
      <c r="F205" s="699" t="s">
        <v>526</v>
      </c>
      <c r="G205" s="698" t="s">
        <v>527</v>
      </c>
      <c r="H205" s="698">
        <v>900321</v>
      </c>
      <c r="I205" s="698">
        <v>0</v>
      </c>
      <c r="J205" s="698" t="s">
        <v>885</v>
      </c>
      <c r="K205" s="698" t="s">
        <v>306</v>
      </c>
      <c r="L205" s="701">
        <v>322.98559153138189</v>
      </c>
      <c r="M205" s="701">
        <v>2</v>
      </c>
      <c r="N205" s="702">
        <v>645.97118306276377</v>
      </c>
    </row>
    <row r="206" spans="1:14" ht="14.45" customHeight="1" x14ac:dyDescent="0.2">
      <c r="A206" s="696" t="s">
        <v>509</v>
      </c>
      <c r="B206" s="697" t="s">
        <v>510</v>
      </c>
      <c r="C206" s="698" t="s">
        <v>521</v>
      </c>
      <c r="D206" s="699" t="s">
        <v>522</v>
      </c>
      <c r="E206" s="700">
        <v>50113001</v>
      </c>
      <c r="F206" s="699" t="s">
        <v>526</v>
      </c>
      <c r="G206" s="698" t="s">
        <v>527</v>
      </c>
      <c r="H206" s="698">
        <v>501990</v>
      </c>
      <c r="I206" s="698">
        <v>0</v>
      </c>
      <c r="J206" s="698" t="s">
        <v>886</v>
      </c>
      <c r="K206" s="698" t="s">
        <v>306</v>
      </c>
      <c r="L206" s="701">
        <v>777.05305097515429</v>
      </c>
      <c r="M206" s="701">
        <v>2</v>
      </c>
      <c r="N206" s="702">
        <v>1554.1061019503086</v>
      </c>
    </row>
    <row r="207" spans="1:14" ht="14.45" customHeight="1" x14ac:dyDescent="0.2">
      <c r="A207" s="696" t="s">
        <v>509</v>
      </c>
      <c r="B207" s="697" t="s">
        <v>510</v>
      </c>
      <c r="C207" s="698" t="s">
        <v>521</v>
      </c>
      <c r="D207" s="699" t="s">
        <v>522</v>
      </c>
      <c r="E207" s="700">
        <v>50113001</v>
      </c>
      <c r="F207" s="699" t="s">
        <v>526</v>
      </c>
      <c r="G207" s="698" t="s">
        <v>527</v>
      </c>
      <c r="H207" s="698">
        <v>501065</v>
      </c>
      <c r="I207" s="698">
        <v>0</v>
      </c>
      <c r="J207" s="698" t="s">
        <v>887</v>
      </c>
      <c r="K207" s="698" t="s">
        <v>306</v>
      </c>
      <c r="L207" s="701">
        <v>244.3377584097621</v>
      </c>
      <c r="M207" s="701">
        <v>5</v>
      </c>
      <c r="N207" s="702">
        <v>1221.6887920488105</v>
      </c>
    </row>
    <row r="208" spans="1:14" ht="14.45" customHeight="1" x14ac:dyDescent="0.2">
      <c r="A208" s="696" t="s">
        <v>509</v>
      </c>
      <c r="B208" s="697" t="s">
        <v>510</v>
      </c>
      <c r="C208" s="698" t="s">
        <v>521</v>
      </c>
      <c r="D208" s="699" t="s">
        <v>522</v>
      </c>
      <c r="E208" s="700">
        <v>50113001</v>
      </c>
      <c r="F208" s="699" t="s">
        <v>526</v>
      </c>
      <c r="G208" s="698" t="s">
        <v>527</v>
      </c>
      <c r="H208" s="698">
        <v>840522</v>
      </c>
      <c r="I208" s="698">
        <v>0</v>
      </c>
      <c r="J208" s="698" t="s">
        <v>888</v>
      </c>
      <c r="K208" s="698" t="s">
        <v>306</v>
      </c>
      <c r="L208" s="701">
        <v>631.51085110002157</v>
      </c>
      <c r="M208" s="701">
        <v>4</v>
      </c>
      <c r="N208" s="702">
        <v>2526.0434044000863</v>
      </c>
    </row>
    <row r="209" spans="1:14" ht="14.45" customHeight="1" x14ac:dyDescent="0.2">
      <c r="A209" s="696" t="s">
        <v>509</v>
      </c>
      <c r="B209" s="697" t="s">
        <v>510</v>
      </c>
      <c r="C209" s="698" t="s">
        <v>521</v>
      </c>
      <c r="D209" s="699" t="s">
        <v>522</v>
      </c>
      <c r="E209" s="700">
        <v>50113001</v>
      </c>
      <c r="F209" s="699" t="s">
        <v>526</v>
      </c>
      <c r="G209" s="698" t="s">
        <v>527</v>
      </c>
      <c r="H209" s="698">
        <v>920040</v>
      </c>
      <c r="I209" s="698">
        <v>0</v>
      </c>
      <c r="J209" s="698" t="s">
        <v>889</v>
      </c>
      <c r="K209" s="698" t="s">
        <v>306</v>
      </c>
      <c r="L209" s="701">
        <v>188.46409710565021</v>
      </c>
      <c r="M209" s="701">
        <v>3</v>
      </c>
      <c r="N209" s="702">
        <v>565.3922913169506</v>
      </c>
    </row>
    <row r="210" spans="1:14" ht="14.45" customHeight="1" x14ac:dyDescent="0.2">
      <c r="A210" s="696" t="s">
        <v>509</v>
      </c>
      <c r="B210" s="697" t="s">
        <v>510</v>
      </c>
      <c r="C210" s="698" t="s">
        <v>521</v>
      </c>
      <c r="D210" s="699" t="s">
        <v>522</v>
      </c>
      <c r="E210" s="700">
        <v>50113001</v>
      </c>
      <c r="F210" s="699" t="s">
        <v>526</v>
      </c>
      <c r="G210" s="698" t="s">
        <v>527</v>
      </c>
      <c r="H210" s="698">
        <v>921048</v>
      </c>
      <c r="I210" s="698">
        <v>0</v>
      </c>
      <c r="J210" s="698" t="s">
        <v>890</v>
      </c>
      <c r="K210" s="698" t="s">
        <v>306</v>
      </c>
      <c r="L210" s="701">
        <v>90.688315694035325</v>
      </c>
      <c r="M210" s="701">
        <v>5</v>
      </c>
      <c r="N210" s="702">
        <v>453.44157847017664</v>
      </c>
    </row>
    <row r="211" spans="1:14" ht="14.45" customHeight="1" x14ac:dyDescent="0.2">
      <c r="A211" s="696" t="s">
        <v>509</v>
      </c>
      <c r="B211" s="697" t="s">
        <v>510</v>
      </c>
      <c r="C211" s="698" t="s">
        <v>521</v>
      </c>
      <c r="D211" s="699" t="s">
        <v>522</v>
      </c>
      <c r="E211" s="700">
        <v>50113001</v>
      </c>
      <c r="F211" s="699" t="s">
        <v>526</v>
      </c>
      <c r="G211" s="698" t="s">
        <v>527</v>
      </c>
      <c r="H211" s="698">
        <v>500085</v>
      </c>
      <c r="I211" s="698">
        <v>0</v>
      </c>
      <c r="J211" s="698" t="s">
        <v>891</v>
      </c>
      <c r="K211" s="698" t="s">
        <v>892</v>
      </c>
      <c r="L211" s="701">
        <v>569.91247927821553</v>
      </c>
      <c r="M211" s="701">
        <v>1</v>
      </c>
      <c r="N211" s="702">
        <v>569.91247927821553</v>
      </c>
    </row>
    <row r="212" spans="1:14" ht="14.45" customHeight="1" x14ac:dyDescent="0.2">
      <c r="A212" s="696" t="s">
        <v>509</v>
      </c>
      <c r="B212" s="697" t="s">
        <v>510</v>
      </c>
      <c r="C212" s="698" t="s">
        <v>521</v>
      </c>
      <c r="D212" s="699" t="s">
        <v>522</v>
      </c>
      <c r="E212" s="700">
        <v>50113001</v>
      </c>
      <c r="F212" s="699" t="s">
        <v>526</v>
      </c>
      <c r="G212" s="698" t="s">
        <v>527</v>
      </c>
      <c r="H212" s="698">
        <v>502026</v>
      </c>
      <c r="I212" s="698">
        <v>0</v>
      </c>
      <c r="J212" s="698" t="s">
        <v>893</v>
      </c>
      <c r="K212" s="698" t="s">
        <v>306</v>
      </c>
      <c r="L212" s="701">
        <v>186.34342566043375</v>
      </c>
      <c r="M212" s="701">
        <v>1</v>
      </c>
      <c r="N212" s="702">
        <v>186.34342566043375</v>
      </c>
    </row>
    <row r="213" spans="1:14" ht="14.45" customHeight="1" x14ac:dyDescent="0.2">
      <c r="A213" s="696" t="s">
        <v>509</v>
      </c>
      <c r="B213" s="697" t="s">
        <v>510</v>
      </c>
      <c r="C213" s="698" t="s">
        <v>521</v>
      </c>
      <c r="D213" s="699" t="s">
        <v>522</v>
      </c>
      <c r="E213" s="700">
        <v>50113001</v>
      </c>
      <c r="F213" s="699" t="s">
        <v>526</v>
      </c>
      <c r="G213" s="698" t="s">
        <v>527</v>
      </c>
      <c r="H213" s="698">
        <v>502219</v>
      </c>
      <c r="I213" s="698">
        <v>0</v>
      </c>
      <c r="J213" s="698" t="s">
        <v>894</v>
      </c>
      <c r="K213" s="698" t="s">
        <v>895</v>
      </c>
      <c r="L213" s="701">
        <v>432.45310559816471</v>
      </c>
      <c r="M213" s="701">
        <v>1</v>
      </c>
      <c r="N213" s="702">
        <v>432.45310559816471</v>
      </c>
    </row>
    <row r="214" spans="1:14" ht="14.45" customHeight="1" x14ac:dyDescent="0.2">
      <c r="A214" s="696" t="s">
        <v>509</v>
      </c>
      <c r="B214" s="697" t="s">
        <v>510</v>
      </c>
      <c r="C214" s="698" t="s">
        <v>521</v>
      </c>
      <c r="D214" s="699" t="s">
        <v>522</v>
      </c>
      <c r="E214" s="700">
        <v>50113001</v>
      </c>
      <c r="F214" s="699" t="s">
        <v>526</v>
      </c>
      <c r="G214" s="698" t="s">
        <v>527</v>
      </c>
      <c r="H214" s="698">
        <v>921135</v>
      </c>
      <c r="I214" s="698">
        <v>0</v>
      </c>
      <c r="J214" s="698" t="s">
        <v>896</v>
      </c>
      <c r="K214" s="698" t="s">
        <v>897</v>
      </c>
      <c r="L214" s="701">
        <v>140.51909166183202</v>
      </c>
      <c r="M214" s="701">
        <v>60</v>
      </c>
      <c r="N214" s="702">
        <v>8431.1454997099208</v>
      </c>
    </row>
    <row r="215" spans="1:14" ht="14.45" customHeight="1" x14ac:dyDescent="0.2">
      <c r="A215" s="696" t="s">
        <v>509</v>
      </c>
      <c r="B215" s="697" t="s">
        <v>510</v>
      </c>
      <c r="C215" s="698" t="s">
        <v>521</v>
      </c>
      <c r="D215" s="699" t="s">
        <v>522</v>
      </c>
      <c r="E215" s="700">
        <v>50113001</v>
      </c>
      <c r="F215" s="699" t="s">
        <v>526</v>
      </c>
      <c r="G215" s="698" t="s">
        <v>527</v>
      </c>
      <c r="H215" s="698">
        <v>921230</v>
      </c>
      <c r="I215" s="698">
        <v>0</v>
      </c>
      <c r="J215" s="698" t="s">
        <v>898</v>
      </c>
      <c r="K215" s="698" t="s">
        <v>306</v>
      </c>
      <c r="L215" s="701">
        <v>46.418691450966655</v>
      </c>
      <c r="M215" s="701">
        <v>310</v>
      </c>
      <c r="N215" s="702">
        <v>14389.794349799662</v>
      </c>
    </row>
    <row r="216" spans="1:14" ht="14.45" customHeight="1" x14ac:dyDescent="0.2">
      <c r="A216" s="696" t="s">
        <v>509</v>
      </c>
      <c r="B216" s="697" t="s">
        <v>510</v>
      </c>
      <c r="C216" s="698" t="s">
        <v>521</v>
      </c>
      <c r="D216" s="699" t="s">
        <v>522</v>
      </c>
      <c r="E216" s="700">
        <v>50113001</v>
      </c>
      <c r="F216" s="699" t="s">
        <v>526</v>
      </c>
      <c r="G216" s="698" t="s">
        <v>527</v>
      </c>
      <c r="H216" s="698">
        <v>921136</v>
      </c>
      <c r="I216" s="698">
        <v>0</v>
      </c>
      <c r="J216" s="698" t="s">
        <v>899</v>
      </c>
      <c r="K216" s="698" t="s">
        <v>306</v>
      </c>
      <c r="L216" s="701">
        <v>128.70179693596441</v>
      </c>
      <c r="M216" s="701">
        <v>2</v>
      </c>
      <c r="N216" s="702">
        <v>257.40359387192882</v>
      </c>
    </row>
    <row r="217" spans="1:14" ht="14.45" customHeight="1" x14ac:dyDescent="0.2">
      <c r="A217" s="696" t="s">
        <v>509</v>
      </c>
      <c r="B217" s="697" t="s">
        <v>510</v>
      </c>
      <c r="C217" s="698" t="s">
        <v>521</v>
      </c>
      <c r="D217" s="699" t="s">
        <v>522</v>
      </c>
      <c r="E217" s="700">
        <v>50113001</v>
      </c>
      <c r="F217" s="699" t="s">
        <v>526</v>
      </c>
      <c r="G217" s="698" t="s">
        <v>527</v>
      </c>
      <c r="H217" s="698">
        <v>840220</v>
      </c>
      <c r="I217" s="698">
        <v>0</v>
      </c>
      <c r="J217" s="698" t="s">
        <v>900</v>
      </c>
      <c r="K217" s="698" t="s">
        <v>306</v>
      </c>
      <c r="L217" s="701">
        <v>214.29000019986441</v>
      </c>
      <c r="M217" s="701">
        <v>34</v>
      </c>
      <c r="N217" s="702">
        <v>7285.8600067953903</v>
      </c>
    </row>
    <row r="218" spans="1:14" ht="14.45" customHeight="1" x14ac:dyDescent="0.2">
      <c r="A218" s="696" t="s">
        <v>509</v>
      </c>
      <c r="B218" s="697" t="s">
        <v>510</v>
      </c>
      <c r="C218" s="698" t="s">
        <v>521</v>
      </c>
      <c r="D218" s="699" t="s">
        <v>522</v>
      </c>
      <c r="E218" s="700">
        <v>50113001</v>
      </c>
      <c r="F218" s="699" t="s">
        <v>526</v>
      </c>
      <c r="G218" s="698" t="s">
        <v>527</v>
      </c>
      <c r="H218" s="698">
        <v>119571</v>
      </c>
      <c r="I218" s="698">
        <v>19571</v>
      </c>
      <c r="J218" s="698" t="s">
        <v>901</v>
      </c>
      <c r="K218" s="698" t="s">
        <v>902</v>
      </c>
      <c r="L218" s="701">
        <v>260.10999999999996</v>
      </c>
      <c r="M218" s="701">
        <v>1</v>
      </c>
      <c r="N218" s="702">
        <v>260.10999999999996</v>
      </c>
    </row>
    <row r="219" spans="1:14" ht="14.45" customHeight="1" x14ac:dyDescent="0.2">
      <c r="A219" s="696" t="s">
        <v>509</v>
      </c>
      <c r="B219" s="697" t="s">
        <v>510</v>
      </c>
      <c r="C219" s="698" t="s">
        <v>521</v>
      </c>
      <c r="D219" s="699" t="s">
        <v>522</v>
      </c>
      <c r="E219" s="700">
        <v>50113001</v>
      </c>
      <c r="F219" s="699" t="s">
        <v>526</v>
      </c>
      <c r="G219" s="698" t="s">
        <v>527</v>
      </c>
      <c r="H219" s="698">
        <v>995129</v>
      </c>
      <c r="I219" s="698">
        <v>0</v>
      </c>
      <c r="J219" s="698" t="s">
        <v>903</v>
      </c>
      <c r="K219" s="698" t="s">
        <v>306</v>
      </c>
      <c r="L219" s="701">
        <v>55</v>
      </c>
      <c r="M219" s="701">
        <v>46</v>
      </c>
      <c r="N219" s="702">
        <v>2530</v>
      </c>
    </row>
    <row r="220" spans="1:14" ht="14.45" customHeight="1" x14ac:dyDescent="0.2">
      <c r="A220" s="696" t="s">
        <v>509</v>
      </c>
      <c r="B220" s="697" t="s">
        <v>510</v>
      </c>
      <c r="C220" s="698" t="s">
        <v>521</v>
      </c>
      <c r="D220" s="699" t="s">
        <v>522</v>
      </c>
      <c r="E220" s="700">
        <v>50113001</v>
      </c>
      <c r="F220" s="699" t="s">
        <v>526</v>
      </c>
      <c r="G220" s="698" t="s">
        <v>550</v>
      </c>
      <c r="H220" s="698">
        <v>187427</v>
      </c>
      <c r="I220" s="698">
        <v>187427</v>
      </c>
      <c r="J220" s="698" t="s">
        <v>904</v>
      </c>
      <c r="K220" s="698" t="s">
        <v>905</v>
      </c>
      <c r="L220" s="701">
        <v>62.64142857142857</v>
      </c>
      <c r="M220" s="701">
        <v>7</v>
      </c>
      <c r="N220" s="702">
        <v>438.49</v>
      </c>
    </row>
    <row r="221" spans="1:14" ht="14.45" customHeight="1" x14ac:dyDescent="0.2">
      <c r="A221" s="696" t="s">
        <v>509</v>
      </c>
      <c r="B221" s="697" t="s">
        <v>510</v>
      </c>
      <c r="C221" s="698" t="s">
        <v>521</v>
      </c>
      <c r="D221" s="699" t="s">
        <v>522</v>
      </c>
      <c r="E221" s="700">
        <v>50113001</v>
      </c>
      <c r="F221" s="699" t="s">
        <v>526</v>
      </c>
      <c r="G221" s="698" t="s">
        <v>550</v>
      </c>
      <c r="H221" s="698">
        <v>147133</v>
      </c>
      <c r="I221" s="698">
        <v>172044</v>
      </c>
      <c r="J221" s="698" t="s">
        <v>906</v>
      </c>
      <c r="K221" s="698" t="s">
        <v>907</v>
      </c>
      <c r="L221" s="701">
        <v>98.009999999999991</v>
      </c>
      <c r="M221" s="701">
        <v>1</v>
      </c>
      <c r="N221" s="702">
        <v>98.009999999999991</v>
      </c>
    </row>
    <row r="222" spans="1:14" ht="14.45" customHeight="1" x14ac:dyDescent="0.2">
      <c r="A222" s="696" t="s">
        <v>509</v>
      </c>
      <c r="B222" s="697" t="s">
        <v>510</v>
      </c>
      <c r="C222" s="698" t="s">
        <v>521</v>
      </c>
      <c r="D222" s="699" t="s">
        <v>522</v>
      </c>
      <c r="E222" s="700">
        <v>50113001</v>
      </c>
      <c r="F222" s="699" t="s">
        <v>526</v>
      </c>
      <c r="G222" s="698" t="s">
        <v>550</v>
      </c>
      <c r="H222" s="698">
        <v>187425</v>
      </c>
      <c r="I222" s="698">
        <v>187425</v>
      </c>
      <c r="J222" s="698" t="s">
        <v>908</v>
      </c>
      <c r="K222" s="698" t="s">
        <v>909</v>
      </c>
      <c r="L222" s="701">
        <v>49.325000000000003</v>
      </c>
      <c r="M222" s="701">
        <v>2</v>
      </c>
      <c r="N222" s="702">
        <v>98.65</v>
      </c>
    </row>
    <row r="223" spans="1:14" ht="14.45" customHeight="1" x14ac:dyDescent="0.2">
      <c r="A223" s="696" t="s">
        <v>509</v>
      </c>
      <c r="B223" s="697" t="s">
        <v>510</v>
      </c>
      <c r="C223" s="698" t="s">
        <v>521</v>
      </c>
      <c r="D223" s="699" t="s">
        <v>522</v>
      </c>
      <c r="E223" s="700">
        <v>50113001</v>
      </c>
      <c r="F223" s="699" t="s">
        <v>526</v>
      </c>
      <c r="G223" s="698" t="s">
        <v>550</v>
      </c>
      <c r="H223" s="698">
        <v>184245</v>
      </c>
      <c r="I223" s="698">
        <v>184245</v>
      </c>
      <c r="J223" s="698" t="s">
        <v>910</v>
      </c>
      <c r="K223" s="698" t="s">
        <v>911</v>
      </c>
      <c r="L223" s="701">
        <v>92.659999999999982</v>
      </c>
      <c r="M223" s="701">
        <v>1</v>
      </c>
      <c r="N223" s="702">
        <v>92.659999999999982</v>
      </c>
    </row>
    <row r="224" spans="1:14" ht="14.45" customHeight="1" x14ac:dyDescent="0.2">
      <c r="A224" s="696" t="s">
        <v>509</v>
      </c>
      <c r="B224" s="697" t="s">
        <v>510</v>
      </c>
      <c r="C224" s="698" t="s">
        <v>521</v>
      </c>
      <c r="D224" s="699" t="s">
        <v>522</v>
      </c>
      <c r="E224" s="700">
        <v>50113001</v>
      </c>
      <c r="F224" s="699" t="s">
        <v>526</v>
      </c>
      <c r="G224" s="698" t="s">
        <v>550</v>
      </c>
      <c r="H224" s="698">
        <v>197125</v>
      </c>
      <c r="I224" s="698">
        <v>197125</v>
      </c>
      <c r="J224" s="698" t="s">
        <v>912</v>
      </c>
      <c r="K224" s="698" t="s">
        <v>913</v>
      </c>
      <c r="L224" s="701">
        <v>110</v>
      </c>
      <c r="M224" s="701">
        <v>1</v>
      </c>
      <c r="N224" s="702">
        <v>110</v>
      </c>
    </row>
    <row r="225" spans="1:14" ht="14.45" customHeight="1" x14ac:dyDescent="0.2">
      <c r="A225" s="696" t="s">
        <v>509</v>
      </c>
      <c r="B225" s="697" t="s">
        <v>510</v>
      </c>
      <c r="C225" s="698" t="s">
        <v>521</v>
      </c>
      <c r="D225" s="699" t="s">
        <v>522</v>
      </c>
      <c r="E225" s="700">
        <v>50113001</v>
      </c>
      <c r="F225" s="699" t="s">
        <v>526</v>
      </c>
      <c r="G225" s="698" t="s">
        <v>527</v>
      </c>
      <c r="H225" s="698">
        <v>188217</v>
      </c>
      <c r="I225" s="698">
        <v>88217</v>
      </c>
      <c r="J225" s="698" t="s">
        <v>914</v>
      </c>
      <c r="K225" s="698" t="s">
        <v>915</v>
      </c>
      <c r="L225" s="701">
        <v>126.56609756097559</v>
      </c>
      <c r="M225" s="701">
        <v>41</v>
      </c>
      <c r="N225" s="702">
        <v>5189.2099999999991</v>
      </c>
    </row>
    <row r="226" spans="1:14" ht="14.45" customHeight="1" x14ac:dyDescent="0.2">
      <c r="A226" s="696" t="s">
        <v>509</v>
      </c>
      <c r="B226" s="697" t="s">
        <v>510</v>
      </c>
      <c r="C226" s="698" t="s">
        <v>521</v>
      </c>
      <c r="D226" s="699" t="s">
        <v>522</v>
      </c>
      <c r="E226" s="700">
        <v>50113001</v>
      </c>
      <c r="F226" s="699" t="s">
        <v>526</v>
      </c>
      <c r="G226" s="698" t="s">
        <v>527</v>
      </c>
      <c r="H226" s="698">
        <v>188219</v>
      </c>
      <c r="I226" s="698">
        <v>88219</v>
      </c>
      <c r="J226" s="698" t="s">
        <v>916</v>
      </c>
      <c r="K226" s="698" t="s">
        <v>917</v>
      </c>
      <c r="L226" s="701">
        <v>143.54500000000002</v>
      </c>
      <c r="M226" s="701">
        <v>2</v>
      </c>
      <c r="N226" s="702">
        <v>287.09000000000003</v>
      </c>
    </row>
    <row r="227" spans="1:14" ht="14.45" customHeight="1" x14ac:dyDescent="0.2">
      <c r="A227" s="696" t="s">
        <v>509</v>
      </c>
      <c r="B227" s="697" t="s">
        <v>510</v>
      </c>
      <c r="C227" s="698" t="s">
        <v>521</v>
      </c>
      <c r="D227" s="699" t="s">
        <v>522</v>
      </c>
      <c r="E227" s="700">
        <v>50113001</v>
      </c>
      <c r="F227" s="699" t="s">
        <v>526</v>
      </c>
      <c r="G227" s="698" t="s">
        <v>527</v>
      </c>
      <c r="H227" s="698">
        <v>203092</v>
      </c>
      <c r="I227" s="698">
        <v>203092</v>
      </c>
      <c r="J227" s="698" t="s">
        <v>918</v>
      </c>
      <c r="K227" s="698" t="s">
        <v>919</v>
      </c>
      <c r="L227" s="701">
        <v>150.34000000000003</v>
      </c>
      <c r="M227" s="701">
        <v>2</v>
      </c>
      <c r="N227" s="702">
        <v>300.68000000000006</v>
      </c>
    </row>
    <row r="228" spans="1:14" ht="14.45" customHeight="1" x14ac:dyDescent="0.2">
      <c r="A228" s="696" t="s">
        <v>509</v>
      </c>
      <c r="B228" s="697" t="s">
        <v>510</v>
      </c>
      <c r="C228" s="698" t="s">
        <v>521</v>
      </c>
      <c r="D228" s="699" t="s">
        <v>522</v>
      </c>
      <c r="E228" s="700">
        <v>50113001</v>
      </c>
      <c r="F228" s="699" t="s">
        <v>526</v>
      </c>
      <c r="G228" s="698" t="s">
        <v>527</v>
      </c>
      <c r="H228" s="698">
        <v>218236</v>
      </c>
      <c r="I228" s="698">
        <v>218236</v>
      </c>
      <c r="J228" s="698" t="s">
        <v>920</v>
      </c>
      <c r="K228" s="698" t="s">
        <v>921</v>
      </c>
      <c r="L228" s="701">
        <v>60.27</v>
      </c>
      <c r="M228" s="701">
        <v>1</v>
      </c>
      <c r="N228" s="702">
        <v>60.27</v>
      </c>
    </row>
    <row r="229" spans="1:14" ht="14.45" customHeight="1" x14ac:dyDescent="0.2">
      <c r="A229" s="696" t="s">
        <v>509</v>
      </c>
      <c r="B229" s="697" t="s">
        <v>510</v>
      </c>
      <c r="C229" s="698" t="s">
        <v>521</v>
      </c>
      <c r="D229" s="699" t="s">
        <v>522</v>
      </c>
      <c r="E229" s="700">
        <v>50113001</v>
      </c>
      <c r="F229" s="699" t="s">
        <v>526</v>
      </c>
      <c r="G229" s="698" t="s">
        <v>527</v>
      </c>
      <c r="H229" s="698">
        <v>192853</v>
      </c>
      <c r="I229" s="698">
        <v>192853</v>
      </c>
      <c r="J229" s="698" t="s">
        <v>922</v>
      </c>
      <c r="K229" s="698" t="s">
        <v>923</v>
      </c>
      <c r="L229" s="701">
        <v>106.9</v>
      </c>
      <c r="M229" s="701">
        <v>4</v>
      </c>
      <c r="N229" s="702">
        <v>427.6</v>
      </c>
    </row>
    <row r="230" spans="1:14" ht="14.45" customHeight="1" x14ac:dyDescent="0.2">
      <c r="A230" s="696" t="s">
        <v>509</v>
      </c>
      <c r="B230" s="697" t="s">
        <v>510</v>
      </c>
      <c r="C230" s="698" t="s">
        <v>521</v>
      </c>
      <c r="D230" s="699" t="s">
        <v>522</v>
      </c>
      <c r="E230" s="700">
        <v>50113001</v>
      </c>
      <c r="F230" s="699" t="s">
        <v>526</v>
      </c>
      <c r="G230" s="698" t="s">
        <v>527</v>
      </c>
      <c r="H230" s="698">
        <v>110151</v>
      </c>
      <c r="I230" s="698">
        <v>10151</v>
      </c>
      <c r="J230" s="698" t="s">
        <v>922</v>
      </c>
      <c r="K230" s="698" t="s">
        <v>924</v>
      </c>
      <c r="L230" s="701">
        <v>66.116000000000014</v>
      </c>
      <c r="M230" s="701">
        <v>35</v>
      </c>
      <c r="N230" s="702">
        <v>2314.0600000000004</v>
      </c>
    </row>
    <row r="231" spans="1:14" ht="14.45" customHeight="1" x14ac:dyDescent="0.2">
      <c r="A231" s="696" t="s">
        <v>509</v>
      </c>
      <c r="B231" s="697" t="s">
        <v>510</v>
      </c>
      <c r="C231" s="698" t="s">
        <v>521</v>
      </c>
      <c r="D231" s="699" t="s">
        <v>522</v>
      </c>
      <c r="E231" s="700">
        <v>50113001</v>
      </c>
      <c r="F231" s="699" t="s">
        <v>526</v>
      </c>
      <c r="G231" s="698" t="s">
        <v>550</v>
      </c>
      <c r="H231" s="698">
        <v>115317</v>
      </c>
      <c r="I231" s="698">
        <v>15317</v>
      </c>
      <c r="J231" s="698" t="s">
        <v>925</v>
      </c>
      <c r="K231" s="698" t="s">
        <v>926</v>
      </c>
      <c r="L231" s="701">
        <v>52.809999999999988</v>
      </c>
      <c r="M231" s="701">
        <v>1</v>
      </c>
      <c r="N231" s="702">
        <v>52.809999999999988</v>
      </c>
    </row>
    <row r="232" spans="1:14" ht="14.45" customHeight="1" x14ac:dyDescent="0.2">
      <c r="A232" s="696" t="s">
        <v>509</v>
      </c>
      <c r="B232" s="697" t="s">
        <v>510</v>
      </c>
      <c r="C232" s="698" t="s">
        <v>521</v>
      </c>
      <c r="D232" s="699" t="s">
        <v>522</v>
      </c>
      <c r="E232" s="700">
        <v>50113001</v>
      </c>
      <c r="F232" s="699" t="s">
        <v>526</v>
      </c>
      <c r="G232" s="698" t="s">
        <v>527</v>
      </c>
      <c r="H232" s="698">
        <v>196635</v>
      </c>
      <c r="I232" s="698">
        <v>96635</v>
      </c>
      <c r="J232" s="698" t="s">
        <v>927</v>
      </c>
      <c r="K232" s="698" t="s">
        <v>928</v>
      </c>
      <c r="L232" s="701">
        <v>111.46</v>
      </c>
      <c r="M232" s="701">
        <v>5</v>
      </c>
      <c r="N232" s="702">
        <v>557.29999999999995</v>
      </c>
    </row>
    <row r="233" spans="1:14" ht="14.45" customHeight="1" x14ac:dyDescent="0.2">
      <c r="A233" s="696" t="s">
        <v>509</v>
      </c>
      <c r="B233" s="697" t="s">
        <v>510</v>
      </c>
      <c r="C233" s="698" t="s">
        <v>521</v>
      </c>
      <c r="D233" s="699" t="s">
        <v>522</v>
      </c>
      <c r="E233" s="700">
        <v>50113001</v>
      </c>
      <c r="F233" s="699" t="s">
        <v>526</v>
      </c>
      <c r="G233" s="698" t="s">
        <v>527</v>
      </c>
      <c r="H233" s="698">
        <v>117992</v>
      </c>
      <c r="I233" s="698">
        <v>17992</v>
      </c>
      <c r="J233" s="698" t="s">
        <v>929</v>
      </c>
      <c r="K233" s="698" t="s">
        <v>930</v>
      </c>
      <c r="L233" s="701">
        <v>81.760000000000005</v>
      </c>
      <c r="M233" s="701">
        <v>1</v>
      </c>
      <c r="N233" s="702">
        <v>81.760000000000005</v>
      </c>
    </row>
    <row r="234" spans="1:14" ht="14.45" customHeight="1" x14ac:dyDescent="0.2">
      <c r="A234" s="696" t="s">
        <v>509</v>
      </c>
      <c r="B234" s="697" t="s">
        <v>510</v>
      </c>
      <c r="C234" s="698" t="s">
        <v>521</v>
      </c>
      <c r="D234" s="699" t="s">
        <v>522</v>
      </c>
      <c r="E234" s="700">
        <v>50113001</v>
      </c>
      <c r="F234" s="699" t="s">
        <v>526</v>
      </c>
      <c r="G234" s="698" t="s">
        <v>527</v>
      </c>
      <c r="H234" s="698">
        <v>231541</v>
      </c>
      <c r="I234" s="698">
        <v>231541</v>
      </c>
      <c r="J234" s="698" t="s">
        <v>931</v>
      </c>
      <c r="K234" s="698" t="s">
        <v>932</v>
      </c>
      <c r="L234" s="701">
        <v>80.690322580645159</v>
      </c>
      <c r="M234" s="701">
        <v>62</v>
      </c>
      <c r="N234" s="702">
        <v>5002.8</v>
      </c>
    </row>
    <row r="235" spans="1:14" ht="14.45" customHeight="1" x14ac:dyDescent="0.2">
      <c r="A235" s="696" t="s">
        <v>509</v>
      </c>
      <c r="B235" s="697" t="s">
        <v>510</v>
      </c>
      <c r="C235" s="698" t="s">
        <v>521</v>
      </c>
      <c r="D235" s="699" t="s">
        <v>522</v>
      </c>
      <c r="E235" s="700">
        <v>50113001</v>
      </c>
      <c r="F235" s="699" t="s">
        <v>526</v>
      </c>
      <c r="G235" s="698" t="s">
        <v>527</v>
      </c>
      <c r="H235" s="698">
        <v>231544</v>
      </c>
      <c r="I235" s="698">
        <v>231544</v>
      </c>
      <c r="J235" s="698" t="s">
        <v>931</v>
      </c>
      <c r="K235" s="698" t="s">
        <v>933</v>
      </c>
      <c r="L235" s="701">
        <v>80.689999999999984</v>
      </c>
      <c r="M235" s="701">
        <v>14</v>
      </c>
      <c r="N235" s="702">
        <v>1129.6599999999999</v>
      </c>
    </row>
    <row r="236" spans="1:14" ht="14.45" customHeight="1" x14ac:dyDescent="0.2">
      <c r="A236" s="696" t="s">
        <v>509</v>
      </c>
      <c r="B236" s="697" t="s">
        <v>510</v>
      </c>
      <c r="C236" s="698" t="s">
        <v>521</v>
      </c>
      <c r="D236" s="699" t="s">
        <v>522</v>
      </c>
      <c r="E236" s="700">
        <v>50113001</v>
      </c>
      <c r="F236" s="699" t="s">
        <v>526</v>
      </c>
      <c r="G236" s="698" t="s">
        <v>527</v>
      </c>
      <c r="H236" s="698">
        <v>237329</v>
      </c>
      <c r="I236" s="698">
        <v>237329</v>
      </c>
      <c r="J236" s="698" t="s">
        <v>934</v>
      </c>
      <c r="K236" s="698" t="s">
        <v>644</v>
      </c>
      <c r="L236" s="701">
        <v>108.91334905660376</v>
      </c>
      <c r="M236" s="701">
        <v>212</v>
      </c>
      <c r="N236" s="702">
        <v>23089.629999999997</v>
      </c>
    </row>
    <row r="237" spans="1:14" ht="14.45" customHeight="1" x14ac:dyDescent="0.2">
      <c r="A237" s="696" t="s">
        <v>509</v>
      </c>
      <c r="B237" s="697" t="s">
        <v>510</v>
      </c>
      <c r="C237" s="698" t="s">
        <v>521</v>
      </c>
      <c r="D237" s="699" t="s">
        <v>522</v>
      </c>
      <c r="E237" s="700">
        <v>50113001</v>
      </c>
      <c r="F237" s="699" t="s">
        <v>526</v>
      </c>
      <c r="G237" s="698" t="s">
        <v>527</v>
      </c>
      <c r="H237" s="698">
        <v>237330</v>
      </c>
      <c r="I237" s="698">
        <v>237330</v>
      </c>
      <c r="J237" s="698" t="s">
        <v>935</v>
      </c>
      <c r="K237" s="698" t="s">
        <v>936</v>
      </c>
      <c r="L237" s="701">
        <v>109.81999999999998</v>
      </c>
      <c r="M237" s="701">
        <v>14</v>
      </c>
      <c r="N237" s="702">
        <v>1537.4799999999998</v>
      </c>
    </row>
    <row r="238" spans="1:14" ht="14.45" customHeight="1" x14ac:dyDescent="0.2">
      <c r="A238" s="696" t="s">
        <v>509</v>
      </c>
      <c r="B238" s="697" t="s">
        <v>510</v>
      </c>
      <c r="C238" s="698" t="s">
        <v>521</v>
      </c>
      <c r="D238" s="699" t="s">
        <v>522</v>
      </c>
      <c r="E238" s="700">
        <v>50113001</v>
      </c>
      <c r="F238" s="699" t="s">
        <v>526</v>
      </c>
      <c r="G238" s="698" t="s">
        <v>527</v>
      </c>
      <c r="H238" s="698">
        <v>234736</v>
      </c>
      <c r="I238" s="698">
        <v>234736</v>
      </c>
      <c r="J238" s="698" t="s">
        <v>937</v>
      </c>
      <c r="K238" s="698" t="s">
        <v>938</v>
      </c>
      <c r="L238" s="701">
        <v>120.53999999999998</v>
      </c>
      <c r="M238" s="701">
        <v>1</v>
      </c>
      <c r="N238" s="702">
        <v>120.53999999999998</v>
      </c>
    </row>
    <row r="239" spans="1:14" ht="14.45" customHeight="1" x14ac:dyDescent="0.2">
      <c r="A239" s="696" t="s">
        <v>509</v>
      </c>
      <c r="B239" s="697" t="s">
        <v>510</v>
      </c>
      <c r="C239" s="698" t="s">
        <v>521</v>
      </c>
      <c r="D239" s="699" t="s">
        <v>522</v>
      </c>
      <c r="E239" s="700">
        <v>50113001</v>
      </c>
      <c r="F239" s="699" t="s">
        <v>526</v>
      </c>
      <c r="G239" s="698" t="s">
        <v>527</v>
      </c>
      <c r="H239" s="698">
        <v>225891</v>
      </c>
      <c r="I239" s="698">
        <v>225891</v>
      </c>
      <c r="J239" s="698" t="s">
        <v>939</v>
      </c>
      <c r="K239" s="698" t="s">
        <v>940</v>
      </c>
      <c r="L239" s="701">
        <v>285.08</v>
      </c>
      <c r="M239" s="701">
        <v>49</v>
      </c>
      <c r="N239" s="702">
        <v>13968.92</v>
      </c>
    </row>
    <row r="240" spans="1:14" ht="14.45" customHeight="1" x14ac:dyDescent="0.2">
      <c r="A240" s="696" t="s">
        <v>509</v>
      </c>
      <c r="B240" s="697" t="s">
        <v>510</v>
      </c>
      <c r="C240" s="698" t="s">
        <v>521</v>
      </c>
      <c r="D240" s="699" t="s">
        <v>522</v>
      </c>
      <c r="E240" s="700">
        <v>50113001</v>
      </c>
      <c r="F240" s="699" t="s">
        <v>526</v>
      </c>
      <c r="G240" s="698" t="s">
        <v>527</v>
      </c>
      <c r="H240" s="698">
        <v>225168</v>
      </c>
      <c r="I240" s="698">
        <v>225168</v>
      </c>
      <c r="J240" s="698" t="s">
        <v>941</v>
      </c>
      <c r="K240" s="698" t="s">
        <v>942</v>
      </c>
      <c r="L240" s="701">
        <v>63.539999999999992</v>
      </c>
      <c r="M240" s="701">
        <v>3</v>
      </c>
      <c r="N240" s="702">
        <v>190.61999999999998</v>
      </c>
    </row>
    <row r="241" spans="1:14" ht="14.45" customHeight="1" x14ac:dyDescent="0.2">
      <c r="A241" s="696" t="s">
        <v>509</v>
      </c>
      <c r="B241" s="697" t="s">
        <v>510</v>
      </c>
      <c r="C241" s="698" t="s">
        <v>521</v>
      </c>
      <c r="D241" s="699" t="s">
        <v>522</v>
      </c>
      <c r="E241" s="700">
        <v>50113001</v>
      </c>
      <c r="F241" s="699" t="s">
        <v>526</v>
      </c>
      <c r="G241" s="698" t="s">
        <v>527</v>
      </c>
      <c r="H241" s="698">
        <v>102684</v>
      </c>
      <c r="I241" s="698">
        <v>2684</v>
      </c>
      <c r="J241" s="698" t="s">
        <v>943</v>
      </c>
      <c r="K241" s="698" t="s">
        <v>944</v>
      </c>
      <c r="L241" s="701">
        <v>110.26684210526317</v>
      </c>
      <c r="M241" s="701">
        <v>38</v>
      </c>
      <c r="N241" s="702">
        <v>4190.1400000000003</v>
      </c>
    </row>
    <row r="242" spans="1:14" ht="14.45" customHeight="1" x14ac:dyDescent="0.2">
      <c r="A242" s="696" t="s">
        <v>509</v>
      </c>
      <c r="B242" s="697" t="s">
        <v>510</v>
      </c>
      <c r="C242" s="698" t="s">
        <v>521</v>
      </c>
      <c r="D242" s="699" t="s">
        <v>522</v>
      </c>
      <c r="E242" s="700">
        <v>50113001</v>
      </c>
      <c r="F242" s="699" t="s">
        <v>526</v>
      </c>
      <c r="G242" s="698" t="s">
        <v>527</v>
      </c>
      <c r="H242" s="698">
        <v>100502</v>
      </c>
      <c r="I242" s="698">
        <v>502</v>
      </c>
      <c r="J242" s="698" t="s">
        <v>943</v>
      </c>
      <c r="K242" s="698" t="s">
        <v>945</v>
      </c>
      <c r="L242" s="701">
        <v>268.58615384615388</v>
      </c>
      <c r="M242" s="701">
        <v>13</v>
      </c>
      <c r="N242" s="702">
        <v>3491.6200000000003</v>
      </c>
    </row>
    <row r="243" spans="1:14" ht="14.45" customHeight="1" x14ac:dyDescent="0.2">
      <c r="A243" s="696" t="s">
        <v>509</v>
      </c>
      <c r="B243" s="697" t="s">
        <v>510</v>
      </c>
      <c r="C243" s="698" t="s">
        <v>521</v>
      </c>
      <c r="D243" s="699" t="s">
        <v>522</v>
      </c>
      <c r="E243" s="700">
        <v>50113001</v>
      </c>
      <c r="F243" s="699" t="s">
        <v>526</v>
      </c>
      <c r="G243" s="698" t="s">
        <v>550</v>
      </c>
      <c r="H243" s="698">
        <v>239963</v>
      </c>
      <c r="I243" s="698">
        <v>239963</v>
      </c>
      <c r="J243" s="698" t="s">
        <v>946</v>
      </c>
      <c r="K243" s="698" t="s">
        <v>947</v>
      </c>
      <c r="L243" s="701">
        <v>155.56200000000001</v>
      </c>
      <c r="M243" s="701">
        <v>5</v>
      </c>
      <c r="N243" s="702">
        <v>777.81000000000006</v>
      </c>
    </row>
    <row r="244" spans="1:14" ht="14.45" customHeight="1" x14ac:dyDescent="0.2">
      <c r="A244" s="696" t="s">
        <v>509</v>
      </c>
      <c r="B244" s="697" t="s">
        <v>510</v>
      </c>
      <c r="C244" s="698" t="s">
        <v>521</v>
      </c>
      <c r="D244" s="699" t="s">
        <v>522</v>
      </c>
      <c r="E244" s="700">
        <v>50113001</v>
      </c>
      <c r="F244" s="699" t="s">
        <v>526</v>
      </c>
      <c r="G244" s="698" t="s">
        <v>550</v>
      </c>
      <c r="H244" s="698">
        <v>127738</v>
      </c>
      <c r="I244" s="698">
        <v>127738</v>
      </c>
      <c r="J244" s="698" t="s">
        <v>948</v>
      </c>
      <c r="K244" s="698" t="s">
        <v>949</v>
      </c>
      <c r="L244" s="701">
        <v>466.68</v>
      </c>
      <c r="M244" s="701">
        <v>70</v>
      </c>
      <c r="N244" s="702">
        <v>32667.599999999999</v>
      </c>
    </row>
    <row r="245" spans="1:14" ht="14.45" customHeight="1" x14ac:dyDescent="0.2">
      <c r="A245" s="696" t="s">
        <v>509</v>
      </c>
      <c r="B245" s="697" t="s">
        <v>510</v>
      </c>
      <c r="C245" s="698" t="s">
        <v>521</v>
      </c>
      <c r="D245" s="699" t="s">
        <v>522</v>
      </c>
      <c r="E245" s="700">
        <v>50113001</v>
      </c>
      <c r="F245" s="699" t="s">
        <v>526</v>
      </c>
      <c r="G245" s="698" t="s">
        <v>550</v>
      </c>
      <c r="H245" s="698">
        <v>239967</v>
      </c>
      <c r="I245" s="698">
        <v>239967</v>
      </c>
      <c r="J245" s="698" t="s">
        <v>948</v>
      </c>
      <c r="K245" s="698" t="s">
        <v>950</v>
      </c>
      <c r="L245" s="701">
        <v>280.23</v>
      </c>
      <c r="M245" s="701">
        <v>39</v>
      </c>
      <c r="N245" s="702">
        <v>10928.970000000001</v>
      </c>
    </row>
    <row r="246" spans="1:14" ht="14.45" customHeight="1" x14ac:dyDescent="0.2">
      <c r="A246" s="696" t="s">
        <v>509</v>
      </c>
      <c r="B246" s="697" t="s">
        <v>510</v>
      </c>
      <c r="C246" s="698" t="s">
        <v>521</v>
      </c>
      <c r="D246" s="699" t="s">
        <v>522</v>
      </c>
      <c r="E246" s="700">
        <v>50113001</v>
      </c>
      <c r="F246" s="699" t="s">
        <v>526</v>
      </c>
      <c r="G246" s="698" t="s">
        <v>550</v>
      </c>
      <c r="H246" s="698">
        <v>184095</v>
      </c>
      <c r="I246" s="698">
        <v>184095</v>
      </c>
      <c r="J246" s="698" t="s">
        <v>948</v>
      </c>
      <c r="K246" s="698" t="s">
        <v>950</v>
      </c>
      <c r="L246" s="701">
        <v>1555.57</v>
      </c>
      <c r="M246" s="701">
        <v>15</v>
      </c>
      <c r="N246" s="702">
        <v>23333.55</v>
      </c>
    </row>
    <row r="247" spans="1:14" ht="14.45" customHeight="1" x14ac:dyDescent="0.2">
      <c r="A247" s="696" t="s">
        <v>509</v>
      </c>
      <c r="B247" s="697" t="s">
        <v>510</v>
      </c>
      <c r="C247" s="698" t="s">
        <v>521</v>
      </c>
      <c r="D247" s="699" t="s">
        <v>522</v>
      </c>
      <c r="E247" s="700">
        <v>50113001</v>
      </c>
      <c r="F247" s="699" t="s">
        <v>526</v>
      </c>
      <c r="G247" s="698" t="s">
        <v>306</v>
      </c>
      <c r="H247" s="698">
        <v>242707</v>
      </c>
      <c r="I247" s="698">
        <v>242707</v>
      </c>
      <c r="J247" s="698" t="s">
        <v>951</v>
      </c>
      <c r="K247" s="698" t="s">
        <v>952</v>
      </c>
      <c r="L247" s="701">
        <v>1006.57</v>
      </c>
      <c r="M247" s="701">
        <v>6</v>
      </c>
      <c r="N247" s="702">
        <v>6039.42</v>
      </c>
    </row>
    <row r="248" spans="1:14" ht="14.45" customHeight="1" x14ac:dyDescent="0.2">
      <c r="A248" s="696" t="s">
        <v>509</v>
      </c>
      <c r="B248" s="697" t="s">
        <v>510</v>
      </c>
      <c r="C248" s="698" t="s">
        <v>521</v>
      </c>
      <c r="D248" s="699" t="s">
        <v>522</v>
      </c>
      <c r="E248" s="700">
        <v>50113001</v>
      </c>
      <c r="F248" s="699" t="s">
        <v>526</v>
      </c>
      <c r="G248" s="698" t="s">
        <v>527</v>
      </c>
      <c r="H248" s="698">
        <v>111485</v>
      </c>
      <c r="I248" s="698">
        <v>11485</v>
      </c>
      <c r="J248" s="698" t="s">
        <v>953</v>
      </c>
      <c r="K248" s="698" t="s">
        <v>954</v>
      </c>
      <c r="L248" s="701">
        <v>115.63400000000001</v>
      </c>
      <c r="M248" s="701">
        <v>5</v>
      </c>
      <c r="N248" s="702">
        <v>578.17000000000007</v>
      </c>
    </row>
    <row r="249" spans="1:14" ht="14.45" customHeight="1" x14ac:dyDescent="0.2">
      <c r="A249" s="696" t="s">
        <v>509</v>
      </c>
      <c r="B249" s="697" t="s">
        <v>510</v>
      </c>
      <c r="C249" s="698" t="s">
        <v>521</v>
      </c>
      <c r="D249" s="699" t="s">
        <v>522</v>
      </c>
      <c r="E249" s="700">
        <v>50113001</v>
      </c>
      <c r="F249" s="699" t="s">
        <v>526</v>
      </c>
      <c r="G249" s="698" t="s">
        <v>550</v>
      </c>
      <c r="H249" s="698">
        <v>184530</v>
      </c>
      <c r="I249" s="698">
        <v>200207</v>
      </c>
      <c r="J249" s="698" t="s">
        <v>955</v>
      </c>
      <c r="K249" s="698" t="s">
        <v>956</v>
      </c>
      <c r="L249" s="701">
        <v>84.04</v>
      </c>
      <c r="M249" s="701">
        <v>1</v>
      </c>
      <c r="N249" s="702">
        <v>84.04</v>
      </c>
    </row>
    <row r="250" spans="1:14" ht="14.45" customHeight="1" x14ac:dyDescent="0.2">
      <c r="A250" s="696" t="s">
        <v>509</v>
      </c>
      <c r="B250" s="697" t="s">
        <v>510</v>
      </c>
      <c r="C250" s="698" t="s">
        <v>521</v>
      </c>
      <c r="D250" s="699" t="s">
        <v>522</v>
      </c>
      <c r="E250" s="700">
        <v>50113001</v>
      </c>
      <c r="F250" s="699" t="s">
        <v>526</v>
      </c>
      <c r="G250" s="698" t="s">
        <v>527</v>
      </c>
      <c r="H250" s="698">
        <v>101125</v>
      </c>
      <c r="I250" s="698">
        <v>1125</v>
      </c>
      <c r="J250" s="698" t="s">
        <v>957</v>
      </c>
      <c r="K250" s="698" t="s">
        <v>958</v>
      </c>
      <c r="L250" s="701">
        <v>77.25</v>
      </c>
      <c r="M250" s="701">
        <v>5</v>
      </c>
      <c r="N250" s="702">
        <v>386.25</v>
      </c>
    </row>
    <row r="251" spans="1:14" ht="14.45" customHeight="1" x14ac:dyDescent="0.2">
      <c r="A251" s="696" t="s">
        <v>509</v>
      </c>
      <c r="B251" s="697" t="s">
        <v>510</v>
      </c>
      <c r="C251" s="698" t="s">
        <v>521</v>
      </c>
      <c r="D251" s="699" t="s">
        <v>522</v>
      </c>
      <c r="E251" s="700">
        <v>50113001</v>
      </c>
      <c r="F251" s="699" t="s">
        <v>526</v>
      </c>
      <c r="G251" s="698" t="s">
        <v>527</v>
      </c>
      <c r="H251" s="698">
        <v>101127</v>
      </c>
      <c r="I251" s="698">
        <v>1127</v>
      </c>
      <c r="J251" s="698" t="s">
        <v>957</v>
      </c>
      <c r="K251" s="698" t="s">
        <v>959</v>
      </c>
      <c r="L251" s="701">
        <v>101.72086956521737</v>
      </c>
      <c r="M251" s="701">
        <v>115</v>
      </c>
      <c r="N251" s="702">
        <v>11697.899999999998</v>
      </c>
    </row>
    <row r="252" spans="1:14" ht="14.45" customHeight="1" x14ac:dyDescent="0.2">
      <c r="A252" s="696" t="s">
        <v>509</v>
      </c>
      <c r="B252" s="697" t="s">
        <v>510</v>
      </c>
      <c r="C252" s="698" t="s">
        <v>521</v>
      </c>
      <c r="D252" s="699" t="s">
        <v>522</v>
      </c>
      <c r="E252" s="700">
        <v>50113001</v>
      </c>
      <c r="F252" s="699" t="s">
        <v>526</v>
      </c>
      <c r="G252" s="698" t="s">
        <v>527</v>
      </c>
      <c r="H252" s="698">
        <v>223159</v>
      </c>
      <c r="I252" s="698">
        <v>223159</v>
      </c>
      <c r="J252" s="698" t="s">
        <v>960</v>
      </c>
      <c r="K252" s="698" t="s">
        <v>961</v>
      </c>
      <c r="L252" s="701">
        <v>74.469902912621365</v>
      </c>
      <c r="M252" s="701">
        <v>103</v>
      </c>
      <c r="N252" s="702">
        <v>7670.4000000000005</v>
      </c>
    </row>
    <row r="253" spans="1:14" ht="14.45" customHeight="1" x14ac:dyDescent="0.2">
      <c r="A253" s="696" t="s">
        <v>509</v>
      </c>
      <c r="B253" s="697" t="s">
        <v>510</v>
      </c>
      <c r="C253" s="698" t="s">
        <v>521</v>
      </c>
      <c r="D253" s="699" t="s">
        <v>522</v>
      </c>
      <c r="E253" s="700">
        <v>50113001</v>
      </c>
      <c r="F253" s="699" t="s">
        <v>526</v>
      </c>
      <c r="G253" s="698" t="s">
        <v>527</v>
      </c>
      <c r="H253" s="698">
        <v>848626</v>
      </c>
      <c r="I253" s="698">
        <v>107944</v>
      </c>
      <c r="J253" s="698" t="s">
        <v>962</v>
      </c>
      <c r="K253" s="698" t="s">
        <v>963</v>
      </c>
      <c r="L253" s="701">
        <v>125.73999999999997</v>
      </c>
      <c r="M253" s="701">
        <v>2</v>
      </c>
      <c r="N253" s="702">
        <v>251.47999999999993</v>
      </c>
    </row>
    <row r="254" spans="1:14" ht="14.45" customHeight="1" x14ac:dyDescent="0.2">
      <c r="A254" s="696" t="s">
        <v>509</v>
      </c>
      <c r="B254" s="697" t="s">
        <v>510</v>
      </c>
      <c r="C254" s="698" t="s">
        <v>521</v>
      </c>
      <c r="D254" s="699" t="s">
        <v>522</v>
      </c>
      <c r="E254" s="700">
        <v>50113001</v>
      </c>
      <c r="F254" s="699" t="s">
        <v>526</v>
      </c>
      <c r="G254" s="698" t="s">
        <v>550</v>
      </c>
      <c r="H254" s="698">
        <v>188498</v>
      </c>
      <c r="I254" s="698">
        <v>88498</v>
      </c>
      <c r="J254" s="698" t="s">
        <v>964</v>
      </c>
      <c r="K254" s="698" t="s">
        <v>965</v>
      </c>
      <c r="L254" s="701">
        <v>166.91000000000003</v>
      </c>
      <c r="M254" s="701">
        <v>1</v>
      </c>
      <c r="N254" s="702">
        <v>166.91000000000003</v>
      </c>
    </row>
    <row r="255" spans="1:14" ht="14.45" customHeight="1" x14ac:dyDescent="0.2">
      <c r="A255" s="696" t="s">
        <v>509</v>
      </c>
      <c r="B255" s="697" t="s">
        <v>510</v>
      </c>
      <c r="C255" s="698" t="s">
        <v>521</v>
      </c>
      <c r="D255" s="699" t="s">
        <v>522</v>
      </c>
      <c r="E255" s="700">
        <v>50113001</v>
      </c>
      <c r="F255" s="699" t="s">
        <v>526</v>
      </c>
      <c r="G255" s="698" t="s">
        <v>527</v>
      </c>
      <c r="H255" s="698">
        <v>194763</v>
      </c>
      <c r="I255" s="698">
        <v>94763</v>
      </c>
      <c r="J255" s="698" t="s">
        <v>966</v>
      </c>
      <c r="K255" s="698" t="s">
        <v>967</v>
      </c>
      <c r="L255" s="701">
        <v>212.52</v>
      </c>
      <c r="M255" s="701">
        <v>2</v>
      </c>
      <c r="N255" s="702">
        <v>425.04</v>
      </c>
    </row>
    <row r="256" spans="1:14" ht="14.45" customHeight="1" x14ac:dyDescent="0.2">
      <c r="A256" s="696" t="s">
        <v>509</v>
      </c>
      <c r="B256" s="697" t="s">
        <v>510</v>
      </c>
      <c r="C256" s="698" t="s">
        <v>521</v>
      </c>
      <c r="D256" s="699" t="s">
        <v>522</v>
      </c>
      <c r="E256" s="700">
        <v>50113001</v>
      </c>
      <c r="F256" s="699" t="s">
        <v>526</v>
      </c>
      <c r="G256" s="698" t="s">
        <v>527</v>
      </c>
      <c r="H256" s="698">
        <v>100513</v>
      </c>
      <c r="I256" s="698">
        <v>513</v>
      </c>
      <c r="J256" s="698" t="s">
        <v>968</v>
      </c>
      <c r="K256" s="698" t="s">
        <v>644</v>
      </c>
      <c r="L256" s="701">
        <v>53.759268292682933</v>
      </c>
      <c r="M256" s="701">
        <v>41</v>
      </c>
      <c r="N256" s="702">
        <v>2204.13</v>
      </c>
    </row>
    <row r="257" spans="1:14" ht="14.45" customHeight="1" x14ac:dyDescent="0.2">
      <c r="A257" s="696" t="s">
        <v>509</v>
      </c>
      <c r="B257" s="697" t="s">
        <v>510</v>
      </c>
      <c r="C257" s="698" t="s">
        <v>521</v>
      </c>
      <c r="D257" s="699" t="s">
        <v>522</v>
      </c>
      <c r="E257" s="700">
        <v>50113001</v>
      </c>
      <c r="F257" s="699" t="s">
        <v>526</v>
      </c>
      <c r="G257" s="698" t="s">
        <v>527</v>
      </c>
      <c r="H257" s="698">
        <v>230353</v>
      </c>
      <c r="I257" s="698">
        <v>230353</v>
      </c>
      <c r="J257" s="698" t="s">
        <v>969</v>
      </c>
      <c r="K257" s="698" t="s">
        <v>970</v>
      </c>
      <c r="L257" s="701">
        <v>1665.6332</v>
      </c>
      <c r="M257" s="701">
        <v>150</v>
      </c>
      <c r="N257" s="702">
        <v>249844.97999999998</v>
      </c>
    </row>
    <row r="258" spans="1:14" ht="14.45" customHeight="1" x14ac:dyDescent="0.2">
      <c r="A258" s="696" t="s">
        <v>509</v>
      </c>
      <c r="B258" s="697" t="s">
        <v>510</v>
      </c>
      <c r="C258" s="698" t="s">
        <v>521</v>
      </c>
      <c r="D258" s="699" t="s">
        <v>522</v>
      </c>
      <c r="E258" s="700">
        <v>50113001</v>
      </c>
      <c r="F258" s="699" t="s">
        <v>526</v>
      </c>
      <c r="G258" s="698" t="s">
        <v>527</v>
      </c>
      <c r="H258" s="698">
        <v>33872</v>
      </c>
      <c r="I258" s="698">
        <v>33872</v>
      </c>
      <c r="J258" s="698" t="s">
        <v>971</v>
      </c>
      <c r="K258" s="698" t="s">
        <v>972</v>
      </c>
      <c r="L258" s="701">
        <v>68.53</v>
      </c>
      <c r="M258" s="701">
        <v>8</v>
      </c>
      <c r="N258" s="702">
        <v>548.24</v>
      </c>
    </row>
    <row r="259" spans="1:14" ht="14.45" customHeight="1" x14ac:dyDescent="0.2">
      <c r="A259" s="696" t="s">
        <v>509</v>
      </c>
      <c r="B259" s="697" t="s">
        <v>510</v>
      </c>
      <c r="C259" s="698" t="s">
        <v>521</v>
      </c>
      <c r="D259" s="699" t="s">
        <v>522</v>
      </c>
      <c r="E259" s="700">
        <v>50113001</v>
      </c>
      <c r="F259" s="699" t="s">
        <v>526</v>
      </c>
      <c r="G259" s="698" t="s">
        <v>550</v>
      </c>
      <c r="H259" s="698">
        <v>184400</v>
      </c>
      <c r="I259" s="698">
        <v>84400</v>
      </c>
      <c r="J259" s="698" t="s">
        <v>973</v>
      </c>
      <c r="K259" s="698" t="s">
        <v>974</v>
      </c>
      <c r="L259" s="701">
        <v>254.94999999999996</v>
      </c>
      <c r="M259" s="701">
        <v>1</v>
      </c>
      <c r="N259" s="702">
        <v>254.94999999999996</v>
      </c>
    </row>
    <row r="260" spans="1:14" ht="14.45" customHeight="1" x14ac:dyDescent="0.2">
      <c r="A260" s="696" t="s">
        <v>509</v>
      </c>
      <c r="B260" s="697" t="s">
        <v>510</v>
      </c>
      <c r="C260" s="698" t="s">
        <v>521</v>
      </c>
      <c r="D260" s="699" t="s">
        <v>522</v>
      </c>
      <c r="E260" s="700">
        <v>50113001</v>
      </c>
      <c r="F260" s="699" t="s">
        <v>526</v>
      </c>
      <c r="G260" s="698" t="s">
        <v>550</v>
      </c>
      <c r="H260" s="698">
        <v>184399</v>
      </c>
      <c r="I260" s="698">
        <v>84399</v>
      </c>
      <c r="J260" s="698" t="s">
        <v>975</v>
      </c>
      <c r="K260" s="698" t="s">
        <v>976</v>
      </c>
      <c r="L260" s="701">
        <v>126.2</v>
      </c>
      <c r="M260" s="701">
        <v>1</v>
      </c>
      <c r="N260" s="702">
        <v>126.2</v>
      </c>
    </row>
    <row r="261" spans="1:14" ht="14.45" customHeight="1" x14ac:dyDescent="0.2">
      <c r="A261" s="696" t="s">
        <v>509</v>
      </c>
      <c r="B261" s="697" t="s">
        <v>510</v>
      </c>
      <c r="C261" s="698" t="s">
        <v>521</v>
      </c>
      <c r="D261" s="699" t="s">
        <v>522</v>
      </c>
      <c r="E261" s="700">
        <v>50113001</v>
      </c>
      <c r="F261" s="699" t="s">
        <v>526</v>
      </c>
      <c r="G261" s="698" t="s">
        <v>527</v>
      </c>
      <c r="H261" s="698">
        <v>136129</v>
      </c>
      <c r="I261" s="698">
        <v>136129</v>
      </c>
      <c r="J261" s="698" t="s">
        <v>977</v>
      </c>
      <c r="K261" s="698" t="s">
        <v>978</v>
      </c>
      <c r="L261" s="701">
        <v>428.26791666666674</v>
      </c>
      <c r="M261" s="701">
        <v>24</v>
      </c>
      <c r="N261" s="702">
        <v>10278.430000000002</v>
      </c>
    </row>
    <row r="262" spans="1:14" ht="14.45" customHeight="1" x14ac:dyDescent="0.2">
      <c r="A262" s="696" t="s">
        <v>509</v>
      </c>
      <c r="B262" s="697" t="s">
        <v>510</v>
      </c>
      <c r="C262" s="698" t="s">
        <v>521</v>
      </c>
      <c r="D262" s="699" t="s">
        <v>522</v>
      </c>
      <c r="E262" s="700">
        <v>50113001</v>
      </c>
      <c r="F262" s="699" t="s">
        <v>526</v>
      </c>
      <c r="G262" s="698" t="s">
        <v>527</v>
      </c>
      <c r="H262" s="698">
        <v>136126</v>
      </c>
      <c r="I262" s="698">
        <v>136126</v>
      </c>
      <c r="J262" s="698" t="s">
        <v>979</v>
      </c>
      <c r="K262" s="698" t="s">
        <v>980</v>
      </c>
      <c r="L262" s="701">
        <v>437.92200000000014</v>
      </c>
      <c r="M262" s="701">
        <v>20</v>
      </c>
      <c r="N262" s="702">
        <v>8758.4400000000023</v>
      </c>
    </row>
    <row r="263" spans="1:14" ht="14.45" customHeight="1" x14ac:dyDescent="0.2">
      <c r="A263" s="696" t="s">
        <v>509</v>
      </c>
      <c r="B263" s="697" t="s">
        <v>510</v>
      </c>
      <c r="C263" s="698" t="s">
        <v>521</v>
      </c>
      <c r="D263" s="699" t="s">
        <v>522</v>
      </c>
      <c r="E263" s="700">
        <v>50113001</v>
      </c>
      <c r="F263" s="699" t="s">
        <v>526</v>
      </c>
      <c r="G263" s="698" t="s">
        <v>527</v>
      </c>
      <c r="H263" s="698">
        <v>117187</v>
      </c>
      <c r="I263" s="698">
        <v>17187</v>
      </c>
      <c r="J263" s="698" t="s">
        <v>981</v>
      </c>
      <c r="K263" s="698" t="s">
        <v>982</v>
      </c>
      <c r="L263" s="701">
        <v>88.97</v>
      </c>
      <c r="M263" s="701">
        <v>4</v>
      </c>
      <c r="N263" s="702">
        <v>355.88</v>
      </c>
    </row>
    <row r="264" spans="1:14" ht="14.45" customHeight="1" x14ac:dyDescent="0.2">
      <c r="A264" s="696" t="s">
        <v>509</v>
      </c>
      <c r="B264" s="697" t="s">
        <v>510</v>
      </c>
      <c r="C264" s="698" t="s">
        <v>521</v>
      </c>
      <c r="D264" s="699" t="s">
        <v>522</v>
      </c>
      <c r="E264" s="700">
        <v>50113001</v>
      </c>
      <c r="F264" s="699" t="s">
        <v>526</v>
      </c>
      <c r="G264" s="698" t="s">
        <v>527</v>
      </c>
      <c r="H264" s="698">
        <v>104307</v>
      </c>
      <c r="I264" s="698">
        <v>4307</v>
      </c>
      <c r="J264" s="698" t="s">
        <v>983</v>
      </c>
      <c r="K264" s="698" t="s">
        <v>984</v>
      </c>
      <c r="L264" s="701">
        <v>350.77</v>
      </c>
      <c r="M264" s="701">
        <v>5</v>
      </c>
      <c r="N264" s="702">
        <v>1753.85</v>
      </c>
    </row>
    <row r="265" spans="1:14" ht="14.45" customHeight="1" x14ac:dyDescent="0.2">
      <c r="A265" s="696" t="s">
        <v>509</v>
      </c>
      <c r="B265" s="697" t="s">
        <v>510</v>
      </c>
      <c r="C265" s="698" t="s">
        <v>521</v>
      </c>
      <c r="D265" s="699" t="s">
        <v>522</v>
      </c>
      <c r="E265" s="700">
        <v>50113001</v>
      </c>
      <c r="F265" s="699" t="s">
        <v>526</v>
      </c>
      <c r="G265" s="698" t="s">
        <v>550</v>
      </c>
      <c r="H265" s="698">
        <v>216900</v>
      </c>
      <c r="I265" s="698">
        <v>216900</v>
      </c>
      <c r="J265" s="698" t="s">
        <v>985</v>
      </c>
      <c r="K265" s="698" t="s">
        <v>986</v>
      </c>
      <c r="L265" s="701">
        <v>246.60000089319198</v>
      </c>
      <c r="M265" s="701">
        <v>505</v>
      </c>
      <c r="N265" s="702">
        <v>124533.00045106195</v>
      </c>
    </row>
    <row r="266" spans="1:14" ht="14.45" customHeight="1" x14ac:dyDescent="0.2">
      <c r="A266" s="696" t="s">
        <v>509</v>
      </c>
      <c r="B266" s="697" t="s">
        <v>510</v>
      </c>
      <c r="C266" s="698" t="s">
        <v>521</v>
      </c>
      <c r="D266" s="699" t="s">
        <v>522</v>
      </c>
      <c r="E266" s="700">
        <v>50113001</v>
      </c>
      <c r="F266" s="699" t="s">
        <v>526</v>
      </c>
      <c r="G266" s="698" t="s">
        <v>527</v>
      </c>
      <c r="H266" s="698">
        <v>216963</v>
      </c>
      <c r="I266" s="698">
        <v>216963</v>
      </c>
      <c r="J266" s="698" t="s">
        <v>987</v>
      </c>
      <c r="K266" s="698" t="s">
        <v>988</v>
      </c>
      <c r="L266" s="701">
        <v>139.80000000000001</v>
      </c>
      <c r="M266" s="701">
        <v>1</v>
      </c>
      <c r="N266" s="702">
        <v>139.80000000000001</v>
      </c>
    </row>
    <row r="267" spans="1:14" ht="14.45" customHeight="1" x14ac:dyDescent="0.2">
      <c r="A267" s="696" t="s">
        <v>509</v>
      </c>
      <c r="B267" s="697" t="s">
        <v>510</v>
      </c>
      <c r="C267" s="698" t="s">
        <v>521</v>
      </c>
      <c r="D267" s="699" t="s">
        <v>522</v>
      </c>
      <c r="E267" s="700">
        <v>50113001</v>
      </c>
      <c r="F267" s="699" t="s">
        <v>526</v>
      </c>
      <c r="G267" s="698" t="s">
        <v>550</v>
      </c>
      <c r="H267" s="698">
        <v>155823</v>
      </c>
      <c r="I267" s="698">
        <v>55823</v>
      </c>
      <c r="J267" s="698" t="s">
        <v>989</v>
      </c>
      <c r="K267" s="698" t="s">
        <v>990</v>
      </c>
      <c r="L267" s="701">
        <v>33.010999999999996</v>
      </c>
      <c r="M267" s="701">
        <v>1</v>
      </c>
      <c r="N267" s="702">
        <v>33.010999999999996</v>
      </c>
    </row>
    <row r="268" spans="1:14" ht="14.45" customHeight="1" x14ac:dyDescent="0.2">
      <c r="A268" s="696" t="s">
        <v>509</v>
      </c>
      <c r="B268" s="697" t="s">
        <v>510</v>
      </c>
      <c r="C268" s="698" t="s">
        <v>521</v>
      </c>
      <c r="D268" s="699" t="s">
        <v>522</v>
      </c>
      <c r="E268" s="700">
        <v>50113001</v>
      </c>
      <c r="F268" s="699" t="s">
        <v>526</v>
      </c>
      <c r="G268" s="698" t="s">
        <v>550</v>
      </c>
      <c r="H268" s="698">
        <v>107981</v>
      </c>
      <c r="I268" s="698">
        <v>7981</v>
      </c>
      <c r="J268" s="698" t="s">
        <v>989</v>
      </c>
      <c r="K268" s="698" t="s">
        <v>991</v>
      </c>
      <c r="L268" s="701">
        <v>43.286831955922878</v>
      </c>
      <c r="M268" s="701">
        <v>363</v>
      </c>
      <c r="N268" s="702">
        <v>15713.120000000004</v>
      </c>
    </row>
    <row r="269" spans="1:14" ht="14.45" customHeight="1" x14ac:dyDescent="0.2">
      <c r="A269" s="696" t="s">
        <v>509</v>
      </c>
      <c r="B269" s="697" t="s">
        <v>510</v>
      </c>
      <c r="C269" s="698" t="s">
        <v>521</v>
      </c>
      <c r="D269" s="699" t="s">
        <v>522</v>
      </c>
      <c r="E269" s="700">
        <v>50113001</v>
      </c>
      <c r="F269" s="699" t="s">
        <v>526</v>
      </c>
      <c r="G269" s="698" t="s">
        <v>550</v>
      </c>
      <c r="H269" s="698">
        <v>126786</v>
      </c>
      <c r="I269" s="698">
        <v>26786</v>
      </c>
      <c r="J269" s="698" t="s">
        <v>992</v>
      </c>
      <c r="K269" s="698" t="s">
        <v>993</v>
      </c>
      <c r="L269" s="701">
        <v>407.53964285714295</v>
      </c>
      <c r="M269" s="701">
        <v>56</v>
      </c>
      <c r="N269" s="702">
        <v>22822.220000000005</v>
      </c>
    </row>
    <row r="270" spans="1:14" ht="14.45" customHeight="1" x14ac:dyDescent="0.2">
      <c r="A270" s="696" t="s">
        <v>509</v>
      </c>
      <c r="B270" s="697" t="s">
        <v>510</v>
      </c>
      <c r="C270" s="698" t="s">
        <v>521</v>
      </c>
      <c r="D270" s="699" t="s">
        <v>522</v>
      </c>
      <c r="E270" s="700">
        <v>50113001</v>
      </c>
      <c r="F270" s="699" t="s">
        <v>526</v>
      </c>
      <c r="G270" s="698" t="s">
        <v>527</v>
      </c>
      <c r="H270" s="698">
        <v>125907</v>
      </c>
      <c r="I270" s="698">
        <v>125907</v>
      </c>
      <c r="J270" s="698" t="s">
        <v>994</v>
      </c>
      <c r="K270" s="698" t="s">
        <v>995</v>
      </c>
      <c r="L270" s="701">
        <v>682.00000305097865</v>
      </c>
      <c r="M270" s="701">
        <v>156</v>
      </c>
      <c r="N270" s="702">
        <v>106392.00047595266</v>
      </c>
    </row>
    <row r="271" spans="1:14" ht="14.45" customHeight="1" x14ac:dyDescent="0.2">
      <c r="A271" s="696" t="s">
        <v>509</v>
      </c>
      <c r="B271" s="697" t="s">
        <v>510</v>
      </c>
      <c r="C271" s="698" t="s">
        <v>521</v>
      </c>
      <c r="D271" s="699" t="s">
        <v>522</v>
      </c>
      <c r="E271" s="700">
        <v>50113001</v>
      </c>
      <c r="F271" s="699" t="s">
        <v>526</v>
      </c>
      <c r="G271" s="698" t="s">
        <v>550</v>
      </c>
      <c r="H271" s="698">
        <v>187607</v>
      </c>
      <c r="I271" s="698">
        <v>187607</v>
      </c>
      <c r="J271" s="698" t="s">
        <v>996</v>
      </c>
      <c r="K271" s="698" t="s">
        <v>997</v>
      </c>
      <c r="L271" s="701">
        <v>273.89999999999998</v>
      </c>
      <c r="M271" s="701">
        <v>5</v>
      </c>
      <c r="N271" s="702">
        <v>1369.5</v>
      </c>
    </row>
    <row r="272" spans="1:14" ht="14.45" customHeight="1" x14ac:dyDescent="0.2">
      <c r="A272" s="696" t="s">
        <v>509</v>
      </c>
      <c r="B272" s="697" t="s">
        <v>510</v>
      </c>
      <c r="C272" s="698" t="s">
        <v>521</v>
      </c>
      <c r="D272" s="699" t="s">
        <v>522</v>
      </c>
      <c r="E272" s="700">
        <v>50113001</v>
      </c>
      <c r="F272" s="699" t="s">
        <v>526</v>
      </c>
      <c r="G272" s="698" t="s">
        <v>527</v>
      </c>
      <c r="H272" s="698">
        <v>111635</v>
      </c>
      <c r="I272" s="698">
        <v>11635</v>
      </c>
      <c r="J272" s="698" t="s">
        <v>998</v>
      </c>
      <c r="K272" s="698" t="s">
        <v>999</v>
      </c>
      <c r="L272" s="701">
        <v>316.68</v>
      </c>
      <c r="M272" s="701">
        <v>2</v>
      </c>
      <c r="N272" s="702">
        <v>633.36</v>
      </c>
    </row>
    <row r="273" spans="1:14" ht="14.45" customHeight="1" x14ac:dyDescent="0.2">
      <c r="A273" s="696" t="s">
        <v>509</v>
      </c>
      <c r="B273" s="697" t="s">
        <v>510</v>
      </c>
      <c r="C273" s="698" t="s">
        <v>521</v>
      </c>
      <c r="D273" s="699" t="s">
        <v>522</v>
      </c>
      <c r="E273" s="700">
        <v>50113001</v>
      </c>
      <c r="F273" s="699" t="s">
        <v>526</v>
      </c>
      <c r="G273" s="698" t="s">
        <v>527</v>
      </c>
      <c r="H273" s="698">
        <v>100874</v>
      </c>
      <c r="I273" s="698">
        <v>874</v>
      </c>
      <c r="J273" s="698" t="s">
        <v>1000</v>
      </c>
      <c r="K273" s="698" t="s">
        <v>1001</v>
      </c>
      <c r="L273" s="701">
        <v>82.815327868852464</v>
      </c>
      <c r="M273" s="701">
        <v>122</v>
      </c>
      <c r="N273" s="702">
        <v>10103.470000000001</v>
      </c>
    </row>
    <row r="274" spans="1:14" ht="14.45" customHeight="1" x14ac:dyDescent="0.2">
      <c r="A274" s="696" t="s">
        <v>509</v>
      </c>
      <c r="B274" s="697" t="s">
        <v>510</v>
      </c>
      <c r="C274" s="698" t="s">
        <v>521</v>
      </c>
      <c r="D274" s="699" t="s">
        <v>522</v>
      </c>
      <c r="E274" s="700">
        <v>50113001</v>
      </c>
      <c r="F274" s="699" t="s">
        <v>526</v>
      </c>
      <c r="G274" s="698" t="s">
        <v>527</v>
      </c>
      <c r="H274" s="698">
        <v>100876</v>
      </c>
      <c r="I274" s="698">
        <v>876</v>
      </c>
      <c r="J274" s="698" t="s">
        <v>1002</v>
      </c>
      <c r="K274" s="698" t="s">
        <v>1001</v>
      </c>
      <c r="L274" s="701">
        <v>79.106666666666655</v>
      </c>
      <c r="M274" s="701">
        <v>30</v>
      </c>
      <c r="N274" s="702">
        <v>2373.1999999999998</v>
      </c>
    </row>
    <row r="275" spans="1:14" ht="14.45" customHeight="1" x14ac:dyDescent="0.2">
      <c r="A275" s="696" t="s">
        <v>509</v>
      </c>
      <c r="B275" s="697" t="s">
        <v>510</v>
      </c>
      <c r="C275" s="698" t="s">
        <v>521</v>
      </c>
      <c r="D275" s="699" t="s">
        <v>522</v>
      </c>
      <c r="E275" s="700">
        <v>50113001</v>
      </c>
      <c r="F275" s="699" t="s">
        <v>526</v>
      </c>
      <c r="G275" s="698" t="s">
        <v>527</v>
      </c>
      <c r="H275" s="698">
        <v>200863</v>
      </c>
      <c r="I275" s="698">
        <v>200863</v>
      </c>
      <c r="J275" s="698" t="s">
        <v>1002</v>
      </c>
      <c r="K275" s="698" t="s">
        <v>1003</v>
      </c>
      <c r="L275" s="701">
        <v>84.497142857142862</v>
      </c>
      <c r="M275" s="701">
        <v>14</v>
      </c>
      <c r="N275" s="702">
        <v>1182.96</v>
      </c>
    </row>
    <row r="276" spans="1:14" ht="14.45" customHeight="1" x14ac:dyDescent="0.2">
      <c r="A276" s="696" t="s">
        <v>509</v>
      </c>
      <c r="B276" s="697" t="s">
        <v>510</v>
      </c>
      <c r="C276" s="698" t="s">
        <v>521</v>
      </c>
      <c r="D276" s="699" t="s">
        <v>522</v>
      </c>
      <c r="E276" s="700">
        <v>50113001</v>
      </c>
      <c r="F276" s="699" t="s">
        <v>526</v>
      </c>
      <c r="G276" s="698" t="s">
        <v>527</v>
      </c>
      <c r="H276" s="698">
        <v>157351</v>
      </c>
      <c r="I276" s="698">
        <v>57351</v>
      </c>
      <c r="J276" s="698" t="s">
        <v>1004</v>
      </c>
      <c r="K276" s="698" t="s">
        <v>954</v>
      </c>
      <c r="L276" s="701">
        <v>47.389999999999993</v>
      </c>
      <c r="M276" s="701">
        <v>11</v>
      </c>
      <c r="N276" s="702">
        <v>521.29</v>
      </c>
    </row>
    <row r="277" spans="1:14" ht="14.45" customHeight="1" x14ac:dyDescent="0.2">
      <c r="A277" s="696" t="s">
        <v>509</v>
      </c>
      <c r="B277" s="697" t="s">
        <v>510</v>
      </c>
      <c r="C277" s="698" t="s">
        <v>521</v>
      </c>
      <c r="D277" s="699" t="s">
        <v>522</v>
      </c>
      <c r="E277" s="700">
        <v>50113001</v>
      </c>
      <c r="F277" s="699" t="s">
        <v>526</v>
      </c>
      <c r="G277" s="698" t="s">
        <v>527</v>
      </c>
      <c r="H277" s="698">
        <v>101940</v>
      </c>
      <c r="I277" s="698">
        <v>1940</v>
      </c>
      <c r="J277" s="698" t="s">
        <v>1005</v>
      </c>
      <c r="K277" s="698" t="s">
        <v>1006</v>
      </c>
      <c r="L277" s="701">
        <v>34.510000000000005</v>
      </c>
      <c r="M277" s="701">
        <v>1</v>
      </c>
      <c r="N277" s="702">
        <v>34.510000000000005</v>
      </c>
    </row>
    <row r="278" spans="1:14" ht="14.45" customHeight="1" x14ac:dyDescent="0.2">
      <c r="A278" s="696" t="s">
        <v>509</v>
      </c>
      <c r="B278" s="697" t="s">
        <v>510</v>
      </c>
      <c r="C278" s="698" t="s">
        <v>521</v>
      </c>
      <c r="D278" s="699" t="s">
        <v>522</v>
      </c>
      <c r="E278" s="700">
        <v>50113001</v>
      </c>
      <c r="F278" s="699" t="s">
        <v>526</v>
      </c>
      <c r="G278" s="698" t="s">
        <v>527</v>
      </c>
      <c r="H278" s="698">
        <v>214912</v>
      </c>
      <c r="I278" s="698">
        <v>214912</v>
      </c>
      <c r="J278" s="698" t="s">
        <v>1007</v>
      </c>
      <c r="K278" s="698" t="s">
        <v>1008</v>
      </c>
      <c r="L278" s="701">
        <v>130.05000000000001</v>
      </c>
      <c r="M278" s="701">
        <v>7</v>
      </c>
      <c r="N278" s="702">
        <v>910.35</v>
      </c>
    </row>
    <row r="279" spans="1:14" ht="14.45" customHeight="1" x14ac:dyDescent="0.2">
      <c r="A279" s="696" t="s">
        <v>509</v>
      </c>
      <c r="B279" s="697" t="s">
        <v>510</v>
      </c>
      <c r="C279" s="698" t="s">
        <v>521</v>
      </c>
      <c r="D279" s="699" t="s">
        <v>522</v>
      </c>
      <c r="E279" s="700">
        <v>50113001</v>
      </c>
      <c r="F279" s="699" t="s">
        <v>526</v>
      </c>
      <c r="G279" s="698" t="s">
        <v>527</v>
      </c>
      <c r="H279" s="698">
        <v>230358</v>
      </c>
      <c r="I279" s="698">
        <v>230358</v>
      </c>
      <c r="J279" s="698" t="s">
        <v>1009</v>
      </c>
      <c r="K279" s="698" t="s">
        <v>1010</v>
      </c>
      <c r="L279" s="701">
        <v>118.89000000000004</v>
      </c>
      <c r="M279" s="701">
        <v>1</v>
      </c>
      <c r="N279" s="702">
        <v>118.89000000000004</v>
      </c>
    </row>
    <row r="280" spans="1:14" ht="14.45" customHeight="1" x14ac:dyDescent="0.2">
      <c r="A280" s="696" t="s">
        <v>509</v>
      </c>
      <c r="B280" s="697" t="s">
        <v>510</v>
      </c>
      <c r="C280" s="698" t="s">
        <v>521</v>
      </c>
      <c r="D280" s="699" t="s">
        <v>522</v>
      </c>
      <c r="E280" s="700">
        <v>50113001</v>
      </c>
      <c r="F280" s="699" t="s">
        <v>526</v>
      </c>
      <c r="G280" s="698" t="s">
        <v>527</v>
      </c>
      <c r="H280" s="698">
        <v>230359</v>
      </c>
      <c r="I280" s="698">
        <v>230359</v>
      </c>
      <c r="J280" s="698" t="s">
        <v>1009</v>
      </c>
      <c r="K280" s="698" t="s">
        <v>1011</v>
      </c>
      <c r="L280" s="701">
        <v>170.32</v>
      </c>
      <c r="M280" s="701">
        <v>2</v>
      </c>
      <c r="N280" s="702">
        <v>340.64</v>
      </c>
    </row>
    <row r="281" spans="1:14" ht="14.45" customHeight="1" x14ac:dyDescent="0.2">
      <c r="A281" s="696" t="s">
        <v>509</v>
      </c>
      <c r="B281" s="697" t="s">
        <v>510</v>
      </c>
      <c r="C281" s="698" t="s">
        <v>521</v>
      </c>
      <c r="D281" s="699" t="s">
        <v>522</v>
      </c>
      <c r="E281" s="700">
        <v>50113001</v>
      </c>
      <c r="F281" s="699" t="s">
        <v>526</v>
      </c>
      <c r="G281" s="698" t="s">
        <v>527</v>
      </c>
      <c r="H281" s="698">
        <v>224053</v>
      </c>
      <c r="I281" s="698">
        <v>224053</v>
      </c>
      <c r="J281" s="698" t="s">
        <v>1012</v>
      </c>
      <c r="K281" s="698" t="s">
        <v>1013</v>
      </c>
      <c r="L281" s="701">
        <v>1437.57</v>
      </c>
      <c r="M281" s="701">
        <v>23</v>
      </c>
      <c r="N281" s="702">
        <v>33064.11</v>
      </c>
    </row>
    <row r="282" spans="1:14" ht="14.45" customHeight="1" x14ac:dyDescent="0.2">
      <c r="A282" s="696" t="s">
        <v>509</v>
      </c>
      <c r="B282" s="697" t="s">
        <v>510</v>
      </c>
      <c r="C282" s="698" t="s">
        <v>521</v>
      </c>
      <c r="D282" s="699" t="s">
        <v>522</v>
      </c>
      <c r="E282" s="700">
        <v>50113001</v>
      </c>
      <c r="F282" s="699" t="s">
        <v>526</v>
      </c>
      <c r="G282" s="698" t="s">
        <v>550</v>
      </c>
      <c r="H282" s="698">
        <v>850729</v>
      </c>
      <c r="I282" s="698">
        <v>157875</v>
      </c>
      <c r="J282" s="698" t="s">
        <v>1014</v>
      </c>
      <c r="K282" s="698" t="s">
        <v>1015</v>
      </c>
      <c r="L282" s="701">
        <v>249.01516093257331</v>
      </c>
      <c r="M282" s="701">
        <v>62</v>
      </c>
      <c r="N282" s="702">
        <v>15438.939977819546</v>
      </c>
    </row>
    <row r="283" spans="1:14" ht="14.45" customHeight="1" x14ac:dyDescent="0.2">
      <c r="A283" s="696" t="s">
        <v>509</v>
      </c>
      <c r="B283" s="697" t="s">
        <v>510</v>
      </c>
      <c r="C283" s="698" t="s">
        <v>521</v>
      </c>
      <c r="D283" s="699" t="s">
        <v>522</v>
      </c>
      <c r="E283" s="700">
        <v>50113001</v>
      </c>
      <c r="F283" s="699" t="s">
        <v>526</v>
      </c>
      <c r="G283" s="698" t="s">
        <v>527</v>
      </c>
      <c r="H283" s="698">
        <v>207820</v>
      </c>
      <c r="I283" s="698">
        <v>207820</v>
      </c>
      <c r="J283" s="698" t="s">
        <v>1016</v>
      </c>
      <c r="K283" s="698" t="s">
        <v>1017</v>
      </c>
      <c r="L283" s="701">
        <v>31.15</v>
      </c>
      <c r="M283" s="701">
        <v>2</v>
      </c>
      <c r="N283" s="702">
        <v>62.3</v>
      </c>
    </row>
    <row r="284" spans="1:14" ht="14.45" customHeight="1" x14ac:dyDescent="0.2">
      <c r="A284" s="696" t="s">
        <v>509</v>
      </c>
      <c r="B284" s="697" t="s">
        <v>510</v>
      </c>
      <c r="C284" s="698" t="s">
        <v>521</v>
      </c>
      <c r="D284" s="699" t="s">
        <v>522</v>
      </c>
      <c r="E284" s="700">
        <v>50113001</v>
      </c>
      <c r="F284" s="699" t="s">
        <v>526</v>
      </c>
      <c r="G284" s="698" t="s">
        <v>527</v>
      </c>
      <c r="H284" s="698">
        <v>226434</v>
      </c>
      <c r="I284" s="698">
        <v>226434</v>
      </c>
      <c r="J284" s="698" t="s">
        <v>1018</v>
      </c>
      <c r="K284" s="698" t="s">
        <v>1019</v>
      </c>
      <c r="L284" s="701">
        <v>30.93</v>
      </c>
      <c r="M284" s="701">
        <v>2</v>
      </c>
      <c r="N284" s="702">
        <v>61.86</v>
      </c>
    </row>
    <row r="285" spans="1:14" ht="14.45" customHeight="1" x14ac:dyDescent="0.2">
      <c r="A285" s="696" t="s">
        <v>509</v>
      </c>
      <c r="B285" s="697" t="s">
        <v>510</v>
      </c>
      <c r="C285" s="698" t="s">
        <v>521</v>
      </c>
      <c r="D285" s="699" t="s">
        <v>522</v>
      </c>
      <c r="E285" s="700">
        <v>50113001</v>
      </c>
      <c r="F285" s="699" t="s">
        <v>526</v>
      </c>
      <c r="G285" s="698" t="s">
        <v>527</v>
      </c>
      <c r="H285" s="698">
        <v>207974</v>
      </c>
      <c r="I285" s="698">
        <v>207974</v>
      </c>
      <c r="J285" s="698" t="s">
        <v>1020</v>
      </c>
      <c r="K285" s="698" t="s">
        <v>1021</v>
      </c>
      <c r="L285" s="701">
        <v>112.68500000000002</v>
      </c>
      <c r="M285" s="701">
        <v>2</v>
      </c>
      <c r="N285" s="702">
        <v>225.37000000000003</v>
      </c>
    </row>
    <row r="286" spans="1:14" ht="14.45" customHeight="1" x14ac:dyDescent="0.2">
      <c r="A286" s="696" t="s">
        <v>509</v>
      </c>
      <c r="B286" s="697" t="s">
        <v>510</v>
      </c>
      <c r="C286" s="698" t="s">
        <v>521</v>
      </c>
      <c r="D286" s="699" t="s">
        <v>522</v>
      </c>
      <c r="E286" s="700">
        <v>50113001</v>
      </c>
      <c r="F286" s="699" t="s">
        <v>526</v>
      </c>
      <c r="G286" s="698" t="s">
        <v>527</v>
      </c>
      <c r="H286" s="698">
        <v>121393</v>
      </c>
      <c r="I286" s="698">
        <v>9999999</v>
      </c>
      <c r="J286" s="698" t="s">
        <v>1022</v>
      </c>
      <c r="K286" s="698" t="s">
        <v>1023</v>
      </c>
      <c r="L286" s="701">
        <v>6050</v>
      </c>
      <c r="M286" s="701">
        <v>3</v>
      </c>
      <c r="N286" s="702">
        <v>18150</v>
      </c>
    </row>
    <row r="287" spans="1:14" ht="14.45" customHeight="1" x14ac:dyDescent="0.2">
      <c r="A287" s="696" t="s">
        <v>509</v>
      </c>
      <c r="B287" s="697" t="s">
        <v>510</v>
      </c>
      <c r="C287" s="698" t="s">
        <v>521</v>
      </c>
      <c r="D287" s="699" t="s">
        <v>522</v>
      </c>
      <c r="E287" s="700">
        <v>50113001</v>
      </c>
      <c r="F287" s="699" t="s">
        <v>526</v>
      </c>
      <c r="G287" s="698" t="s">
        <v>527</v>
      </c>
      <c r="H287" s="698">
        <v>395188</v>
      </c>
      <c r="I287" s="698">
        <v>0</v>
      </c>
      <c r="J287" s="698" t="s">
        <v>1024</v>
      </c>
      <c r="K287" s="698" t="s">
        <v>1025</v>
      </c>
      <c r="L287" s="701">
        <v>39.000833333333333</v>
      </c>
      <c r="M287" s="701">
        <v>24</v>
      </c>
      <c r="N287" s="702">
        <v>936.02</v>
      </c>
    </row>
    <row r="288" spans="1:14" ht="14.45" customHeight="1" x14ac:dyDescent="0.2">
      <c r="A288" s="696" t="s">
        <v>509</v>
      </c>
      <c r="B288" s="697" t="s">
        <v>510</v>
      </c>
      <c r="C288" s="698" t="s">
        <v>521</v>
      </c>
      <c r="D288" s="699" t="s">
        <v>522</v>
      </c>
      <c r="E288" s="700">
        <v>50113001</v>
      </c>
      <c r="F288" s="699" t="s">
        <v>526</v>
      </c>
      <c r="G288" s="698" t="s">
        <v>527</v>
      </c>
      <c r="H288" s="698">
        <v>155911</v>
      </c>
      <c r="I288" s="698">
        <v>55911</v>
      </c>
      <c r="J288" s="698" t="s">
        <v>1026</v>
      </c>
      <c r="K288" s="698" t="s">
        <v>1027</v>
      </c>
      <c r="L288" s="701">
        <v>38.72588235294117</v>
      </c>
      <c r="M288" s="701">
        <v>17</v>
      </c>
      <c r="N288" s="702">
        <v>658.33999999999992</v>
      </c>
    </row>
    <row r="289" spans="1:14" ht="14.45" customHeight="1" x14ac:dyDescent="0.2">
      <c r="A289" s="696" t="s">
        <v>509</v>
      </c>
      <c r="B289" s="697" t="s">
        <v>510</v>
      </c>
      <c r="C289" s="698" t="s">
        <v>521</v>
      </c>
      <c r="D289" s="699" t="s">
        <v>522</v>
      </c>
      <c r="E289" s="700">
        <v>50113001</v>
      </c>
      <c r="F289" s="699" t="s">
        <v>526</v>
      </c>
      <c r="G289" s="698" t="s">
        <v>527</v>
      </c>
      <c r="H289" s="698">
        <v>154424</v>
      </c>
      <c r="I289" s="698">
        <v>54424</v>
      </c>
      <c r="J289" s="698" t="s">
        <v>1028</v>
      </c>
      <c r="K289" s="698" t="s">
        <v>1029</v>
      </c>
      <c r="L289" s="701">
        <v>174.06</v>
      </c>
      <c r="M289" s="701">
        <v>1</v>
      </c>
      <c r="N289" s="702">
        <v>174.06</v>
      </c>
    </row>
    <row r="290" spans="1:14" ht="14.45" customHeight="1" x14ac:dyDescent="0.2">
      <c r="A290" s="696" t="s">
        <v>509</v>
      </c>
      <c r="B290" s="697" t="s">
        <v>510</v>
      </c>
      <c r="C290" s="698" t="s">
        <v>521</v>
      </c>
      <c r="D290" s="699" t="s">
        <v>522</v>
      </c>
      <c r="E290" s="700">
        <v>50113001</v>
      </c>
      <c r="F290" s="699" t="s">
        <v>526</v>
      </c>
      <c r="G290" s="698" t="s">
        <v>527</v>
      </c>
      <c r="H290" s="698">
        <v>11670</v>
      </c>
      <c r="I290" s="698">
        <v>11670</v>
      </c>
      <c r="J290" s="698" t="s">
        <v>1030</v>
      </c>
      <c r="K290" s="698" t="s">
        <v>1031</v>
      </c>
      <c r="L290" s="701">
        <v>352</v>
      </c>
      <c r="M290" s="701">
        <v>7</v>
      </c>
      <c r="N290" s="702">
        <v>2464</v>
      </c>
    </row>
    <row r="291" spans="1:14" ht="14.45" customHeight="1" x14ac:dyDescent="0.2">
      <c r="A291" s="696" t="s">
        <v>509</v>
      </c>
      <c r="B291" s="697" t="s">
        <v>510</v>
      </c>
      <c r="C291" s="698" t="s">
        <v>521</v>
      </c>
      <c r="D291" s="699" t="s">
        <v>522</v>
      </c>
      <c r="E291" s="700">
        <v>50113001</v>
      </c>
      <c r="F291" s="699" t="s">
        <v>526</v>
      </c>
      <c r="G291" s="698" t="s">
        <v>527</v>
      </c>
      <c r="H291" s="698">
        <v>111671</v>
      </c>
      <c r="I291" s="698">
        <v>11671</v>
      </c>
      <c r="J291" s="698" t="s">
        <v>1030</v>
      </c>
      <c r="K291" s="698" t="s">
        <v>1032</v>
      </c>
      <c r="L291" s="701">
        <v>209</v>
      </c>
      <c r="M291" s="701">
        <v>187</v>
      </c>
      <c r="N291" s="702">
        <v>39083</v>
      </c>
    </row>
    <row r="292" spans="1:14" ht="14.45" customHeight="1" x14ac:dyDescent="0.2">
      <c r="A292" s="696" t="s">
        <v>509</v>
      </c>
      <c r="B292" s="697" t="s">
        <v>510</v>
      </c>
      <c r="C292" s="698" t="s">
        <v>521</v>
      </c>
      <c r="D292" s="699" t="s">
        <v>522</v>
      </c>
      <c r="E292" s="700">
        <v>50113001</v>
      </c>
      <c r="F292" s="699" t="s">
        <v>526</v>
      </c>
      <c r="G292" s="698" t="s">
        <v>527</v>
      </c>
      <c r="H292" s="698">
        <v>501383</v>
      </c>
      <c r="I292" s="698">
        <v>11693</v>
      </c>
      <c r="J292" s="698" t="s">
        <v>1033</v>
      </c>
      <c r="K292" s="698" t="s">
        <v>1034</v>
      </c>
      <c r="L292" s="701">
        <v>447.7</v>
      </c>
      <c r="M292" s="701">
        <v>3</v>
      </c>
      <c r="N292" s="702">
        <v>1343.1</v>
      </c>
    </row>
    <row r="293" spans="1:14" ht="14.45" customHeight="1" x14ac:dyDescent="0.2">
      <c r="A293" s="696" t="s">
        <v>509</v>
      </c>
      <c r="B293" s="697" t="s">
        <v>510</v>
      </c>
      <c r="C293" s="698" t="s">
        <v>521</v>
      </c>
      <c r="D293" s="699" t="s">
        <v>522</v>
      </c>
      <c r="E293" s="700">
        <v>50113001</v>
      </c>
      <c r="F293" s="699" t="s">
        <v>526</v>
      </c>
      <c r="G293" s="698" t="s">
        <v>527</v>
      </c>
      <c r="H293" s="698">
        <v>111696</v>
      </c>
      <c r="I293" s="698">
        <v>11696</v>
      </c>
      <c r="J293" s="698" t="s">
        <v>1033</v>
      </c>
      <c r="K293" s="698" t="s">
        <v>1032</v>
      </c>
      <c r="L293" s="701">
        <v>324.82998697703306</v>
      </c>
      <c r="M293" s="701">
        <v>127</v>
      </c>
      <c r="N293" s="702">
        <v>41253.408346083197</v>
      </c>
    </row>
    <row r="294" spans="1:14" ht="14.45" customHeight="1" x14ac:dyDescent="0.2">
      <c r="A294" s="696" t="s">
        <v>509</v>
      </c>
      <c r="B294" s="697" t="s">
        <v>510</v>
      </c>
      <c r="C294" s="698" t="s">
        <v>521</v>
      </c>
      <c r="D294" s="699" t="s">
        <v>522</v>
      </c>
      <c r="E294" s="700">
        <v>50113001</v>
      </c>
      <c r="F294" s="699" t="s">
        <v>526</v>
      </c>
      <c r="G294" s="698" t="s">
        <v>527</v>
      </c>
      <c r="H294" s="698">
        <v>209048</v>
      </c>
      <c r="I294" s="698">
        <v>209048</v>
      </c>
      <c r="J294" s="698" t="s">
        <v>1035</v>
      </c>
      <c r="K294" s="698" t="s">
        <v>1036</v>
      </c>
      <c r="L294" s="701">
        <v>45379.79</v>
      </c>
      <c r="M294" s="701">
        <v>1</v>
      </c>
      <c r="N294" s="702">
        <v>45379.79</v>
      </c>
    </row>
    <row r="295" spans="1:14" ht="14.45" customHeight="1" x14ac:dyDescent="0.2">
      <c r="A295" s="696" t="s">
        <v>509</v>
      </c>
      <c r="B295" s="697" t="s">
        <v>510</v>
      </c>
      <c r="C295" s="698" t="s">
        <v>521</v>
      </c>
      <c r="D295" s="699" t="s">
        <v>522</v>
      </c>
      <c r="E295" s="700">
        <v>50113001</v>
      </c>
      <c r="F295" s="699" t="s">
        <v>526</v>
      </c>
      <c r="G295" s="698" t="s">
        <v>527</v>
      </c>
      <c r="H295" s="698">
        <v>100269</v>
      </c>
      <c r="I295" s="698">
        <v>269</v>
      </c>
      <c r="J295" s="698" t="s">
        <v>1037</v>
      </c>
      <c r="K295" s="698" t="s">
        <v>1038</v>
      </c>
      <c r="L295" s="701">
        <v>50.68</v>
      </c>
      <c r="M295" s="701">
        <v>2</v>
      </c>
      <c r="N295" s="702">
        <v>101.36</v>
      </c>
    </row>
    <row r="296" spans="1:14" ht="14.45" customHeight="1" x14ac:dyDescent="0.2">
      <c r="A296" s="696" t="s">
        <v>509</v>
      </c>
      <c r="B296" s="697" t="s">
        <v>510</v>
      </c>
      <c r="C296" s="698" t="s">
        <v>521</v>
      </c>
      <c r="D296" s="699" t="s">
        <v>522</v>
      </c>
      <c r="E296" s="700">
        <v>50113001</v>
      </c>
      <c r="F296" s="699" t="s">
        <v>526</v>
      </c>
      <c r="G296" s="698" t="s">
        <v>527</v>
      </c>
      <c r="H296" s="698">
        <v>235780</v>
      </c>
      <c r="I296" s="698">
        <v>235780</v>
      </c>
      <c r="J296" s="698" t="s">
        <v>1039</v>
      </c>
      <c r="K296" s="698" t="s">
        <v>1040</v>
      </c>
      <c r="L296" s="701">
        <v>64.14</v>
      </c>
      <c r="M296" s="701">
        <v>1</v>
      </c>
      <c r="N296" s="702">
        <v>64.14</v>
      </c>
    </row>
    <row r="297" spans="1:14" ht="14.45" customHeight="1" x14ac:dyDescent="0.2">
      <c r="A297" s="696" t="s">
        <v>509</v>
      </c>
      <c r="B297" s="697" t="s">
        <v>510</v>
      </c>
      <c r="C297" s="698" t="s">
        <v>521</v>
      </c>
      <c r="D297" s="699" t="s">
        <v>522</v>
      </c>
      <c r="E297" s="700">
        <v>50113001</v>
      </c>
      <c r="F297" s="699" t="s">
        <v>526</v>
      </c>
      <c r="G297" s="698" t="s">
        <v>550</v>
      </c>
      <c r="H297" s="698">
        <v>844651</v>
      </c>
      <c r="I297" s="698">
        <v>101205</v>
      </c>
      <c r="J297" s="698" t="s">
        <v>1041</v>
      </c>
      <c r="K297" s="698" t="s">
        <v>1042</v>
      </c>
      <c r="L297" s="701">
        <v>76.45</v>
      </c>
      <c r="M297" s="701">
        <v>1</v>
      </c>
      <c r="N297" s="702">
        <v>76.45</v>
      </c>
    </row>
    <row r="298" spans="1:14" ht="14.45" customHeight="1" x14ac:dyDescent="0.2">
      <c r="A298" s="696" t="s">
        <v>509</v>
      </c>
      <c r="B298" s="697" t="s">
        <v>510</v>
      </c>
      <c r="C298" s="698" t="s">
        <v>521</v>
      </c>
      <c r="D298" s="699" t="s">
        <v>522</v>
      </c>
      <c r="E298" s="700">
        <v>50113001</v>
      </c>
      <c r="F298" s="699" t="s">
        <v>526</v>
      </c>
      <c r="G298" s="698" t="s">
        <v>550</v>
      </c>
      <c r="H298" s="698">
        <v>845220</v>
      </c>
      <c r="I298" s="698">
        <v>101211</v>
      </c>
      <c r="J298" s="698" t="s">
        <v>1041</v>
      </c>
      <c r="K298" s="698" t="s">
        <v>1043</v>
      </c>
      <c r="L298" s="701">
        <v>188.82000000000002</v>
      </c>
      <c r="M298" s="701">
        <v>1</v>
      </c>
      <c r="N298" s="702">
        <v>188.82000000000002</v>
      </c>
    </row>
    <row r="299" spans="1:14" ht="14.45" customHeight="1" x14ac:dyDescent="0.2">
      <c r="A299" s="696" t="s">
        <v>509</v>
      </c>
      <c r="B299" s="697" t="s">
        <v>510</v>
      </c>
      <c r="C299" s="698" t="s">
        <v>521</v>
      </c>
      <c r="D299" s="699" t="s">
        <v>522</v>
      </c>
      <c r="E299" s="700">
        <v>50113001</v>
      </c>
      <c r="F299" s="699" t="s">
        <v>526</v>
      </c>
      <c r="G299" s="698" t="s">
        <v>550</v>
      </c>
      <c r="H299" s="698">
        <v>118175</v>
      </c>
      <c r="I299" s="698">
        <v>18175</v>
      </c>
      <c r="J299" s="698" t="s">
        <v>1044</v>
      </c>
      <c r="K299" s="698" t="s">
        <v>1045</v>
      </c>
      <c r="L299" s="701">
        <v>627</v>
      </c>
      <c r="M299" s="701">
        <v>149</v>
      </c>
      <c r="N299" s="702">
        <v>93423</v>
      </c>
    </row>
    <row r="300" spans="1:14" ht="14.45" customHeight="1" x14ac:dyDescent="0.2">
      <c r="A300" s="696" t="s">
        <v>509</v>
      </c>
      <c r="B300" s="697" t="s">
        <v>510</v>
      </c>
      <c r="C300" s="698" t="s">
        <v>521</v>
      </c>
      <c r="D300" s="699" t="s">
        <v>522</v>
      </c>
      <c r="E300" s="700">
        <v>50113001</v>
      </c>
      <c r="F300" s="699" t="s">
        <v>526</v>
      </c>
      <c r="G300" s="698" t="s">
        <v>306</v>
      </c>
      <c r="H300" s="698">
        <v>233016</v>
      </c>
      <c r="I300" s="698">
        <v>233016</v>
      </c>
      <c r="J300" s="698" t="s">
        <v>1046</v>
      </c>
      <c r="K300" s="698" t="s">
        <v>1047</v>
      </c>
      <c r="L300" s="701">
        <v>106.27500000000001</v>
      </c>
      <c r="M300" s="701">
        <v>40</v>
      </c>
      <c r="N300" s="702">
        <v>4251</v>
      </c>
    </row>
    <row r="301" spans="1:14" ht="14.45" customHeight="1" x14ac:dyDescent="0.2">
      <c r="A301" s="696" t="s">
        <v>509</v>
      </c>
      <c r="B301" s="697" t="s">
        <v>510</v>
      </c>
      <c r="C301" s="698" t="s">
        <v>521</v>
      </c>
      <c r="D301" s="699" t="s">
        <v>522</v>
      </c>
      <c r="E301" s="700">
        <v>50113001</v>
      </c>
      <c r="F301" s="699" t="s">
        <v>526</v>
      </c>
      <c r="G301" s="698" t="s">
        <v>527</v>
      </c>
      <c r="H301" s="698">
        <v>191731</v>
      </c>
      <c r="I301" s="698">
        <v>91731</v>
      </c>
      <c r="J301" s="698" t="s">
        <v>1048</v>
      </c>
      <c r="K301" s="698" t="s">
        <v>1049</v>
      </c>
      <c r="L301" s="701">
        <v>3886.54</v>
      </c>
      <c r="M301" s="701">
        <v>2</v>
      </c>
      <c r="N301" s="702">
        <v>7773.08</v>
      </c>
    </row>
    <row r="302" spans="1:14" ht="14.45" customHeight="1" x14ac:dyDescent="0.2">
      <c r="A302" s="696" t="s">
        <v>509</v>
      </c>
      <c r="B302" s="697" t="s">
        <v>510</v>
      </c>
      <c r="C302" s="698" t="s">
        <v>521</v>
      </c>
      <c r="D302" s="699" t="s">
        <v>522</v>
      </c>
      <c r="E302" s="700">
        <v>50113001</v>
      </c>
      <c r="F302" s="699" t="s">
        <v>526</v>
      </c>
      <c r="G302" s="698" t="s">
        <v>527</v>
      </c>
      <c r="H302" s="698">
        <v>207776</v>
      </c>
      <c r="I302" s="698">
        <v>207776</v>
      </c>
      <c r="J302" s="698" t="s">
        <v>1050</v>
      </c>
      <c r="K302" s="698" t="s">
        <v>1051</v>
      </c>
      <c r="L302" s="701">
        <v>257.65000000000003</v>
      </c>
      <c r="M302" s="701">
        <v>5</v>
      </c>
      <c r="N302" s="702">
        <v>1288.2500000000002</v>
      </c>
    </row>
    <row r="303" spans="1:14" ht="14.45" customHeight="1" x14ac:dyDescent="0.2">
      <c r="A303" s="696" t="s">
        <v>509</v>
      </c>
      <c r="B303" s="697" t="s">
        <v>510</v>
      </c>
      <c r="C303" s="698" t="s">
        <v>521</v>
      </c>
      <c r="D303" s="699" t="s">
        <v>522</v>
      </c>
      <c r="E303" s="700">
        <v>50113001</v>
      </c>
      <c r="F303" s="699" t="s">
        <v>526</v>
      </c>
      <c r="G303" s="698" t="s">
        <v>527</v>
      </c>
      <c r="H303" s="698">
        <v>845758</v>
      </c>
      <c r="I303" s="698">
        <v>280</v>
      </c>
      <c r="J303" s="698" t="s">
        <v>1052</v>
      </c>
      <c r="K303" s="698" t="s">
        <v>1053</v>
      </c>
      <c r="L303" s="701">
        <v>55.769999999999996</v>
      </c>
      <c r="M303" s="701">
        <v>1</v>
      </c>
      <c r="N303" s="702">
        <v>55.769999999999996</v>
      </c>
    </row>
    <row r="304" spans="1:14" ht="14.45" customHeight="1" x14ac:dyDescent="0.2">
      <c r="A304" s="696" t="s">
        <v>509</v>
      </c>
      <c r="B304" s="697" t="s">
        <v>510</v>
      </c>
      <c r="C304" s="698" t="s">
        <v>521</v>
      </c>
      <c r="D304" s="699" t="s">
        <v>522</v>
      </c>
      <c r="E304" s="700">
        <v>50113001</v>
      </c>
      <c r="F304" s="699" t="s">
        <v>526</v>
      </c>
      <c r="G304" s="698" t="s">
        <v>527</v>
      </c>
      <c r="H304" s="698">
        <v>230759</v>
      </c>
      <c r="I304" s="698">
        <v>230759</v>
      </c>
      <c r="J304" s="698" t="s">
        <v>1054</v>
      </c>
      <c r="K304" s="698" t="s">
        <v>1055</v>
      </c>
      <c r="L304" s="701">
        <v>90.90000000000002</v>
      </c>
      <c r="M304" s="701">
        <v>4</v>
      </c>
      <c r="N304" s="702">
        <v>363.60000000000008</v>
      </c>
    </row>
    <row r="305" spans="1:14" ht="14.45" customHeight="1" x14ac:dyDescent="0.2">
      <c r="A305" s="696" t="s">
        <v>509</v>
      </c>
      <c r="B305" s="697" t="s">
        <v>510</v>
      </c>
      <c r="C305" s="698" t="s">
        <v>521</v>
      </c>
      <c r="D305" s="699" t="s">
        <v>522</v>
      </c>
      <c r="E305" s="700">
        <v>50113001</v>
      </c>
      <c r="F305" s="699" t="s">
        <v>526</v>
      </c>
      <c r="G305" s="698" t="s">
        <v>306</v>
      </c>
      <c r="H305" s="698">
        <v>142865</v>
      </c>
      <c r="I305" s="698">
        <v>142865</v>
      </c>
      <c r="J305" s="698" t="s">
        <v>1056</v>
      </c>
      <c r="K305" s="698" t="s">
        <v>1055</v>
      </c>
      <c r="L305" s="701">
        <v>66.11</v>
      </c>
      <c r="M305" s="701">
        <v>1</v>
      </c>
      <c r="N305" s="702">
        <v>66.11</v>
      </c>
    </row>
    <row r="306" spans="1:14" ht="14.45" customHeight="1" x14ac:dyDescent="0.2">
      <c r="A306" s="696" t="s">
        <v>509</v>
      </c>
      <c r="B306" s="697" t="s">
        <v>510</v>
      </c>
      <c r="C306" s="698" t="s">
        <v>521</v>
      </c>
      <c r="D306" s="699" t="s">
        <v>522</v>
      </c>
      <c r="E306" s="700">
        <v>50113001</v>
      </c>
      <c r="F306" s="699" t="s">
        <v>526</v>
      </c>
      <c r="G306" s="698" t="s">
        <v>527</v>
      </c>
      <c r="H306" s="698">
        <v>204356</v>
      </c>
      <c r="I306" s="698">
        <v>204356</v>
      </c>
      <c r="J306" s="698" t="s">
        <v>1057</v>
      </c>
      <c r="K306" s="698" t="s">
        <v>1058</v>
      </c>
      <c r="L306" s="701">
        <v>869</v>
      </c>
      <c r="M306" s="701">
        <v>18</v>
      </c>
      <c r="N306" s="702">
        <v>15642</v>
      </c>
    </row>
    <row r="307" spans="1:14" ht="14.45" customHeight="1" x14ac:dyDescent="0.2">
      <c r="A307" s="696" t="s">
        <v>509</v>
      </c>
      <c r="B307" s="697" t="s">
        <v>510</v>
      </c>
      <c r="C307" s="698" t="s">
        <v>521</v>
      </c>
      <c r="D307" s="699" t="s">
        <v>522</v>
      </c>
      <c r="E307" s="700">
        <v>50113001</v>
      </c>
      <c r="F307" s="699" t="s">
        <v>526</v>
      </c>
      <c r="G307" s="698" t="s">
        <v>527</v>
      </c>
      <c r="H307" s="698">
        <v>144357</v>
      </c>
      <c r="I307" s="698">
        <v>44357</v>
      </c>
      <c r="J307" s="698" t="s">
        <v>1059</v>
      </c>
      <c r="K307" s="698" t="s">
        <v>1060</v>
      </c>
      <c r="L307" s="701">
        <v>3228.19</v>
      </c>
      <c r="M307" s="701">
        <v>2</v>
      </c>
      <c r="N307" s="702">
        <v>6456.38</v>
      </c>
    </row>
    <row r="308" spans="1:14" ht="14.45" customHeight="1" x14ac:dyDescent="0.2">
      <c r="A308" s="696" t="s">
        <v>509</v>
      </c>
      <c r="B308" s="697" t="s">
        <v>510</v>
      </c>
      <c r="C308" s="698" t="s">
        <v>521</v>
      </c>
      <c r="D308" s="699" t="s">
        <v>522</v>
      </c>
      <c r="E308" s="700">
        <v>50113001</v>
      </c>
      <c r="F308" s="699" t="s">
        <v>526</v>
      </c>
      <c r="G308" s="698" t="s">
        <v>527</v>
      </c>
      <c r="H308" s="698">
        <v>118304</v>
      </c>
      <c r="I308" s="698">
        <v>18304</v>
      </c>
      <c r="J308" s="698" t="s">
        <v>1061</v>
      </c>
      <c r="K308" s="698" t="s">
        <v>1062</v>
      </c>
      <c r="L308" s="701">
        <v>185.61</v>
      </c>
      <c r="M308" s="701">
        <v>95</v>
      </c>
      <c r="N308" s="702">
        <v>17632.95</v>
      </c>
    </row>
    <row r="309" spans="1:14" ht="14.45" customHeight="1" x14ac:dyDescent="0.2">
      <c r="A309" s="696" t="s">
        <v>509</v>
      </c>
      <c r="B309" s="697" t="s">
        <v>510</v>
      </c>
      <c r="C309" s="698" t="s">
        <v>521</v>
      </c>
      <c r="D309" s="699" t="s">
        <v>522</v>
      </c>
      <c r="E309" s="700">
        <v>50113001</v>
      </c>
      <c r="F309" s="699" t="s">
        <v>526</v>
      </c>
      <c r="G309" s="698" t="s">
        <v>527</v>
      </c>
      <c r="H309" s="698">
        <v>118305</v>
      </c>
      <c r="I309" s="698">
        <v>18305</v>
      </c>
      <c r="J309" s="698" t="s">
        <v>1061</v>
      </c>
      <c r="K309" s="698" t="s">
        <v>1063</v>
      </c>
      <c r="L309" s="701">
        <v>242</v>
      </c>
      <c r="M309" s="701">
        <v>95</v>
      </c>
      <c r="N309" s="702">
        <v>22990</v>
      </c>
    </row>
    <row r="310" spans="1:14" ht="14.45" customHeight="1" x14ac:dyDescent="0.2">
      <c r="A310" s="696" t="s">
        <v>509</v>
      </c>
      <c r="B310" s="697" t="s">
        <v>510</v>
      </c>
      <c r="C310" s="698" t="s">
        <v>521</v>
      </c>
      <c r="D310" s="699" t="s">
        <v>522</v>
      </c>
      <c r="E310" s="700">
        <v>50113001</v>
      </c>
      <c r="F310" s="699" t="s">
        <v>526</v>
      </c>
      <c r="G310" s="698" t="s">
        <v>527</v>
      </c>
      <c r="H310" s="698">
        <v>159358</v>
      </c>
      <c r="I310" s="698">
        <v>59358</v>
      </c>
      <c r="J310" s="698" t="s">
        <v>1064</v>
      </c>
      <c r="K310" s="698" t="s">
        <v>1065</v>
      </c>
      <c r="L310" s="701">
        <v>336.27</v>
      </c>
      <c r="M310" s="701">
        <v>2</v>
      </c>
      <c r="N310" s="702">
        <v>672.54</v>
      </c>
    </row>
    <row r="311" spans="1:14" ht="14.45" customHeight="1" x14ac:dyDescent="0.2">
      <c r="A311" s="696" t="s">
        <v>509</v>
      </c>
      <c r="B311" s="697" t="s">
        <v>510</v>
      </c>
      <c r="C311" s="698" t="s">
        <v>521</v>
      </c>
      <c r="D311" s="699" t="s">
        <v>522</v>
      </c>
      <c r="E311" s="700">
        <v>50113001</v>
      </c>
      <c r="F311" s="699" t="s">
        <v>526</v>
      </c>
      <c r="G311" s="698" t="s">
        <v>527</v>
      </c>
      <c r="H311" s="698">
        <v>159357</v>
      </c>
      <c r="I311" s="698">
        <v>59357</v>
      </c>
      <c r="J311" s="698" t="s">
        <v>1064</v>
      </c>
      <c r="K311" s="698" t="s">
        <v>1066</v>
      </c>
      <c r="L311" s="701">
        <v>188.88</v>
      </c>
      <c r="M311" s="701">
        <v>3</v>
      </c>
      <c r="N311" s="702">
        <v>566.64</v>
      </c>
    </row>
    <row r="312" spans="1:14" ht="14.45" customHeight="1" x14ac:dyDescent="0.2">
      <c r="A312" s="696" t="s">
        <v>509</v>
      </c>
      <c r="B312" s="697" t="s">
        <v>510</v>
      </c>
      <c r="C312" s="698" t="s">
        <v>521</v>
      </c>
      <c r="D312" s="699" t="s">
        <v>522</v>
      </c>
      <c r="E312" s="700">
        <v>50113001</v>
      </c>
      <c r="F312" s="699" t="s">
        <v>526</v>
      </c>
      <c r="G312" s="698" t="s">
        <v>550</v>
      </c>
      <c r="H312" s="698">
        <v>197227</v>
      </c>
      <c r="I312" s="698">
        <v>197227</v>
      </c>
      <c r="J312" s="698" t="s">
        <v>1067</v>
      </c>
      <c r="K312" s="698" t="s">
        <v>1068</v>
      </c>
      <c r="L312" s="701">
        <v>135.52000000000001</v>
      </c>
      <c r="M312" s="701">
        <v>1</v>
      </c>
      <c r="N312" s="702">
        <v>135.52000000000001</v>
      </c>
    </row>
    <row r="313" spans="1:14" ht="14.45" customHeight="1" x14ac:dyDescent="0.2">
      <c r="A313" s="696" t="s">
        <v>509</v>
      </c>
      <c r="B313" s="697" t="s">
        <v>510</v>
      </c>
      <c r="C313" s="698" t="s">
        <v>521</v>
      </c>
      <c r="D313" s="699" t="s">
        <v>522</v>
      </c>
      <c r="E313" s="700">
        <v>50113001</v>
      </c>
      <c r="F313" s="699" t="s">
        <v>526</v>
      </c>
      <c r="G313" s="698" t="s">
        <v>527</v>
      </c>
      <c r="H313" s="698">
        <v>114957</v>
      </c>
      <c r="I313" s="698">
        <v>14957</v>
      </c>
      <c r="J313" s="698" t="s">
        <v>1069</v>
      </c>
      <c r="K313" s="698" t="s">
        <v>1070</v>
      </c>
      <c r="L313" s="701">
        <v>40.03</v>
      </c>
      <c r="M313" s="701">
        <v>1</v>
      </c>
      <c r="N313" s="702">
        <v>40.03</v>
      </c>
    </row>
    <row r="314" spans="1:14" ht="14.45" customHeight="1" x14ac:dyDescent="0.2">
      <c r="A314" s="696" t="s">
        <v>509</v>
      </c>
      <c r="B314" s="697" t="s">
        <v>510</v>
      </c>
      <c r="C314" s="698" t="s">
        <v>521</v>
      </c>
      <c r="D314" s="699" t="s">
        <v>522</v>
      </c>
      <c r="E314" s="700">
        <v>50113001</v>
      </c>
      <c r="F314" s="699" t="s">
        <v>526</v>
      </c>
      <c r="G314" s="698" t="s">
        <v>306</v>
      </c>
      <c r="H314" s="698">
        <v>235813</v>
      </c>
      <c r="I314" s="698">
        <v>235813</v>
      </c>
      <c r="J314" s="698" t="s">
        <v>1071</v>
      </c>
      <c r="K314" s="698" t="s">
        <v>1072</v>
      </c>
      <c r="L314" s="701">
        <v>120.25000000000003</v>
      </c>
      <c r="M314" s="701">
        <v>1</v>
      </c>
      <c r="N314" s="702">
        <v>120.25000000000003</v>
      </c>
    </row>
    <row r="315" spans="1:14" ht="14.45" customHeight="1" x14ac:dyDescent="0.2">
      <c r="A315" s="696" t="s">
        <v>509</v>
      </c>
      <c r="B315" s="697" t="s">
        <v>510</v>
      </c>
      <c r="C315" s="698" t="s">
        <v>521</v>
      </c>
      <c r="D315" s="699" t="s">
        <v>522</v>
      </c>
      <c r="E315" s="700">
        <v>50113001</v>
      </c>
      <c r="F315" s="699" t="s">
        <v>526</v>
      </c>
      <c r="G315" s="698" t="s">
        <v>527</v>
      </c>
      <c r="H315" s="698">
        <v>122629</v>
      </c>
      <c r="I315" s="698">
        <v>122629</v>
      </c>
      <c r="J315" s="698" t="s">
        <v>1073</v>
      </c>
      <c r="K315" s="698" t="s">
        <v>1074</v>
      </c>
      <c r="L315" s="701">
        <v>74.890000000000015</v>
      </c>
      <c r="M315" s="701">
        <v>2</v>
      </c>
      <c r="N315" s="702">
        <v>149.78000000000003</v>
      </c>
    </row>
    <row r="316" spans="1:14" ht="14.45" customHeight="1" x14ac:dyDescent="0.2">
      <c r="A316" s="696" t="s">
        <v>509</v>
      </c>
      <c r="B316" s="697" t="s">
        <v>510</v>
      </c>
      <c r="C316" s="698" t="s">
        <v>521</v>
      </c>
      <c r="D316" s="699" t="s">
        <v>522</v>
      </c>
      <c r="E316" s="700">
        <v>50113001</v>
      </c>
      <c r="F316" s="699" t="s">
        <v>526</v>
      </c>
      <c r="G316" s="698" t="s">
        <v>550</v>
      </c>
      <c r="H316" s="698">
        <v>115245</v>
      </c>
      <c r="I316" s="698">
        <v>15245</v>
      </c>
      <c r="J316" s="698" t="s">
        <v>1075</v>
      </c>
      <c r="K316" s="698" t="s">
        <v>1076</v>
      </c>
      <c r="L316" s="701">
        <v>1375.9614953271027</v>
      </c>
      <c r="M316" s="701">
        <v>107</v>
      </c>
      <c r="N316" s="702">
        <v>147227.88</v>
      </c>
    </row>
    <row r="317" spans="1:14" ht="14.45" customHeight="1" x14ac:dyDescent="0.2">
      <c r="A317" s="696" t="s">
        <v>509</v>
      </c>
      <c r="B317" s="697" t="s">
        <v>510</v>
      </c>
      <c r="C317" s="698" t="s">
        <v>521</v>
      </c>
      <c r="D317" s="699" t="s">
        <v>522</v>
      </c>
      <c r="E317" s="700">
        <v>50113001</v>
      </c>
      <c r="F317" s="699" t="s">
        <v>526</v>
      </c>
      <c r="G317" s="698" t="s">
        <v>527</v>
      </c>
      <c r="H317" s="698">
        <v>172564</v>
      </c>
      <c r="I317" s="698">
        <v>72564</v>
      </c>
      <c r="J317" s="698" t="s">
        <v>1077</v>
      </c>
      <c r="K317" s="698" t="s">
        <v>1078</v>
      </c>
      <c r="L317" s="701">
        <v>472.55098360655739</v>
      </c>
      <c r="M317" s="701">
        <v>61</v>
      </c>
      <c r="N317" s="702">
        <v>28825.61</v>
      </c>
    </row>
    <row r="318" spans="1:14" ht="14.45" customHeight="1" x14ac:dyDescent="0.2">
      <c r="A318" s="696" t="s">
        <v>509</v>
      </c>
      <c r="B318" s="697" t="s">
        <v>510</v>
      </c>
      <c r="C318" s="698" t="s">
        <v>521</v>
      </c>
      <c r="D318" s="699" t="s">
        <v>522</v>
      </c>
      <c r="E318" s="700">
        <v>50113001</v>
      </c>
      <c r="F318" s="699" t="s">
        <v>526</v>
      </c>
      <c r="G318" s="698" t="s">
        <v>550</v>
      </c>
      <c r="H318" s="698">
        <v>195941</v>
      </c>
      <c r="I318" s="698">
        <v>195941</v>
      </c>
      <c r="J318" s="698" t="s">
        <v>1079</v>
      </c>
      <c r="K318" s="698" t="s">
        <v>1080</v>
      </c>
      <c r="L318" s="701">
        <v>331.95000000000005</v>
      </c>
      <c r="M318" s="701">
        <v>1</v>
      </c>
      <c r="N318" s="702">
        <v>331.95000000000005</v>
      </c>
    </row>
    <row r="319" spans="1:14" ht="14.45" customHeight="1" x14ac:dyDescent="0.2">
      <c r="A319" s="696" t="s">
        <v>509</v>
      </c>
      <c r="B319" s="697" t="s">
        <v>510</v>
      </c>
      <c r="C319" s="698" t="s">
        <v>521</v>
      </c>
      <c r="D319" s="699" t="s">
        <v>522</v>
      </c>
      <c r="E319" s="700">
        <v>50113001</v>
      </c>
      <c r="F319" s="699" t="s">
        <v>526</v>
      </c>
      <c r="G319" s="698" t="s">
        <v>550</v>
      </c>
      <c r="H319" s="698">
        <v>109711</v>
      </c>
      <c r="I319" s="698">
        <v>9711</v>
      </c>
      <c r="J319" s="698" t="s">
        <v>1081</v>
      </c>
      <c r="K319" s="698" t="s">
        <v>1082</v>
      </c>
      <c r="L319" s="701">
        <v>170.33999999999997</v>
      </c>
      <c r="M319" s="701">
        <v>4</v>
      </c>
      <c r="N319" s="702">
        <v>681.3599999999999</v>
      </c>
    </row>
    <row r="320" spans="1:14" ht="14.45" customHeight="1" x14ac:dyDescent="0.2">
      <c r="A320" s="696" t="s">
        <v>509</v>
      </c>
      <c r="B320" s="697" t="s">
        <v>510</v>
      </c>
      <c r="C320" s="698" t="s">
        <v>521</v>
      </c>
      <c r="D320" s="699" t="s">
        <v>522</v>
      </c>
      <c r="E320" s="700">
        <v>50113001</v>
      </c>
      <c r="F320" s="699" t="s">
        <v>526</v>
      </c>
      <c r="G320" s="698" t="s">
        <v>550</v>
      </c>
      <c r="H320" s="698">
        <v>109709</v>
      </c>
      <c r="I320" s="698">
        <v>9709</v>
      </c>
      <c r="J320" s="698" t="s">
        <v>1081</v>
      </c>
      <c r="K320" s="698" t="s">
        <v>1083</v>
      </c>
      <c r="L320" s="701">
        <v>64.899999999999991</v>
      </c>
      <c r="M320" s="701">
        <v>47</v>
      </c>
      <c r="N320" s="702">
        <v>3050.2999999999997</v>
      </c>
    </row>
    <row r="321" spans="1:14" ht="14.45" customHeight="1" x14ac:dyDescent="0.2">
      <c r="A321" s="696" t="s">
        <v>509</v>
      </c>
      <c r="B321" s="697" t="s">
        <v>510</v>
      </c>
      <c r="C321" s="698" t="s">
        <v>521</v>
      </c>
      <c r="D321" s="699" t="s">
        <v>522</v>
      </c>
      <c r="E321" s="700">
        <v>50113001</v>
      </c>
      <c r="F321" s="699" t="s">
        <v>526</v>
      </c>
      <c r="G321" s="698" t="s">
        <v>550</v>
      </c>
      <c r="H321" s="698">
        <v>109712</v>
      </c>
      <c r="I321" s="698">
        <v>9712</v>
      </c>
      <c r="J321" s="698" t="s">
        <v>1081</v>
      </c>
      <c r="K321" s="698" t="s">
        <v>1084</v>
      </c>
      <c r="L321" s="701">
        <v>300.81</v>
      </c>
      <c r="M321" s="701">
        <v>2</v>
      </c>
      <c r="N321" s="702">
        <v>601.62</v>
      </c>
    </row>
    <row r="322" spans="1:14" ht="14.45" customHeight="1" x14ac:dyDescent="0.2">
      <c r="A322" s="696" t="s">
        <v>509</v>
      </c>
      <c r="B322" s="697" t="s">
        <v>510</v>
      </c>
      <c r="C322" s="698" t="s">
        <v>521</v>
      </c>
      <c r="D322" s="699" t="s">
        <v>522</v>
      </c>
      <c r="E322" s="700">
        <v>50113001</v>
      </c>
      <c r="F322" s="699" t="s">
        <v>526</v>
      </c>
      <c r="G322" s="698" t="s">
        <v>527</v>
      </c>
      <c r="H322" s="698">
        <v>194852</v>
      </c>
      <c r="I322" s="698">
        <v>94852</v>
      </c>
      <c r="J322" s="698" t="s">
        <v>1085</v>
      </c>
      <c r="K322" s="698" t="s">
        <v>1086</v>
      </c>
      <c r="L322" s="701">
        <v>1031.873333333333</v>
      </c>
      <c r="M322" s="701">
        <v>9</v>
      </c>
      <c r="N322" s="702">
        <v>9286.8599999999969</v>
      </c>
    </row>
    <row r="323" spans="1:14" ht="14.45" customHeight="1" x14ac:dyDescent="0.2">
      <c r="A323" s="696" t="s">
        <v>509</v>
      </c>
      <c r="B323" s="697" t="s">
        <v>510</v>
      </c>
      <c r="C323" s="698" t="s">
        <v>521</v>
      </c>
      <c r="D323" s="699" t="s">
        <v>522</v>
      </c>
      <c r="E323" s="700">
        <v>50113001</v>
      </c>
      <c r="F323" s="699" t="s">
        <v>526</v>
      </c>
      <c r="G323" s="698" t="s">
        <v>527</v>
      </c>
      <c r="H323" s="698">
        <v>119654</v>
      </c>
      <c r="I323" s="698">
        <v>119654</v>
      </c>
      <c r="J323" s="698" t="s">
        <v>1087</v>
      </c>
      <c r="K323" s="698" t="s">
        <v>1088</v>
      </c>
      <c r="L323" s="701">
        <v>255.10000000000005</v>
      </c>
      <c r="M323" s="701">
        <v>1</v>
      </c>
      <c r="N323" s="702">
        <v>255.10000000000005</v>
      </c>
    </row>
    <row r="324" spans="1:14" ht="14.45" customHeight="1" x14ac:dyDescent="0.2">
      <c r="A324" s="696" t="s">
        <v>509</v>
      </c>
      <c r="B324" s="697" t="s">
        <v>510</v>
      </c>
      <c r="C324" s="698" t="s">
        <v>521</v>
      </c>
      <c r="D324" s="699" t="s">
        <v>522</v>
      </c>
      <c r="E324" s="700">
        <v>50113001</v>
      </c>
      <c r="F324" s="699" t="s">
        <v>526</v>
      </c>
      <c r="G324" s="698" t="s">
        <v>306</v>
      </c>
      <c r="H324" s="698">
        <v>241681</v>
      </c>
      <c r="I324" s="698">
        <v>241681</v>
      </c>
      <c r="J324" s="698" t="s">
        <v>1089</v>
      </c>
      <c r="K324" s="698" t="s">
        <v>1090</v>
      </c>
      <c r="L324" s="701">
        <v>0</v>
      </c>
      <c r="M324" s="701">
        <v>0</v>
      </c>
      <c r="N324" s="702">
        <v>0</v>
      </c>
    </row>
    <row r="325" spans="1:14" ht="14.45" customHeight="1" x14ac:dyDescent="0.2">
      <c r="A325" s="696" t="s">
        <v>509</v>
      </c>
      <c r="B325" s="697" t="s">
        <v>510</v>
      </c>
      <c r="C325" s="698" t="s">
        <v>521</v>
      </c>
      <c r="D325" s="699" t="s">
        <v>522</v>
      </c>
      <c r="E325" s="700">
        <v>50113001</v>
      </c>
      <c r="F325" s="699" t="s">
        <v>526</v>
      </c>
      <c r="G325" s="698" t="s">
        <v>527</v>
      </c>
      <c r="H325" s="698">
        <v>230920</v>
      </c>
      <c r="I325" s="698">
        <v>230920</v>
      </c>
      <c r="J325" s="698" t="s">
        <v>1091</v>
      </c>
      <c r="K325" s="698" t="s">
        <v>1092</v>
      </c>
      <c r="L325" s="701">
        <v>685.21</v>
      </c>
      <c r="M325" s="701">
        <v>140</v>
      </c>
      <c r="N325" s="702">
        <v>95929.400000000009</v>
      </c>
    </row>
    <row r="326" spans="1:14" ht="14.45" customHeight="1" x14ac:dyDescent="0.2">
      <c r="A326" s="696" t="s">
        <v>509</v>
      </c>
      <c r="B326" s="697" t="s">
        <v>510</v>
      </c>
      <c r="C326" s="698" t="s">
        <v>521</v>
      </c>
      <c r="D326" s="699" t="s">
        <v>522</v>
      </c>
      <c r="E326" s="700">
        <v>50113001</v>
      </c>
      <c r="F326" s="699" t="s">
        <v>526</v>
      </c>
      <c r="G326" s="698" t="s">
        <v>527</v>
      </c>
      <c r="H326" s="698">
        <v>230918</v>
      </c>
      <c r="I326" s="698">
        <v>230918</v>
      </c>
      <c r="J326" s="698" t="s">
        <v>1093</v>
      </c>
      <c r="K326" s="698" t="s">
        <v>1094</v>
      </c>
      <c r="L326" s="701">
        <v>147.62</v>
      </c>
      <c r="M326" s="701">
        <v>160</v>
      </c>
      <c r="N326" s="702">
        <v>23619.200000000001</v>
      </c>
    </row>
    <row r="327" spans="1:14" ht="14.45" customHeight="1" x14ac:dyDescent="0.2">
      <c r="A327" s="696" t="s">
        <v>509</v>
      </c>
      <c r="B327" s="697" t="s">
        <v>510</v>
      </c>
      <c r="C327" s="698" t="s">
        <v>521</v>
      </c>
      <c r="D327" s="699" t="s">
        <v>522</v>
      </c>
      <c r="E327" s="700">
        <v>50113001</v>
      </c>
      <c r="F327" s="699" t="s">
        <v>526</v>
      </c>
      <c r="G327" s="698" t="s">
        <v>527</v>
      </c>
      <c r="H327" s="698">
        <v>225261</v>
      </c>
      <c r="I327" s="698">
        <v>225261</v>
      </c>
      <c r="J327" s="698" t="s">
        <v>1095</v>
      </c>
      <c r="K327" s="698" t="s">
        <v>1096</v>
      </c>
      <c r="L327" s="701">
        <v>57.860000000000014</v>
      </c>
      <c r="M327" s="701">
        <v>9</v>
      </c>
      <c r="N327" s="702">
        <v>520.74000000000012</v>
      </c>
    </row>
    <row r="328" spans="1:14" ht="14.45" customHeight="1" x14ac:dyDescent="0.2">
      <c r="A328" s="696" t="s">
        <v>509</v>
      </c>
      <c r="B328" s="697" t="s">
        <v>510</v>
      </c>
      <c r="C328" s="698" t="s">
        <v>521</v>
      </c>
      <c r="D328" s="699" t="s">
        <v>522</v>
      </c>
      <c r="E328" s="700">
        <v>50113001</v>
      </c>
      <c r="F328" s="699" t="s">
        <v>526</v>
      </c>
      <c r="G328" s="698" t="s">
        <v>527</v>
      </c>
      <c r="H328" s="698">
        <v>216573</v>
      </c>
      <c r="I328" s="698">
        <v>216573</v>
      </c>
      <c r="J328" s="698" t="s">
        <v>1097</v>
      </c>
      <c r="K328" s="698" t="s">
        <v>1098</v>
      </c>
      <c r="L328" s="701">
        <v>61.7</v>
      </c>
      <c r="M328" s="701">
        <v>4</v>
      </c>
      <c r="N328" s="702">
        <v>246.8</v>
      </c>
    </row>
    <row r="329" spans="1:14" ht="14.45" customHeight="1" x14ac:dyDescent="0.2">
      <c r="A329" s="696" t="s">
        <v>509</v>
      </c>
      <c r="B329" s="697" t="s">
        <v>510</v>
      </c>
      <c r="C329" s="698" t="s">
        <v>521</v>
      </c>
      <c r="D329" s="699" t="s">
        <v>522</v>
      </c>
      <c r="E329" s="700">
        <v>50113001</v>
      </c>
      <c r="F329" s="699" t="s">
        <v>526</v>
      </c>
      <c r="G329" s="698" t="s">
        <v>527</v>
      </c>
      <c r="H329" s="698">
        <v>100610</v>
      </c>
      <c r="I329" s="698">
        <v>610</v>
      </c>
      <c r="J329" s="698" t="s">
        <v>1099</v>
      </c>
      <c r="K329" s="698" t="s">
        <v>1100</v>
      </c>
      <c r="L329" s="701">
        <v>71.648867313915858</v>
      </c>
      <c r="M329" s="701">
        <v>309</v>
      </c>
      <c r="N329" s="702">
        <v>22139.5</v>
      </c>
    </row>
    <row r="330" spans="1:14" ht="14.45" customHeight="1" x14ac:dyDescent="0.2">
      <c r="A330" s="696" t="s">
        <v>509</v>
      </c>
      <c r="B330" s="697" t="s">
        <v>510</v>
      </c>
      <c r="C330" s="698" t="s">
        <v>521</v>
      </c>
      <c r="D330" s="699" t="s">
        <v>522</v>
      </c>
      <c r="E330" s="700">
        <v>50113001</v>
      </c>
      <c r="F330" s="699" t="s">
        <v>526</v>
      </c>
      <c r="G330" s="698" t="s">
        <v>527</v>
      </c>
      <c r="H330" s="698">
        <v>100612</v>
      </c>
      <c r="I330" s="698">
        <v>612</v>
      </c>
      <c r="J330" s="698" t="s">
        <v>1101</v>
      </c>
      <c r="K330" s="698" t="s">
        <v>599</v>
      </c>
      <c r="L330" s="701">
        <v>67.159848484848467</v>
      </c>
      <c r="M330" s="701">
        <v>132</v>
      </c>
      <c r="N330" s="702">
        <v>8865.0999999999985</v>
      </c>
    </row>
    <row r="331" spans="1:14" ht="14.45" customHeight="1" x14ac:dyDescent="0.2">
      <c r="A331" s="696" t="s">
        <v>509</v>
      </c>
      <c r="B331" s="697" t="s">
        <v>510</v>
      </c>
      <c r="C331" s="698" t="s">
        <v>521</v>
      </c>
      <c r="D331" s="699" t="s">
        <v>522</v>
      </c>
      <c r="E331" s="700">
        <v>50113001</v>
      </c>
      <c r="F331" s="699" t="s">
        <v>526</v>
      </c>
      <c r="G331" s="698" t="s">
        <v>527</v>
      </c>
      <c r="H331" s="698">
        <v>114711</v>
      </c>
      <c r="I331" s="698">
        <v>14711</v>
      </c>
      <c r="J331" s="698" t="s">
        <v>1102</v>
      </c>
      <c r="K331" s="698" t="s">
        <v>1103</v>
      </c>
      <c r="L331" s="701">
        <v>54.35</v>
      </c>
      <c r="M331" s="701">
        <v>6</v>
      </c>
      <c r="N331" s="702">
        <v>326.10000000000002</v>
      </c>
    </row>
    <row r="332" spans="1:14" ht="14.45" customHeight="1" x14ac:dyDescent="0.2">
      <c r="A332" s="696" t="s">
        <v>509</v>
      </c>
      <c r="B332" s="697" t="s">
        <v>510</v>
      </c>
      <c r="C332" s="698" t="s">
        <v>521</v>
      </c>
      <c r="D332" s="699" t="s">
        <v>522</v>
      </c>
      <c r="E332" s="700">
        <v>50113001</v>
      </c>
      <c r="F332" s="699" t="s">
        <v>526</v>
      </c>
      <c r="G332" s="698" t="s">
        <v>527</v>
      </c>
      <c r="H332" s="698">
        <v>192160</v>
      </c>
      <c r="I332" s="698">
        <v>92160</v>
      </c>
      <c r="J332" s="698" t="s">
        <v>1104</v>
      </c>
      <c r="K332" s="698" t="s">
        <v>1105</v>
      </c>
      <c r="L332" s="701">
        <v>66.080000000000013</v>
      </c>
      <c r="M332" s="701">
        <v>1</v>
      </c>
      <c r="N332" s="702">
        <v>66.080000000000013</v>
      </c>
    </row>
    <row r="333" spans="1:14" ht="14.45" customHeight="1" x14ac:dyDescent="0.2">
      <c r="A333" s="696" t="s">
        <v>509</v>
      </c>
      <c r="B333" s="697" t="s">
        <v>510</v>
      </c>
      <c r="C333" s="698" t="s">
        <v>521</v>
      </c>
      <c r="D333" s="699" t="s">
        <v>522</v>
      </c>
      <c r="E333" s="700">
        <v>50113001</v>
      </c>
      <c r="F333" s="699" t="s">
        <v>526</v>
      </c>
      <c r="G333" s="698" t="s">
        <v>527</v>
      </c>
      <c r="H333" s="698">
        <v>845075</v>
      </c>
      <c r="I333" s="698">
        <v>125641</v>
      </c>
      <c r="J333" s="698" t="s">
        <v>1106</v>
      </c>
      <c r="K333" s="698" t="s">
        <v>1107</v>
      </c>
      <c r="L333" s="701">
        <v>353.53</v>
      </c>
      <c r="M333" s="701">
        <v>1</v>
      </c>
      <c r="N333" s="702">
        <v>353.53</v>
      </c>
    </row>
    <row r="334" spans="1:14" ht="14.45" customHeight="1" x14ac:dyDescent="0.2">
      <c r="A334" s="696" t="s">
        <v>509</v>
      </c>
      <c r="B334" s="697" t="s">
        <v>510</v>
      </c>
      <c r="C334" s="698" t="s">
        <v>521</v>
      </c>
      <c r="D334" s="699" t="s">
        <v>522</v>
      </c>
      <c r="E334" s="700">
        <v>50113001</v>
      </c>
      <c r="F334" s="699" t="s">
        <v>526</v>
      </c>
      <c r="G334" s="698" t="s">
        <v>527</v>
      </c>
      <c r="H334" s="698">
        <v>990345</v>
      </c>
      <c r="I334" s="698">
        <v>0</v>
      </c>
      <c r="J334" s="698" t="s">
        <v>1108</v>
      </c>
      <c r="K334" s="698" t="s">
        <v>306</v>
      </c>
      <c r="L334" s="701">
        <v>79.019999999999982</v>
      </c>
      <c r="M334" s="701">
        <v>1</v>
      </c>
      <c r="N334" s="702">
        <v>79.019999999999982</v>
      </c>
    </row>
    <row r="335" spans="1:14" ht="14.45" customHeight="1" x14ac:dyDescent="0.2">
      <c r="A335" s="696" t="s">
        <v>509</v>
      </c>
      <c r="B335" s="697" t="s">
        <v>510</v>
      </c>
      <c r="C335" s="698" t="s">
        <v>521</v>
      </c>
      <c r="D335" s="699" t="s">
        <v>522</v>
      </c>
      <c r="E335" s="700">
        <v>50113001</v>
      </c>
      <c r="F335" s="699" t="s">
        <v>526</v>
      </c>
      <c r="G335" s="698" t="s">
        <v>527</v>
      </c>
      <c r="H335" s="698">
        <v>100616</v>
      </c>
      <c r="I335" s="698">
        <v>616</v>
      </c>
      <c r="J335" s="698" t="s">
        <v>1109</v>
      </c>
      <c r="K335" s="698" t="s">
        <v>1110</v>
      </c>
      <c r="L335" s="701">
        <v>119.22375000000001</v>
      </c>
      <c r="M335" s="701">
        <v>32</v>
      </c>
      <c r="N335" s="702">
        <v>3815.1600000000003</v>
      </c>
    </row>
    <row r="336" spans="1:14" ht="14.45" customHeight="1" x14ac:dyDescent="0.2">
      <c r="A336" s="696" t="s">
        <v>509</v>
      </c>
      <c r="B336" s="697" t="s">
        <v>510</v>
      </c>
      <c r="C336" s="698" t="s">
        <v>521</v>
      </c>
      <c r="D336" s="699" t="s">
        <v>522</v>
      </c>
      <c r="E336" s="700">
        <v>50113001</v>
      </c>
      <c r="F336" s="699" t="s">
        <v>526</v>
      </c>
      <c r="G336" s="698" t="s">
        <v>527</v>
      </c>
      <c r="H336" s="698">
        <v>848632</v>
      </c>
      <c r="I336" s="698">
        <v>125315</v>
      </c>
      <c r="J336" s="698" t="s">
        <v>1111</v>
      </c>
      <c r="K336" s="698" t="s">
        <v>1112</v>
      </c>
      <c r="L336" s="701">
        <v>58.15</v>
      </c>
      <c r="M336" s="701">
        <v>3</v>
      </c>
      <c r="N336" s="702">
        <v>174.45</v>
      </c>
    </row>
    <row r="337" spans="1:14" ht="14.45" customHeight="1" x14ac:dyDescent="0.2">
      <c r="A337" s="696" t="s">
        <v>509</v>
      </c>
      <c r="B337" s="697" t="s">
        <v>510</v>
      </c>
      <c r="C337" s="698" t="s">
        <v>521</v>
      </c>
      <c r="D337" s="699" t="s">
        <v>522</v>
      </c>
      <c r="E337" s="700">
        <v>50113001</v>
      </c>
      <c r="F337" s="699" t="s">
        <v>526</v>
      </c>
      <c r="G337" s="698" t="s">
        <v>527</v>
      </c>
      <c r="H337" s="698">
        <v>148578</v>
      </c>
      <c r="I337" s="698">
        <v>48578</v>
      </c>
      <c r="J337" s="698" t="s">
        <v>1111</v>
      </c>
      <c r="K337" s="698" t="s">
        <v>1113</v>
      </c>
      <c r="L337" s="701">
        <v>54.919999999999995</v>
      </c>
      <c r="M337" s="701">
        <v>2</v>
      </c>
      <c r="N337" s="702">
        <v>109.83999999999999</v>
      </c>
    </row>
    <row r="338" spans="1:14" ht="14.45" customHeight="1" x14ac:dyDescent="0.2">
      <c r="A338" s="696" t="s">
        <v>509</v>
      </c>
      <c r="B338" s="697" t="s">
        <v>510</v>
      </c>
      <c r="C338" s="698" t="s">
        <v>521</v>
      </c>
      <c r="D338" s="699" t="s">
        <v>522</v>
      </c>
      <c r="E338" s="700">
        <v>50113001</v>
      </c>
      <c r="F338" s="699" t="s">
        <v>526</v>
      </c>
      <c r="G338" s="698" t="s">
        <v>527</v>
      </c>
      <c r="H338" s="698">
        <v>101845</v>
      </c>
      <c r="I338" s="698">
        <v>1845</v>
      </c>
      <c r="J338" s="698" t="s">
        <v>1114</v>
      </c>
      <c r="K338" s="698" t="s">
        <v>1115</v>
      </c>
      <c r="L338" s="701">
        <v>75.02</v>
      </c>
      <c r="M338" s="701">
        <v>1</v>
      </c>
      <c r="N338" s="702">
        <v>75.02</v>
      </c>
    </row>
    <row r="339" spans="1:14" ht="14.45" customHeight="1" x14ac:dyDescent="0.2">
      <c r="A339" s="696" t="s">
        <v>509</v>
      </c>
      <c r="B339" s="697" t="s">
        <v>510</v>
      </c>
      <c r="C339" s="698" t="s">
        <v>521</v>
      </c>
      <c r="D339" s="699" t="s">
        <v>522</v>
      </c>
      <c r="E339" s="700">
        <v>50113001</v>
      </c>
      <c r="F339" s="699" t="s">
        <v>526</v>
      </c>
      <c r="G339" s="698" t="s">
        <v>527</v>
      </c>
      <c r="H339" s="698">
        <v>225172</v>
      </c>
      <c r="I339" s="698">
        <v>225172</v>
      </c>
      <c r="J339" s="698" t="s">
        <v>1116</v>
      </c>
      <c r="K339" s="698" t="s">
        <v>1117</v>
      </c>
      <c r="L339" s="701">
        <v>58.769999999999996</v>
      </c>
      <c r="M339" s="701">
        <v>1</v>
      </c>
      <c r="N339" s="702">
        <v>58.769999999999996</v>
      </c>
    </row>
    <row r="340" spans="1:14" ht="14.45" customHeight="1" x14ac:dyDescent="0.2">
      <c r="A340" s="696" t="s">
        <v>509</v>
      </c>
      <c r="B340" s="697" t="s">
        <v>510</v>
      </c>
      <c r="C340" s="698" t="s">
        <v>521</v>
      </c>
      <c r="D340" s="699" t="s">
        <v>522</v>
      </c>
      <c r="E340" s="700">
        <v>50113001</v>
      </c>
      <c r="F340" s="699" t="s">
        <v>526</v>
      </c>
      <c r="G340" s="698" t="s">
        <v>527</v>
      </c>
      <c r="H340" s="698">
        <v>191836</v>
      </c>
      <c r="I340" s="698">
        <v>91836</v>
      </c>
      <c r="J340" s="698" t="s">
        <v>1118</v>
      </c>
      <c r="K340" s="698" t="s">
        <v>1119</v>
      </c>
      <c r="L340" s="701">
        <v>44.614444444444452</v>
      </c>
      <c r="M340" s="701">
        <v>9</v>
      </c>
      <c r="N340" s="702">
        <v>401.53000000000009</v>
      </c>
    </row>
    <row r="341" spans="1:14" ht="14.45" customHeight="1" x14ac:dyDescent="0.2">
      <c r="A341" s="696" t="s">
        <v>509</v>
      </c>
      <c r="B341" s="697" t="s">
        <v>510</v>
      </c>
      <c r="C341" s="698" t="s">
        <v>521</v>
      </c>
      <c r="D341" s="699" t="s">
        <v>522</v>
      </c>
      <c r="E341" s="700">
        <v>50113001</v>
      </c>
      <c r="F341" s="699" t="s">
        <v>526</v>
      </c>
      <c r="G341" s="698" t="s">
        <v>527</v>
      </c>
      <c r="H341" s="698">
        <v>204690</v>
      </c>
      <c r="I341" s="698">
        <v>204690</v>
      </c>
      <c r="J341" s="698" t="s">
        <v>1120</v>
      </c>
      <c r="K341" s="698" t="s">
        <v>1121</v>
      </c>
      <c r="L341" s="701">
        <v>63.080000000000005</v>
      </c>
      <c r="M341" s="701">
        <v>3</v>
      </c>
      <c r="N341" s="702">
        <v>189.24</v>
      </c>
    </row>
    <row r="342" spans="1:14" ht="14.45" customHeight="1" x14ac:dyDescent="0.2">
      <c r="A342" s="696" t="s">
        <v>509</v>
      </c>
      <c r="B342" s="697" t="s">
        <v>510</v>
      </c>
      <c r="C342" s="698" t="s">
        <v>521</v>
      </c>
      <c r="D342" s="699" t="s">
        <v>522</v>
      </c>
      <c r="E342" s="700">
        <v>50113001</v>
      </c>
      <c r="F342" s="699" t="s">
        <v>526</v>
      </c>
      <c r="G342" s="698" t="s">
        <v>527</v>
      </c>
      <c r="H342" s="698">
        <v>201133</v>
      </c>
      <c r="I342" s="698">
        <v>201133</v>
      </c>
      <c r="J342" s="698" t="s">
        <v>1122</v>
      </c>
      <c r="K342" s="698" t="s">
        <v>1123</v>
      </c>
      <c r="L342" s="701">
        <v>248.19999999999993</v>
      </c>
      <c r="M342" s="701">
        <v>1</v>
      </c>
      <c r="N342" s="702">
        <v>248.19999999999993</v>
      </c>
    </row>
    <row r="343" spans="1:14" ht="14.45" customHeight="1" x14ac:dyDescent="0.2">
      <c r="A343" s="696" t="s">
        <v>509</v>
      </c>
      <c r="B343" s="697" t="s">
        <v>510</v>
      </c>
      <c r="C343" s="698" t="s">
        <v>521</v>
      </c>
      <c r="D343" s="699" t="s">
        <v>522</v>
      </c>
      <c r="E343" s="700">
        <v>50113001</v>
      </c>
      <c r="F343" s="699" t="s">
        <v>526</v>
      </c>
      <c r="G343" s="698" t="s">
        <v>527</v>
      </c>
      <c r="H343" s="698">
        <v>242203</v>
      </c>
      <c r="I343" s="698">
        <v>242203</v>
      </c>
      <c r="J343" s="698" t="s">
        <v>1124</v>
      </c>
      <c r="K343" s="698" t="s">
        <v>1125</v>
      </c>
      <c r="L343" s="701">
        <v>104.5</v>
      </c>
      <c r="M343" s="701">
        <v>5</v>
      </c>
      <c r="N343" s="702">
        <v>522.5</v>
      </c>
    </row>
    <row r="344" spans="1:14" ht="14.45" customHeight="1" x14ac:dyDescent="0.2">
      <c r="A344" s="696" t="s">
        <v>509</v>
      </c>
      <c r="B344" s="697" t="s">
        <v>510</v>
      </c>
      <c r="C344" s="698" t="s">
        <v>521</v>
      </c>
      <c r="D344" s="699" t="s">
        <v>522</v>
      </c>
      <c r="E344" s="700">
        <v>50113001</v>
      </c>
      <c r="F344" s="699" t="s">
        <v>526</v>
      </c>
      <c r="G344" s="698" t="s">
        <v>527</v>
      </c>
      <c r="H344" s="698">
        <v>215851</v>
      </c>
      <c r="I344" s="698">
        <v>215851</v>
      </c>
      <c r="J344" s="698" t="s">
        <v>1126</v>
      </c>
      <c r="K344" s="698" t="s">
        <v>1127</v>
      </c>
      <c r="L344" s="701">
        <v>290.06000000000006</v>
      </c>
      <c r="M344" s="701">
        <v>20</v>
      </c>
      <c r="N344" s="702">
        <v>5801.2000000000007</v>
      </c>
    </row>
    <row r="345" spans="1:14" ht="14.45" customHeight="1" x14ac:dyDescent="0.2">
      <c r="A345" s="696" t="s">
        <v>509</v>
      </c>
      <c r="B345" s="697" t="s">
        <v>510</v>
      </c>
      <c r="C345" s="698" t="s">
        <v>521</v>
      </c>
      <c r="D345" s="699" t="s">
        <v>522</v>
      </c>
      <c r="E345" s="700">
        <v>50113001</v>
      </c>
      <c r="F345" s="699" t="s">
        <v>526</v>
      </c>
      <c r="G345" s="698" t="s">
        <v>527</v>
      </c>
      <c r="H345" s="698">
        <v>502132</v>
      </c>
      <c r="I345" s="698">
        <v>9999999</v>
      </c>
      <c r="J345" s="698" t="s">
        <v>1128</v>
      </c>
      <c r="K345" s="698" t="s">
        <v>549</v>
      </c>
      <c r="L345" s="701">
        <v>345.08060606060599</v>
      </c>
      <c r="M345" s="701">
        <v>33</v>
      </c>
      <c r="N345" s="702">
        <v>11387.659999999998</v>
      </c>
    </row>
    <row r="346" spans="1:14" ht="14.45" customHeight="1" x14ac:dyDescent="0.2">
      <c r="A346" s="696" t="s">
        <v>509</v>
      </c>
      <c r="B346" s="697" t="s">
        <v>510</v>
      </c>
      <c r="C346" s="698" t="s">
        <v>521</v>
      </c>
      <c r="D346" s="699" t="s">
        <v>522</v>
      </c>
      <c r="E346" s="700">
        <v>50113001</v>
      </c>
      <c r="F346" s="699" t="s">
        <v>526</v>
      </c>
      <c r="G346" s="698" t="s">
        <v>527</v>
      </c>
      <c r="H346" s="698">
        <v>190958</v>
      </c>
      <c r="I346" s="698">
        <v>190958</v>
      </c>
      <c r="J346" s="698" t="s">
        <v>1129</v>
      </c>
      <c r="K346" s="698" t="s">
        <v>1130</v>
      </c>
      <c r="L346" s="701">
        <v>140.72000000000003</v>
      </c>
      <c r="M346" s="701">
        <v>1</v>
      </c>
      <c r="N346" s="702">
        <v>140.72000000000003</v>
      </c>
    </row>
    <row r="347" spans="1:14" ht="14.45" customHeight="1" x14ac:dyDescent="0.2">
      <c r="A347" s="696" t="s">
        <v>509</v>
      </c>
      <c r="B347" s="697" t="s">
        <v>510</v>
      </c>
      <c r="C347" s="698" t="s">
        <v>521</v>
      </c>
      <c r="D347" s="699" t="s">
        <v>522</v>
      </c>
      <c r="E347" s="700">
        <v>50113001</v>
      </c>
      <c r="F347" s="699" t="s">
        <v>526</v>
      </c>
      <c r="G347" s="698" t="s">
        <v>550</v>
      </c>
      <c r="H347" s="698">
        <v>56972</v>
      </c>
      <c r="I347" s="698">
        <v>56972</v>
      </c>
      <c r="J347" s="698" t="s">
        <v>1131</v>
      </c>
      <c r="K347" s="698" t="s">
        <v>1132</v>
      </c>
      <c r="L347" s="701">
        <v>14.760000000000003</v>
      </c>
      <c r="M347" s="701">
        <v>1</v>
      </c>
      <c r="N347" s="702">
        <v>14.760000000000003</v>
      </c>
    </row>
    <row r="348" spans="1:14" ht="14.45" customHeight="1" x14ac:dyDescent="0.2">
      <c r="A348" s="696" t="s">
        <v>509</v>
      </c>
      <c r="B348" s="697" t="s">
        <v>510</v>
      </c>
      <c r="C348" s="698" t="s">
        <v>521</v>
      </c>
      <c r="D348" s="699" t="s">
        <v>522</v>
      </c>
      <c r="E348" s="700">
        <v>50113001</v>
      </c>
      <c r="F348" s="699" t="s">
        <v>526</v>
      </c>
      <c r="G348" s="698" t="s">
        <v>527</v>
      </c>
      <c r="H348" s="698">
        <v>169252</v>
      </c>
      <c r="I348" s="698">
        <v>169252</v>
      </c>
      <c r="J348" s="698" t="s">
        <v>1133</v>
      </c>
      <c r="K348" s="698" t="s">
        <v>1134</v>
      </c>
      <c r="L348" s="701">
        <v>184.68</v>
      </c>
      <c r="M348" s="701">
        <v>1</v>
      </c>
      <c r="N348" s="702">
        <v>184.68</v>
      </c>
    </row>
    <row r="349" spans="1:14" ht="14.45" customHeight="1" x14ac:dyDescent="0.2">
      <c r="A349" s="696" t="s">
        <v>509</v>
      </c>
      <c r="B349" s="697" t="s">
        <v>510</v>
      </c>
      <c r="C349" s="698" t="s">
        <v>521</v>
      </c>
      <c r="D349" s="699" t="s">
        <v>522</v>
      </c>
      <c r="E349" s="700">
        <v>50113001</v>
      </c>
      <c r="F349" s="699" t="s">
        <v>526</v>
      </c>
      <c r="G349" s="698" t="s">
        <v>527</v>
      </c>
      <c r="H349" s="698">
        <v>102130</v>
      </c>
      <c r="I349" s="698">
        <v>2130</v>
      </c>
      <c r="J349" s="698" t="s">
        <v>1135</v>
      </c>
      <c r="K349" s="698" t="s">
        <v>811</v>
      </c>
      <c r="L349" s="701">
        <v>154.53</v>
      </c>
      <c r="M349" s="701">
        <v>3</v>
      </c>
      <c r="N349" s="702">
        <v>463.59000000000003</v>
      </c>
    </row>
    <row r="350" spans="1:14" ht="14.45" customHeight="1" x14ac:dyDescent="0.2">
      <c r="A350" s="696" t="s">
        <v>509</v>
      </c>
      <c r="B350" s="697" t="s">
        <v>510</v>
      </c>
      <c r="C350" s="698" t="s">
        <v>521</v>
      </c>
      <c r="D350" s="699" t="s">
        <v>522</v>
      </c>
      <c r="E350" s="700">
        <v>50113001</v>
      </c>
      <c r="F350" s="699" t="s">
        <v>526</v>
      </c>
      <c r="G350" s="698" t="s">
        <v>527</v>
      </c>
      <c r="H350" s="698">
        <v>844735</v>
      </c>
      <c r="I350" s="698">
        <v>115527</v>
      </c>
      <c r="J350" s="698" t="s">
        <v>1136</v>
      </c>
      <c r="K350" s="698" t="s">
        <v>1137</v>
      </c>
      <c r="L350" s="701">
        <v>251.14</v>
      </c>
      <c r="M350" s="701">
        <v>1</v>
      </c>
      <c r="N350" s="702">
        <v>251.14</v>
      </c>
    </row>
    <row r="351" spans="1:14" ht="14.45" customHeight="1" x14ac:dyDescent="0.2">
      <c r="A351" s="696" t="s">
        <v>509</v>
      </c>
      <c r="B351" s="697" t="s">
        <v>510</v>
      </c>
      <c r="C351" s="698" t="s">
        <v>521</v>
      </c>
      <c r="D351" s="699" t="s">
        <v>522</v>
      </c>
      <c r="E351" s="700">
        <v>50113001</v>
      </c>
      <c r="F351" s="699" t="s">
        <v>526</v>
      </c>
      <c r="G351" s="698" t="s">
        <v>527</v>
      </c>
      <c r="H351" s="698">
        <v>113808</v>
      </c>
      <c r="I351" s="698">
        <v>13808</v>
      </c>
      <c r="J351" s="698" t="s">
        <v>1138</v>
      </c>
      <c r="K351" s="698" t="s">
        <v>1139</v>
      </c>
      <c r="L351" s="701">
        <v>600.14999999999986</v>
      </c>
      <c r="M351" s="701">
        <v>1</v>
      </c>
      <c r="N351" s="702">
        <v>600.14999999999986</v>
      </c>
    </row>
    <row r="352" spans="1:14" ht="14.45" customHeight="1" x14ac:dyDescent="0.2">
      <c r="A352" s="696" t="s">
        <v>509</v>
      </c>
      <c r="B352" s="697" t="s">
        <v>510</v>
      </c>
      <c r="C352" s="698" t="s">
        <v>521</v>
      </c>
      <c r="D352" s="699" t="s">
        <v>522</v>
      </c>
      <c r="E352" s="700">
        <v>50113001</v>
      </c>
      <c r="F352" s="699" t="s">
        <v>526</v>
      </c>
      <c r="G352" s="698" t="s">
        <v>550</v>
      </c>
      <c r="H352" s="698">
        <v>237705</v>
      </c>
      <c r="I352" s="698">
        <v>237705</v>
      </c>
      <c r="J352" s="698" t="s">
        <v>1140</v>
      </c>
      <c r="K352" s="698" t="s">
        <v>1141</v>
      </c>
      <c r="L352" s="701">
        <v>81.260645161290327</v>
      </c>
      <c r="M352" s="701">
        <v>31</v>
      </c>
      <c r="N352" s="702">
        <v>2519.08</v>
      </c>
    </row>
    <row r="353" spans="1:14" ht="14.45" customHeight="1" x14ac:dyDescent="0.2">
      <c r="A353" s="696" t="s">
        <v>509</v>
      </c>
      <c r="B353" s="697" t="s">
        <v>510</v>
      </c>
      <c r="C353" s="698" t="s">
        <v>521</v>
      </c>
      <c r="D353" s="699" t="s">
        <v>522</v>
      </c>
      <c r="E353" s="700">
        <v>50113001</v>
      </c>
      <c r="F353" s="699" t="s">
        <v>526</v>
      </c>
      <c r="G353" s="698" t="s">
        <v>527</v>
      </c>
      <c r="H353" s="698">
        <v>130434</v>
      </c>
      <c r="I353" s="698">
        <v>30434</v>
      </c>
      <c r="J353" s="698" t="s">
        <v>1142</v>
      </c>
      <c r="K353" s="698" t="s">
        <v>1143</v>
      </c>
      <c r="L353" s="701">
        <v>156.43</v>
      </c>
      <c r="M353" s="701">
        <v>2</v>
      </c>
      <c r="N353" s="702">
        <v>312.86</v>
      </c>
    </row>
    <row r="354" spans="1:14" ht="14.45" customHeight="1" x14ac:dyDescent="0.2">
      <c r="A354" s="696" t="s">
        <v>509</v>
      </c>
      <c r="B354" s="697" t="s">
        <v>510</v>
      </c>
      <c r="C354" s="698" t="s">
        <v>521</v>
      </c>
      <c r="D354" s="699" t="s">
        <v>522</v>
      </c>
      <c r="E354" s="700">
        <v>50113001</v>
      </c>
      <c r="F354" s="699" t="s">
        <v>526</v>
      </c>
      <c r="G354" s="698" t="s">
        <v>527</v>
      </c>
      <c r="H354" s="698">
        <v>221884</v>
      </c>
      <c r="I354" s="698">
        <v>221884</v>
      </c>
      <c r="J354" s="698" t="s">
        <v>1144</v>
      </c>
      <c r="K354" s="698" t="s">
        <v>1145</v>
      </c>
      <c r="L354" s="701">
        <v>1980</v>
      </c>
      <c r="M354" s="701">
        <v>163</v>
      </c>
      <c r="N354" s="702">
        <v>322740</v>
      </c>
    </row>
    <row r="355" spans="1:14" ht="14.45" customHeight="1" x14ac:dyDescent="0.2">
      <c r="A355" s="696" t="s">
        <v>509</v>
      </c>
      <c r="B355" s="697" t="s">
        <v>510</v>
      </c>
      <c r="C355" s="698" t="s">
        <v>521</v>
      </c>
      <c r="D355" s="699" t="s">
        <v>522</v>
      </c>
      <c r="E355" s="700">
        <v>50113001</v>
      </c>
      <c r="F355" s="699" t="s">
        <v>526</v>
      </c>
      <c r="G355" s="698" t="s">
        <v>527</v>
      </c>
      <c r="H355" s="698">
        <v>112023</v>
      </c>
      <c r="I355" s="698">
        <v>12023</v>
      </c>
      <c r="J355" s="698" t="s">
        <v>1146</v>
      </c>
      <c r="K355" s="698" t="s">
        <v>1147</v>
      </c>
      <c r="L355" s="701">
        <v>80.759999999999991</v>
      </c>
      <c r="M355" s="701">
        <v>2</v>
      </c>
      <c r="N355" s="702">
        <v>161.51999999999998</v>
      </c>
    </row>
    <row r="356" spans="1:14" ht="14.45" customHeight="1" x14ac:dyDescent="0.2">
      <c r="A356" s="696" t="s">
        <v>509</v>
      </c>
      <c r="B356" s="697" t="s">
        <v>510</v>
      </c>
      <c r="C356" s="698" t="s">
        <v>521</v>
      </c>
      <c r="D356" s="699" t="s">
        <v>522</v>
      </c>
      <c r="E356" s="700">
        <v>50113001</v>
      </c>
      <c r="F356" s="699" t="s">
        <v>526</v>
      </c>
      <c r="G356" s="698" t="s">
        <v>527</v>
      </c>
      <c r="H356" s="698">
        <v>243240</v>
      </c>
      <c r="I356" s="698">
        <v>243240</v>
      </c>
      <c r="J356" s="698" t="s">
        <v>1146</v>
      </c>
      <c r="K356" s="698" t="s">
        <v>1147</v>
      </c>
      <c r="L356" s="701">
        <v>80.45</v>
      </c>
      <c r="M356" s="701">
        <v>2</v>
      </c>
      <c r="N356" s="702">
        <v>160.9</v>
      </c>
    </row>
    <row r="357" spans="1:14" ht="14.45" customHeight="1" x14ac:dyDescent="0.2">
      <c r="A357" s="696" t="s">
        <v>509</v>
      </c>
      <c r="B357" s="697" t="s">
        <v>510</v>
      </c>
      <c r="C357" s="698" t="s">
        <v>521</v>
      </c>
      <c r="D357" s="699" t="s">
        <v>522</v>
      </c>
      <c r="E357" s="700">
        <v>50113001</v>
      </c>
      <c r="F357" s="699" t="s">
        <v>526</v>
      </c>
      <c r="G357" s="698" t="s">
        <v>527</v>
      </c>
      <c r="H357" s="698">
        <v>498610</v>
      </c>
      <c r="I357" s="698">
        <v>99999</v>
      </c>
      <c r="J357" s="698" t="s">
        <v>1148</v>
      </c>
      <c r="K357" s="698" t="s">
        <v>1149</v>
      </c>
      <c r="L357" s="701">
        <v>73.383103448275818</v>
      </c>
      <c r="M357" s="701">
        <v>29</v>
      </c>
      <c r="N357" s="702">
        <v>2128.1099999999988</v>
      </c>
    </row>
    <row r="358" spans="1:14" ht="14.45" customHeight="1" x14ac:dyDescent="0.2">
      <c r="A358" s="696" t="s">
        <v>509</v>
      </c>
      <c r="B358" s="697" t="s">
        <v>510</v>
      </c>
      <c r="C358" s="698" t="s">
        <v>521</v>
      </c>
      <c r="D358" s="699" t="s">
        <v>522</v>
      </c>
      <c r="E358" s="700">
        <v>50113001</v>
      </c>
      <c r="F358" s="699" t="s">
        <v>526</v>
      </c>
      <c r="G358" s="698" t="s">
        <v>527</v>
      </c>
      <c r="H358" s="698">
        <v>843996</v>
      </c>
      <c r="I358" s="698">
        <v>100191</v>
      </c>
      <c r="J358" s="698" t="s">
        <v>1150</v>
      </c>
      <c r="K358" s="698" t="s">
        <v>1151</v>
      </c>
      <c r="L358" s="701">
        <v>3721.8176470588246</v>
      </c>
      <c r="M358" s="701">
        <v>17</v>
      </c>
      <c r="N358" s="702">
        <v>63270.900000000016</v>
      </c>
    </row>
    <row r="359" spans="1:14" ht="14.45" customHeight="1" x14ac:dyDescent="0.2">
      <c r="A359" s="696" t="s">
        <v>509</v>
      </c>
      <c r="B359" s="697" t="s">
        <v>510</v>
      </c>
      <c r="C359" s="698" t="s">
        <v>521</v>
      </c>
      <c r="D359" s="699" t="s">
        <v>522</v>
      </c>
      <c r="E359" s="700">
        <v>50113001</v>
      </c>
      <c r="F359" s="699" t="s">
        <v>526</v>
      </c>
      <c r="G359" s="698" t="s">
        <v>550</v>
      </c>
      <c r="H359" s="698">
        <v>192342</v>
      </c>
      <c r="I359" s="698">
        <v>192342</v>
      </c>
      <c r="J359" s="698" t="s">
        <v>1152</v>
      </c>
      <c r="K359" s="698" t="s">
        <v>1153</v>
      </c>
      <c r="L359" s="701">
        <v>137.37</v>
      </c>
      <c r="M359" s="701">
        <v>1</v>
      </c>
      <c r="N359" s="702">
        <v>137.37</v>
      </c>
    </row>
    <row r="360" spans="1:14" ht="14.45" customHeight="1" x14ac:dyDescent="0.2">
      <c r="A360" s="696" t="s">
        <v>509</v>
      </c>
      <c r="B360" s="697" t="s">
        <v>510</v>
      </c>
      <c r="C360" s="698" t="s">
        <v>521</v>
      </c>
      <c r="D360" s="699" t="s">
        <v>522</v>
      </c>
      <c r="E360" s="700">
        <v>50113001</v>
      </c>
      <c r="F360" s="699" t="s">
        <v>526</v>
      </c>
      <c r="G360" s="698" t="s">
        <v>527</v>
      </c>
      <c r="H360" s="698">
        <v>148675</v>
      </c>
      <c r="I360" s="698">
        <v>148675</v>
      </c>
      <c r="J360" s="698" t="s">
        <v>1154</v>
      </c>
      <c r="K360" s="698" t="s">
        <v>1155</v>
      </c>
      <c r="L360" s="701">
        <v>243.73</v>
      </c>
      <c r="M360" s="701">
        <v>1</v>
      </c>
      <c r="N360" s="702">
        <v>243.73</v>
      </c>
    </row>
    <row r="361" spans="1:14" ht="14.45" customHeight="1" x14ac:dyDescent="0.2">
      <c r="A361" s="696" t="s">
        <v>509</v>
      </c>
      <c r="B361" s="697" t="s">
        <v>510</v>
      </c>
      <c r="C361" s="698" t="s">
        <v>521</v>
      </c>
      <c r="D361" s="699" t="s">
        <v>522</v>
      </c>
      <c r="E361" s="700">
        <v>50113001</v>
      </c>
      <c r="F361" s="699" t="s">
        <v>526</v>
      </c>
      <c r="G361" s="698" t="s">
        <v>527</v>
      </c>
      <c r="H361" s="698">
        <v>112770</v>
      </c>
      <c r="I361" s="698">
        <v>12770</v>
      </c>
      <c r="J361" s="698" t="s">
        <v>1156</v>
      </c>
      <c r="K361" s="698" t="s">
        <v>1157</v>
      </c>
      <c r="L361" s="701">
        <v>143.40000000000003</v>
      </c>
      <c r="M361" s="701">
        <v>6</v>
      </c>
      <c r="N361" s="702">
        <v>860.4000000000002</v>
      </c>
    </row>
    <row r="362" spans="1:14" ht="14.45" customHeight="1" x14ac:dyDescent="0.2">
      <c r="A362" s="696" t="s">
        <v>509</v>
      </c>
      <c r="B362" s="697" t="s">
        <v>510</v>
      </c>
      <c r="C362" s="698" t="s">
        <v>521</v>
      </c>
      <c r="D362" s="699" t="s">
        <v>522</v>
      </c>
      <c r="E362" s="700">
        <v>50113001</v>
      </c>
      <c r="F362" s="699" t="s">
        <v>526</v>
      </c>
      <c r="G362" s="698" t="s">
        <v>527</v>
      </c>
      <c r="H362" s="698">
        <v>117926</v>
      </c>
      <c r="I362" s="698">
        <v>201609</v>
      </c>
      <c r="J362" s="698" t="s">
        <v>1158</v>
      </c>
      <c r="K362" s="698" t="s">
        <v>1159</v>
      </c>
      <c r="L362" s="701">
        <v>44.849999999999994</v>
      </c>
      <c r="M362" s="701">
        <v>2</v>
      </c>
      <c r="N362" s="702">
        <v>89.699999999999989</v>
      </c>
    </row>
    <row r="363" spans="1:14" ht="14.45" customHeight="1" x14ac:dyDescent="0.2">
      <c r="A363" s="696" t="s">
        <v>509</v>
      </c>
      <c r="B363" s="697" t="s">
        <v>510</v>
      </c>
      <c r="C363" s="698" t="s">
        <v>521</v>
      </c>
      <c r="D363" s="699" t="s">
        <v>522</v>
      </c>
      <c r="E363" s="700">
        <v>50113001</v>
      </c>
      <c r="F363" s="699" t="s">
        <v>526</v>
      </c>
      <c r="G363" s="698" t="s">
        <v>550</v>
      </c>
      <c r="H363" s="698">
        <v>153951</v>
      </c>
      <c r="I363" s="698">
        <v>53951</v>
      </c>
      <c r="J363" s="698" t="s">
        <v>1160</v>
      </c>
      <c r="K363" s="698" t="s">
        <v>1161</v>
      </c>
      <c r="L363" s="701">
        <v>183.29000000000002</v>
      </c>
      <c r="M363" s="701">
        <v>1</v>
      </c>
      <c r="N363" s="702">
        <v>183.29000000000002</v>
      </c>
    </row>
    <row r="364" spans="1:14" ht="14.45" customHeight="1" x14ac:dyDescent="0.2">
      <c r="A364" s="696" t="s">
        <v>509</v>
      </c>
      <c r="B364" s="697" t="s">
        <v>510</v>
      </c>
      <c r="C364" s="698" t="s">
        <v>521</v>
      </c>
      <c r="D364" s="699" t="s">
        <v>522</v>
      </c>
      <c r="E364" s="700">
        <v>50113001</v>
      </c>
      <c r="F364" s="699" t="s">
        <v>526</v>
      </c>
      <c r="G364" s="698" t="s">
        <v>550</v>
      </c>
      <c r="H364" s="698">
        <v>233360</v>
      </c>
      <c r="I364" s="698">
        <v>233360</v>
      </c>
      <c r="J364" s="698" t="s">
        <v>1162</v>
      </c>
      <c r="K364" s="698" t="s">
        <v>1163</v>
      </c>
      <c r="L364" s="701">
        <v>21.96</v>
      </c>
      <c r="M364" s="701">
        <v>2</v>
      </c>
      <c r="N364" s="702">
        <v>43.92</v>
      </c>
    </row>
    <row r="365" spans="1:14" ht="14.45" customHeight="1" x14ac:dyDescent="0.2">
      <c r="A365" s="696" t="s">
        <v>509</v>
      </c>
      <c r="B365" s="697" t="s">
        <v>510</v>
      </c>
      <c r="C365" s="698" t="s">
        <v>521</v>
      </c>
      <c r="D365" s="699" t="s">
        <v>522</v>
      </c>
      <c r="E365" s="700">
        <v>50113001</v>
      </c>
      <c r="F365" s="699" t="s">
        <v>526</v>
      </c>
      <c r="G365" s="698" t="s">
        <v>550</v>
      </c>
      <c r="H365" s="698">
        <v>849578</v>
      </c>
      <c r="I365" s="698">
        <v>149480</v>
      </c>
      <c r="J365" s="698" t="s">
        <v>1164</v>
      </c>
      <c r="K365" s="698" t="s">
        <v>1165</v>
      </c>
      <c r="L365" s="701">
        <v>58.610000000000007</v>
      </c>
      <c r="M365" s="701">
        <v>1</v>
      </c>
      <c r="N365" s="702">
        <v>58.610000000000007</v>
      </c>
    </row>
    <row r="366" spans="1:14" ht="14.45" customHeight="1" x14ac:dyDescent="0.2">
      <c r="A366" s="696" t="s">
        <v>509</v>
      </c>
      <c r="B366" s="697" t="s">
        <v>510</v>
      </c>
      <c r="C366" s="698" t="s">
        <v>521</v>
      </c>
      <c r="D366" s="699" t="s">
        <v>522</v>
      </c>
      <c r="E366" s="700">
        <v>50113001</v>
      </c>
      <c r="F366" s="699" t="s">
        <v>526</v>
      </c>
      <c r="G366" s="698" t="s">
        <v>527</v>
      </c>
      <c r="H366" s="698">
        <v>848770</v>
      </c>
      <c r="I366" s="698">
        <v>155685</v>
      </c>
      <c r="J366" s="698" t="s">
        <v>1166</v>
      </c>
      <c r="K366" s="698" t="s">
        <v>1167</v>
      </c>
      <c r="L366" s="701">
        <v>140.86000000000001</v>
      </c>
      <c r="M366" s="701">
        <v>1</v>
      </c>
      <c r="N366" s="702">
        <v>140.86000000000001</v>
      </c>
    </row>
    <row r="367" spans="1:14" ht="14.45" customHeight="1" x14ac:dyDescent="0.2">
      <c r="A367" s="696" t="s">
        <v>509</v>
      </c>
      <c r="B367" s="697" t="s">
        <v>510</v>
      </c>
      <c r="C367" s="698" t="s">
        <v>521</v>
      </c>
      <c r="D367" s="699" t="s">
        <v>522</v>
      </c>
      <c r="E367" s="700">
        <v>50113002</v>
      </c>
      <c r="F367" s="699" t="s">
        <v>1168</v>
      </c>
      <c r="G367" s="698" t="s">
        <v>527</v>
      </c>
      <c r="H367" s="698">
        <v>195947</v>
      </c>
      <c r="I367" s="698">
        <v>95947</v>
      </c>
      <c r="J367" s="698" t="s">
        <v>1169</v>
      </c>
      <c r="K367" s="698" t="s">
        <v>1170</v>
      </c>
      <c r="L367" s="701">
        <v>2180.1571428571428</v>
      </c>
      <c r="M367" s="701">
        <v>21</v>
      </c>
      <c r="N367" s="702">
        <v>45783.299999999996</v>
      </c>
    </row>
    <row r="368" spans="1:14" ht="14.45" customHeight="1" x14ac:dyDescent="0.2">
      <c r="A368" s="696" t="s">
        <v>509</v>
      </c>
      <c r="B368" s="697" t="s">
        <v>510</v>
      </c>
      <c r="C368" s="698" t="s">
        <v>521</v>
      </c>
      <c r="D368" s="699" t="s">
        <v>522</v>
      </c>
      <c r="E368" s="700">
        <v>50113002</v>
      </c>
      <c r="F368" s="699" t="s">
        <v>1168</v>
      </c>
      <c r="G368" s="698" t="s">
        <v>527</v>
      </c>
      <c r="H368" s="698">
        <v>396920</v>
      </c>
      <c r="I368" s="698">
        <v>100152</v>
      </c>
      <c r="J368" s="698" t="s">
        <v>1171</v>
      </c>
      <c r="K368" s="698" t="s">
        <v>1172</v>
      </c>
      <c r="L368" s="701">
        <v>2857.6400000000003</v>
      </c>
      <c r="M368" s="701">
        <v>1</v>
      </c>
      <c r="N368" s="702">
        <v>2857.6400000000003</v>
      </c>
    </row>
    <row r="369" spans="1:14" ht="14.45" customHeight="1" x14ac:dyDescent="0.2">
      <c r="A369" s="696" t="s">
        <v>509</v>
      </c>
      <c r="B369" s="697" t="s">
        <v>510</v>
      </c>
      <c r="C369" s="698" t="s">
        <v>521</v>
      </c>
      <c r="D369" s="699" t="s">
        <v>522</v>
      </c>
      <c r="E369" s="700">
        <v>50113002</v>
      </c>
      <c r="F369" s="699" t="s">
        <v>1168</v>
      </c>
      <c r="G369" s="698" t="s">
        <v>527</v>
      </c>
      <c r="H369" s="698">
        <v>149415</v>
      </c>
      <c r="I369" s="698">
        <v>49415</v>
      </c>
      <c r="J369" s="698" t="s">
        <v>1173</v>
      </c>
      <c r="K369" s="698" t="s">
        <v>1174</v>
      </c>
      <c r="L369" s="701">
        <v>1728.25</v>
      </c>
      <c r="M369" s="701">
        <v>8</v>
      </c>
      <c r="N369" s="702">
        <v>13826</v>
      </c>
    </row>
    <row r="370" spans="1:14" ht="14.45" customHeight="1" x14ac:dyDescent="0.2">
      <c r="A370" s="696" t="s">
        <v>509</v>
      </c>
      <c r="B370" s="697" t="s">
        <v>510</v>
      </c>
      <c r="C370" s="698" t="s">
        <v>521</v>
      </c>
      <c r="D370" s="699" t="s">
        <v>522</v>
      </c>
      <c r="E370" s="700">
        <v>50113002</v>
      </c>
      <c r="F370" s="699" t="s">
        <v>1168</v>
      </c>
      <c r="G370" s="698" t="s">
        <v>527</v>
      </c>
      <c r="H370" s="698">
        <v>149409</v>
      </c>
      <c r="I370" s="698">
        <v>49409</v>
      </c>
      <c r="J370" s="698" t="s">
        <v>1175</v>
      </c>
      <c r="K370" s="698" t="s">
        <v>1174</v>
      </c>
      <c r="L370" s="701">
        <v>1366.61</v>
      </c>
      <c r="M370" s="701">
        <v>1</v>
      </c>
      <c r="N370" s="702">
        <v>1366.61</v>
      </c>
    </row>
    <row r="371" spans="1:14" ht="14.45" customHeight="1" x14ac:dyDescent="0.2">
      <c r="A371" s="696" t="s">
        <v>509</v>
      </c>
      <c r="B371" s="697" t="s">
        <v>510</v>
      </c>
      <c r="C371" s="698" t="s">
        <v>521</v>
      </c>
      <c r="D371" s="699" t="s">
        <v>522</v>
      </c>
      <c r="E371" s="700">
        <v>50113002</v>
      </c>
      <c r="F371" s="699" t="s">
        <v>1168</v>
      </c>
      <c r="G371" s="698" t="s">
        <v>527</v>
      </c>
      <c r="H371" s="698">
        <v>396914</v>
      </c>
      <c r="I371" s="698">
        <v>52301</v>
      </c>
      <c r="J371" s="698" t="s">
        <v>1176</v>
      </c>
      <c r="K371" s="698" t="s">
        <v>1172</v>
      </c>
      <c r="L371" s="701">
        <v>2221.34</v>
      </c>
      <c r="M371" s="701">
        <v>10</v>
      </c>
      <c r="N371" s="702">
        <v>22213.4</v>
      </c>
    </row>
    <row r="372" spans="1:14" ht="14.45" customHeight="1" x14ac:dyDescent="0.2">
      <c r="A372" s="696" t="s">
        <v>509</v>
      </c>
      <c r="B372" s="697" t="s">
        <v>510</v>
      </c>
      <c r="C372" s="698" t="s">
        <v>521</v>
      </c>
      <c r="D372" s="699" t="s">
        <v>522</v>
      </c>
      <c r="E372" s="700">
        <v>50113002</v>
      </c>
      <c r="F372" s="699" t="s">
        <v>1168</v>
      </c>
      <c r="G372" s="698" t="s">
        <v>527</v>
      </c>
      <c r="H372" s="698">
        <v>165317</v>
      </c>
      <c r="I372" s="698">
        <v>65317</v>
      </c>
      <c r="J372" s="698" t="s">
        <v>1177</v>
      </c>
      <c r="K372" s="698" t="s">
        <v>1178</v>
      </c>
      <c r="L372" s="701">
        <v>2167.9375</v>
      </c>
      <c r="M372" s="701">
        <v>4</v>
      </c>
      <c r="N372" s="702">
        <v>8671.75</v>
      </c>
    </row>
    <row r="373" spans="1:14" ht="14.45" customHeight="1" x14ac:dyDescent="0.2">
      <c r="A373" s="696" t="s">
        <v>509</v>
      </c>
      <c r="B373" s="697" t="s">
        <v>510</v>
      </c>
      <c r="C373" s="698" t="s">
        <v>521</v>
      </c>
      <c r="D373" s="699" t="s">
        <v>522</v>
      </c>
      <c r="E373" s="700">
        <v>50113002</v>
      </c>
      <c r="F373" s="699" t="s">
        <v>1168</v>
      </c>
      <c r="G373" s="698" t="s">
        <v>527</v>
      </c>
      <c r="H373" s="698">
        <v>116338</v>
      </c>
      <c r="I373" s="698">
        <v>16338</v>
      </c>
      <c r="J373" s="698" t="s">
        <v>1179</v>
      </c>
      <c r="K373" s="698" t="s">
        <v>1180</v>
      </c>
      <c r="L373" s="701">
        <v>3263.6999999999989</v>
      </c>
      <c r="M373" s="701">
        <v>17.8</v>
      </c>
      <c r="N373" s="702">
        <v>58093.859999999986</v>
      </c>
    </row>
    <row r="374" spans="1:14" ht="14.45" customHeight="1" x14ac:dyDescent="0.2">
      <c r="A374" s="696" t="s">
        <v>509</v>
      </c>
      <c r="B374" s="697" t="s">
        <v>510</v>
      </c>
      <c r="C374" s="698" t="s">
        <v>521</v>
      </c>
      <c r="D374" s="699" t="s">
        <v>522</v>
      </c>
      <c r="E374" s="700">
        <v>50113002</v>
      </c>
      <c r="F374" s="699" t="s">
        <v>1168</v>
      </c>
      <c r="G374" s="698" t="s">
        <v>527</v>
      </c>
      <c r="H374" s="698">
        <v>116336</v>
      </c>
      <c r="I374" s="698">
        <v>16336</v>
      </c>
      <c r="J374" s="698" t="s">
        <v>1179</v>
      </c>
      <c r="K374" s="698" t="s">
        <v>1181</v>
      </c>
      <c r="L374" s="701">
        <v>1706.6800000000003</v>
      </c>
      <c r="M374" s="701">
        <v>12</v>
      </c>
      <c r="N374" s="702">
        <v>20480.160000000003</v>
      </c>
    </row>
    <row r="375" spans="1:14" ht="14.45" customHeight="1" x14ac:dyDescent="0.2">
      <c r="A375" s="696" t="s">
        <v>509</v>
      </c>
      <c r="B375" s="697" t="s">
        <v>510</v>
      </c>
      <c r="C375" s="698" t="s">
        <v>521</v>
      </c>
      <c r="D375" s="699" t="s">
        <v>522</v>
      </c>
      <c r="E375" s="700">
        <v>50113002</v>
      </c>
      <c r="F375" s="699" t="s">
        <v>1168</v>
      </c>
      <c r="G375" s="698" t="s">
        <v>527</v>
      </c>
      <c r="H375" s="698">
        <v>116337</v>
      </c>
      <c r="I375" s="698">
        <v>16337</v>
      </c>
      <c r="J375" s="698" t="s">
        <v>1179</v>
      </c>
      <c r="K375" s="698" t="s">
        <v>1182</v>
      </c>
      <c r="L375" s="701">
        <v>2121.64</v>
      </c>
      <c r="M375" s="701">
        <v>47.9</v>
      </c>
      <c r="N375" s="702">
        <v>101626.55599999998</v>
      </c>
    </row>
    <row r="376" spans="1:14" ht="14.45" customHeight="1" x14ac:dyDescent="0.2">
      <c r="A376" s="696" t="s">
        <v>509</v>
      </c>
      <c r="B376" s="697" t="s">
        <v>510</v>
      </c>
      <c r="C376" s="698" t="s">
        <v>521</v>
      </c>
      <c r="D376" s="699" t="s">
        <v>522</v>
      </c>
      <c r="E376" s="700">
        <v>50113002</v>
      </c>
      <c r="F376" s="699" t="s">
        <v>1168</v>
      </c>
      <c r="G376" s="698" t="s">
        <v>527</v>
      </c>
      <c r="H376" s="698">
        <v>142003</v>
      </c>
      <c r="I376" s="698">
        <v>142003</v>
      </c>
      <c r="J376" s="698" t="s">
        <v>1183</v>
      </c>
      <c r="K376" s="698" t="s">
        <v>1174</v>
      </c>
      <c r="L376" s="701">
        <v>3687.0625</v>
      </c>
      <c r="M376" s="701">
        <v>16</v>
      </c>
      <c r="N376" s="702">
        <v>58993</v>
      </c>
    </row>
    <row r="377" spans="1:14" ht="14.45" customHeight="1" x14ac:dyDescent="0.2">
      <c r="A377" s="696" t="s">
        <v>509</v>
      </c>
      <c r="B377" s="697" t="s">
        <v>510</v>
      </c>
      <c r="C377" s="698" t="s">
        <v>521</v>
      </c>
      <c r="D377" s="699" t="s">
        <v>522</v>
      </c>
      <c r="E377" s="700">
        <v>50113002</v>
      </c>
      <c r="F377" s="699" t="s">
        <v>1168</v>
      </c>
      <c r="G377" s="698" t="s">
        <v>527</v>
      </c>
      <c r="H377" s="698">
        <v>58629</v>
      </c>
      <c r="I377" s="698">
        <v>58629</v>
      </c>
      <c r="J377" s="698" t="s">
        <v>1184</v>
      </c>
      <c r="K377" s="698" t="s">
        <v>1174</v>
      </c>
      <c r="L377" s="701">
        <v>3267</v>
      </c>
      <c r="M377" s="701">
        <v>5</v>
      </c>
      <c r="N377" s="702">
        <v>16335</v>
      </c>
    </row>
    <row r="378" spans="1:14" ht="14.45" customHeight="1" x14ac:dyDescent="0.2">
      <c r="A378" s="696" t="s">
        <v>509</v>
      </c>
      <c r="B378" s="697" t="s">
        <v>510</v>
      </c>
      <c r="C378" s="698" t="s">
        <v>521</v>
      </c>
      <c r="D378" s="699" t="s">
        <v>522</v>
      </c>
      <c r="E378" s="700">
        <v>50113002</v>
      </c>
      <c r="F378" s="699" t="s">
        <v>1168</v>
      </c>
      <c r="G378" s="698" t="s">
        <v>527</v>
      </c>
      <c r="H378" s="698">
        <v>213104</v>
      </c>
      <c r="I378" s="698">
        <v>213104</v>
      </c>
      <c r="J378" s="698" t="s">
        <v>1185</v>
      </c>
      <c r="K378" s="698" t="s">
        <v>1186</v>
      </c>
      <c r="L378" s="701">
        <v>4350.01</v>
      </c>
      <c r="M378" s="701">
        <v>1</v>
      </c>
      <c r="N378" s="702">
        <v>4350.01</v>
      </c>
    </row>
    <row r="379" spans="1:14" ht="14.45" customHeight="1" x14ac:dyDescent="0.2">
      <c r="A379" s="696" t="s">
        <v>509</v>
      </c>
      <c r="B379" s="697" t="s">
        <v>510</v>
      </c>
      <c r="C379" s="698" t="s">
        <v>521</v>
      </c>
      <c r="D379" s="699" t="s">
        <v>522</v>
      </c>
      <c r="E379" s="700">
        <v>50113002</v>
      </c>
      <c r="F379" s="699" t="s">
        <v>1168</v>
      </c>
      <c r="G379" s="698" t="s">
        <v>527</v>
      </c>
      <c r="H379" s="698">
        <v>213102</v>
      </c>
      <c r="I379" s="698">
        <v>213102</v>
      </c>
      <c r="J379" s="698" t="s">
        <v>1185</v>
      </c>
      <c r="K379" s="698" t="s">
        <v>1187</v>
      </c>
      <c r="L379" s="701">
        <v>2565.7700000000004</v>
      </c>
      <c r="M379" s="701">
        <v>9</v>
      </c>
      <c r="N379" s="702">
        <v>23091.930000000004</v>
      </c>
    </row>
    <row r="380" spans="1:14" ht="14.45" customHeight="1" x14ac:dyDescent="0.2">
      <c r="A380" s="696" t="s">
        <v>509</v>
      </c>
      <c r="B380" s="697" t="s">
        <v>510</v>
      </c>
      <c r="C380" s="698" t="s">
        <v>521</v>
      </c>
      <c r="D380" s="699" t="s">
        <v>522</v>
      </c>
      <c r="E380" s="700">
        <v>50113002</v>
      </c>
      <c r="F380" s="699" t="s">
        <v>1168</v>
      </c>
      <c r="G380" s="698" t="s">
        <v>527</v>
      </c>
      <c r="H380" s="698">
        <v>213103</v>
      </c>
      <c r="I380" s="698">
        <v>213103</v>
      </c>
      <c r="J380" s="698" t="s">
        <v>1185</v>
      </c>
      <c r="K380" s="698" t="s">
        <v>1188</v>
      </c>
      <c r="L380" s="701">
        <v>3625.37</v>
      </c>
      <c r="M380" s="701">
        <v>1</v>
      </c>
      <c r="N380" s="702">
        <v>3625.37</v>
      </c>
    </row>
    <row r="381" spans="1:14" ht="14.45" customHeight="1" x14ac:dyDescent="0.2">
      <c r="A381" s="696" t="s">
        <v>509</v>
      </c>
      <c r="B381" s="697" t="s">
        <v>510</v>
      </c>
      <c r="C381" s="698" t="s">
        <v>521</v>
      </c>
      <c r="D381" s="699" t="s">
        <v>522</v>
      </c>
      <c r="E381" s="700">
        <v>50113002</v>
      </c>
      <c r="F381" s="699" t="s">
        <v>1168</v>
      </c>
      <c r="G381" s="698" t="s">
        <v>527</v>
      </c>
      <c r="H381" s="698">
        <v>103414</v>
      </c>
      <c r="I381" s="698">
        <v>3414</v>
      </c>
      <c r="J381" s="698" t="s">
        <v>1189</v>
      </c>
      <c r="K381" s="698" t="s">
        <v>1190</v>
      </c>
      <c r="L381" s="701">
        <v>2513.7400000000002</v>
      </c>
      <c r="M381" s="701">
        <v>178</v>
      </c>
      <c r="N381" s="702">
        <v>447445.72000000003</v>
      </c>
    </row>
    <row r="382" spans="1:14" ht="14.45" customHeight="1" x14ac:dyDescent="0.2">
      <c r="A382" s="696" t="s">
        <v>509</v>
      </c>
      <c r="B382" s="697" t="s">
        <v>510</v>
      </c>
      <c r="C382" s="698" t="s">
        <v>521</v>
      </c>
      <c r="D382" s="699" t="s">
        <v>522</v>
      </c>
      <c r="E382" s="700">
        <v>50113002</v>
      </c>
      <c r="F382" s="699" t="s">
        <v>1168</v>
      </c>
      <c r="G382" s="698" t="s">
        <v>527</v>
      </c>
      <c r="H382" s="698">
        <v>227400</v>
      </c>
      <c r="I382" s="698">
        <v>227400</v>
      </c>
      <c r="J382" s="698" t="s">
        <v>1191</v>
      </c>
      <c r="K382" s="698" t="s">
        <v>1192</v>
      </c>
      <c r="L382" s="701">
        <v>4708</v>
      </c>
      <c r="M382" s="701">
        <v>6</v>
      </c>
      <c r="N382" s="702">
        <v>28248</v>
      </c>
    </row>
    <row r="383" spans="1:14" ht="14.45" customHeight="1" x14ac:dyDescent="0.2">
      <c r="A383" s="696" t="s">
        <v>509</v>
      </c>
      <c r="B383" s="697" t="s">
        <v>510</v>
      </c>
      <c r="C383" s="698" t="s">
        <v>521</v>
      </c>
      <c r="D383" s="699" t="s">
        <v>522</v>
      </c>
      <c r="E383" s="700">
        <v>50113002</v>
      </c>
      <c r="F383" s="699" t="s">
        <v>1168</v>
      </c>
      <c r="G383" s="698" t="s">
        <v>527</v>
      </c>
      <c r="H383" s="698">
        <v>227392</v>
      </c>
      <c r="I383" s="698">
        <v>227392</v>
      </c>
      <c r="J383" s="698" t="s">
        <v>1193</v>
      </c>
      <c r="K383" s="698" t="s">
        <v>1192</v>
      </c>
      <c r="L383" s="701">
        <v>4787.42</v>
      </c>
      <c r="M383" s="701">
        <v>10</v>
      </c>
      <c r="N383" s="702">
        <v>47874.2</v>
      </c>
    </row>
    <row r="384" spans="1:14" ht="14.45" customHeight="1" x14ac:dyDescent="0.2">
      <c r="A384" s="696" t="s">
        <v>509</v>
      </c>
      <c r="B384" s="697" t="s">
        <v>510</v>
      </c>
      <c r="C384" s="698" t="s">
        <v>521</v>
      </c>
      <c r="D384" s="699" t="s">
        <v>522</v>
      </c>
      <c r="E384" s="700">
        <v>50113002</v>
      </c>
      <c r="F384" s="699" t="s">
        <v>1168</v>
      </c>
      <c r="G384" s="698" t="s">
        <v>527</v>
      </c>
      <c r="H384" s="698">
        <v>394774</v>
      </c>
      <c r="I384" s="698">
        <v>157118</v>
      </c>
      <c r="J384" s="698" t="s">
        <v>1194</v>
      </c>
      <c r="K384" s="698" t="s">
        <v>1195</v>
      </c>
      <c r="L384" s="701">
        <v>3323.7217391304343</v>
      </c>
      <c r="M384" s="701">
        <v>23</v>
      </c>
      <c r="N384" s="702">
        <v>76445.599999999991</v>
      </c>
    </row>
    <row r="385" spans="1:14" ht="14.45" customHeight="1" x14ac:dyDescent="0.2">
      <c r="A385" s="696" t="s">
        <v>509</v>
      </c>
      <c r="B385" s="697" t="s">
        <v>510</v>
      </c>
      <c r="C385" s="698" t="s">
        <v>521</v>
      </c>
      <c r="D385" s="699" t="s">
        <v>522</v>
      </c>
      <c r="E385" s="700">
        <v>50113002</v>
      </c>
      <c r="F385" s="699" t="s">
        <v>1168</v>
      </c>
      <c r="G385" s="698" t="s">
        <v>527</v>
      </c>
      <c r="H385" s="698">
        <v>500716</v>
      </c>
      <c r="I385" s="698">
        <v>157112</v>
      </c>
      <c r="J385" s="698" t="s">
        <v>1196</v>
      </c>
      <c r="K385" s="698" t="s">
        <v>1195</v>
      </c>
      <c r="L385" s="701">
        <v>3286.9692264913974</v>
      </c>
      <c r="M385" s="701">
        <v>78</v>
      </c>
      <c r="N385" s="702">
        <v>256383.59966632901</v>
      </c>
    </row>
    <row r="386" spans="1:14" ht="14.45" customHeight="1" x14ac:dyDescent="0.2">
      <c r="A386" s="696" t="s">
        <v>509</v>
      </c>
      <c r="B386" s="697" t="s">
        <v>510</v>
      </c>
      <c r="C386" s="698" t="s">
        <v>521</v>
      </c>
      <c r="D386" s="699" t="s">
        <v>522</v>
      </c>
      <c r="E386" s="700">
        <v>50113002</v>
      </c>
      <c r="F386" s="699" t="s">
        <v>1168</v>
      </c>
      <c r="G386" s="698" t="s">
        <v>527</v>
      </c>
      <c r="H386" s="698">
        <v>18733</v>
      </c>
      <c r="I386" s="698">
        <v>18733</v>
      </c>
      <c r="J386" s="698" t="s">
        <v>1197</v>
      </c>
      <c r="K386" s="698" t="s">
        <v>1198</v>
      </c>
      <c r="L386" s="701">
        <v>1496</v>
      </c>
      <c r="M386" s="701">
        <v>12</v>
      </c>
      <c r="N386" s="702">
        <v>17952</v>
      </c>
    </row>
    <row r="387" spans="1:14" ht="14.45" customHeight="1" x14ac:dyDescent="0.2">
      <c r="A387" s="696" t="s">
        <v>509</v>
      </c>
      <c r="B387" s="697" t="s">
        <v>510</v>
      </c>
      <c r="C387" s="698" t="s">
        <v>521</v>
      </c>
      <c r="D387" s="699" t="s">
        <v>522</v>
      </c>
      <c r="E387" s="700">
        <v>50113002</v>
      </c>
      <c r="F387" s="699" t="s">
        <v>1168</v>
      </c>
      <c r="G387" s="698" t="s">
        <v>527</v>
      </c>
      <c r="H387" s="698">
        <v>118734</v>
      </c>
      <c r="I387" s="698">
        <v>18734</v>
      </c>
      <c r="J387" s="698" t="s">
        <v>1197</v>
      </c>
      <c r="K387" s="698" t="s">
        <v>1199</v>
      </c>
      <c r="L387" s="701">
        <v>2739.17</v>
      </c>
      <c r="M387" s="701">
        <v>3</v>
      </c>
      <c r="N387" s="702">
        <v>8217.51</v>
      </c>
    </row>
    <row r="388" spans="1:14" ht="14.45" customHeight="1" x14ac:dyDescent="0.2">
      <c r="A388" s="696" t="s">
        <v>509</v>
      </c>
      <c r="B388" s="697" t="s">
        <v>510</v>
      </c>
      <c r="C388" s="698" t="s">
        <v>521</v>
      </c>
      <c r="D388" s="699" t="s">
        <v>522</v>
      </c>
      <c r="E388" s="700">
        <v>50113006</v>
      </c>
      <c r="F388" s="699" t="s">
        <v>1200</v>
      </c>
      <c r="G388" s="698" t="s">
        <v>527</v>
      </c>
      <c r="H388" s="698">
        <v>991356</v>
      </c>
      <c r="I388" s="698">
        <v>0</v>
      </c>
      <c r="J388" s="698" t="s">
        <v>1201</v>
      </c>
      <c r="K388" s="698" t="s">
        <v>306</v>
      </c>
      <c r="L388" s="701">
        <v>732.81</v>
      </c>
      <c r="M388" s="701">
        <v>1</v>
      </c>
      <c r="N388" s="702">
        <v>732.81</v>
      </c>
    </row>
    <row r="389" spans="1:14" ht="14.45" customHeight="1" x14ac:dyDescent="0.2">
      <c r="A389" s="696" t="s">
        <v>509</v>
      </c>
      <c r="B389" s="697" t="s">
        <v>510</v>
      </c>
      <c r="C389" s="698" t="s">
        <v>521</v>
      </c>
      <c r="D389" s="699" t="s">
        <v>522</v>
      </c>
      <c r="E389" s="700">
        <v>50113006</v>
      </c>
      <c r="F389" s="699" t="s">
        <v>1200</v>
      </c>
      <c r="G389" s="698" t="s">
        <v>550</v>
      </c>
      <c r="H389" s="698">
        <v>217109</v>
      </c>
      <c r="I389" s="698">
        <v>217109</v>
      </c>
      <c r="J389" s="698" t="s">
        <v>1202</v>
      </c>
      <c r="K389" s="698" t="s">
        <v>1203</v>
      </c>
      <c r="L389" s="701">
        <v>131.15</v>
      </c>
      <c r="M389" s="701">
        <v>3</v>
      </c>
      <c r="N389" s="702">
        <v>393.45000000000005</v>
      </c>
    </row>
    <row r="390" spans="1:14" ht="14.45" customHeight="1" x14ac:dyDescent="0.2">
      <c r="A390" s="696" t="s">
        <v>509</v>
      </c>
      <c r="B390" s="697" t="s">
        <v>510</v>
      </c>
      <c r="C390" s="698" t="s">
        <v>521</v>
      </c>
      <c r="D390" s="699" t="s">
        <v>522</v>
      </c>
      <c r="E390" s="700">
        <v>50113006</v>
      </c>
      <c r="F390" s="699" t="s">
        <v>1200</v>
      </c>
      <c r="G390" s="698" t="s">
        <v>550</v>
      </c>
      <c r="H390" s="698">
        <v>217110</v>
      </c>
      <c r="I390" s="698">
        <v>217110</v>
      </c>
      <c r="J390" s="698" t="s">
        <v>1204</v>
      </c>
      <c r="K390" s="698" t="s">
        <v>1203</v>
      </c>
      <c r="L390" s="701">
        <v>131.15</v>
      </c>
      <c r="M390" s="701">
        <v>4</v>
      </c>
      <c r="N390" s="702">
        <v>524.6</v>
      </c>
    </row>
    <row r="391" spans="1:14" ht="14.45" customHeight="1" x14ac:dyDescent="0.2">
      <c r="A391" s="696" t="s">
        <v>509</v>
      </c>
      <c r="B391" s="697" t="s">
        <v>510</v>
      </c>
      <c r="C391" s="698" t="s">
        <v>521</v>
      </c>
      <c r="D391" s="699" t="s">
        <v>522</v>
      </c>
      <c r="E391" s="700">
        <v>50113006</v>
      </c>
      <c r="F391" s="699" t="s">
        <v>1200</v>
      </c>
      <c r="G391" s="698" t="s">
        <v>550</v>
      </c>
      <c r="H391" s="698">
        <v>33833</v>
      </c>
      <c r="I391" s="698">
        <v>33833</v>
      </c>
      <c r="J391" s="698" t="s">
        <v>1205</v>
      </c>
      <c r="K391" s="698" t="s">
        <v>1203</v>
      </c>
      <c r="L391" s="701">
        <v>167.22000000000003</v>
      </c>
      <c r="M391" s="701">
        <v>4</v>
      </c>
      <c r="N391" s="702">
        <v>668.88000000000011</v>
      </c>
    </row>
    <row r="392" spans="1:14" ht="14.45" customHeight="1" x14ac:dyDescent="0.2">
      <c r="A392" s="696" t="s">
        <v>509</v>
      </c>
      <c r="B392" s="697" t="s">
        <v>510</v>
      </c>
      <c r="C392" s="698" t="s">
        <v>521</v>
      </c>
      <c r="D392" s="699" t="s">
        <v>522</v>
      </c>
      <c r="E392" s="700">
        <v>50113006</v>
      </c>
      <c r="F392" s="699" t="s">
        <v>1200</v>
      </c>
      <c r="G392" s="698" t="s">
        <v>550</v>
      </c>
      <c r="H392" s="698">
        <v>133339</v>
      </c>
      <c r="I392" s="698">
        <v>33339</v>
      </c>
      <c r="J392" s="698" t="s">
        <v>1206</v>
      </c>
      <c r="K392" s="698" t="s">
        <v>1207</v>
      </c>
      <c r="L392" s="701">
        <v>41.800000000000004</v>
      </c>
      <c r="M392" s="701">
        <v>44</v>
      </c>
      <c r="N392" s="702">
        <v>1839.2</v>
      </c>
    </row>
    <row r="393" spans="1:14" ht="14.45" customHeight="1" x14ac:dyDescent="0.2">
      <c r="A393" s="696" t="s">
        <v>509</v>
      </c>
      <c r="B393" s="697" t="s">
        <v>510</v>
      </c>
      <c r="C393" s="698" t="s">
        <v>521</v>
      </c>
      <c r="D393" s="699" t="s">
        <v>522</v>
      </c>
      <c r="E393" s="700">
        <v>50113006</v>
      </c>
      <c r="F393" s="699" t="s">
        <v>1200</v>
      </c>
      <c r="G393" s="698" t="s">
        <v>527</v>
      </c>
      <c r="H393" s="698">
        <v>217087</v>
      </c>
      <c r="I393" s="698">
        <v>217087</v>
      </c>
      <c r="J393" s="698" t="s">
        <v>1206</v>
      </c>
      <c r="K393" s="698" t="s">
        <v>1203</v>
      </c>
      <c r="L393" s="701">
        <v>164.59</v>
      </c>
      <c r="M393" s="701">
        <v>5</v>
      </c>
      <c r="N393" s="702">
        <v>822.95</v>
      </c>
    </row>
    <row r="394" spans="1:14" ht="14.45" customHeight="1" x14ac:dyDescent="0.2">
      <c r="A394" s="696" t="s">
        <v>509</v>
      </c>
      <c r="B394" s="697" t="s">
        <v>510</v>
      </c>
      <c r="C394" s="698" t="s">
        <v>521</v>
      </c>
      <c r="D394" s="699" t="s">
        <v>522</v>
      </c>
      <c r="E394" s="700">
        <v>50113006</v>
      </c>
      <c r="F394" s="699" t="s">
        <v>1200</v>
      </c>
      <c r="G394" s="698" t="s">
        <v>550</v>
      </c>
      <c r="H394" s="698">
        <v>133340</v>
      </c>
      <c r="I394" s="698">
        <v>33340</v>
      </c>
      <c r="J394" s="698" t="s">
        <v>1208</v>
      </c>
      <c r="K394" s="698" t="s">
        <v>1207</v>
      </c>
      <c r="L394" s="701">
        <v>41.67619047619047</v>
      </c>
      <c r="M394" s="701">
        <v>42</v>
      </c>
      <c r="N394" s="702">
        <v>1750.3999999999996</v>
      </c>
    </row>
    <row r="395" spans="1:14" ht="14.45" customHeight="1" x14ac:dyDescent="0.2">
      <c r="A395" s="696" t="s">
        <v>509</v>
      </c>
      <c r="B395" s="697" t="s">
        <v>510</v>
      </c>
      <c r="C395" s="698" t="s">
        <v>521</v>
      </c>
      <c r="D395" s="699" t="s">
        <v>522</v>
      </c>
      <c r="E395" s="700">
        <v>50113006</v>
      </c>
      <c r="F395" s="699" t="s">
        <v>1200</v>
      </c>
      <c r="G395" s="698" t="s">
        <v>527</v>
      </c>
      <c r="H395" s="698">
        <v>217088</v>
      </c>
      <c r="I395" s="698">
        <v>217088</v>
      </c>
      <c r="J395" s="698" t="s">
        <v>1208</v>
      </c>
      <c r="K395" s="698" t="s">
        <v>1203</v>
      </c>
      <c r="L395" s="701">
        <v>165.46666666666667</v>
      </c>
      <c r="M395" s="701">
        <v>12</v>
      </c>
      <c r="N395" s="702">
        <v>1985.6</v>
      </c>
    </row>
    <row r="396" spans="1:14" ht="14.45" customHeight="1" x14ac:dyDescent="0.2">
      <c r="A396" s="696" t="s">
        <v>509</v>
      </c>
      <c r="B396" s="697" t="s">
        <v>510</v>
      </c>
      <c r="C396" s="698" t="s">
        <v>521</v>
      </c>
      <c r="D396" s="699" t="s">
        <v>522</v>
      </c>
      <c r="E396" s="700">
        <v>50113006</v>
      </c>
      <c r="F396" s="699" t="s">
        <v>1200</v>
      </c>
      <c r="G396" s="698" t="s">
        <v>527</v>
      </c>
      <c r="H396" s="698">
        <v>217076</v>
      </c>
      <c r="I396" s="698">
        <v>217076</v>
      </c>
      <c r="J396" s="698" t="s">
        <v>1209</v>
      </c>
      <c r="K396" s="698" t="s">
        <v>752</v>
      </c>
      <c r="L396" s="701">
        <v>161.55000000000001</v>
      </c>
      <c r="M396" s="701">
        <v>2</v>
      </c>
      <c r="N396" s="702">
        <v>323.10000000000002</v>
      </c>
    </row>
    <row r="397" spans="1:14" ht="14.45" customHeight="1" x14ac:dyDescent="0.2">
      <c r="A397" s="696" t="s">
        <v>509</v>
      </c>
      <c r="B397" s="697" t="s">
        <v>510</v>
      </c>
      <c r="C397" s="698" t="s">
        <v>521</v>
      </c>
      <c r="D397" s="699" t="s">
        <v>522</v>
      </c>
      <c r="E397" s="700">
        <v>50113006</v>
      </c>
      <c r="F397" s="699" t="s">
        <v>1200</v>
      </c>
      <c r="G397" s="698" t="s">
        <v>527</v>
      </c>
      <c r="H397" s="698">
        <v>217077</v>
      </c>
      <c r="I397" s="698">
        <v>217077</v>
      </c>
      <c r="J397" s="698" t="s">
        <v>1210</v>
      </c>
      <c r="K397" s="698" t="s">
        <v>752</v>
      </c>
      <c r="L397" s="701">
        <v>161.55000000000001</v>
      </c>
      <c r="M397" s="701">
        <v>10</v>
      </c>
      <c r="N397" s="702">
        <v>1615.5</v>
      </c>
    </row>
    <row r="398" spans="1:14" ht="14.45" customHeight="1" x14ac:dyDescent="0.2">
      <c r="A398" s="696" t="s">
        <v>509</v>
      </c>
      <c r="B398" s="697" t="s">
        <v>510</v>
      </c>
      <c r="C398" s="698" t="s">
        <v>521</v>
      </c>
      <c r="D398" s="699" t="s">
        <v>522</v>
      </c>
      <c r="E398" s="700">
        <v>50113006</v>
      </c>
      <c r="F398" s="699" t="s">
        <v>1200</v>
      </c>
      <c r="G398" s="698" t="s">
        <v>527</v>
      </c>
      <c r="H398" s="698">
        <v>33889</v>
      </c>
      <c r="I398" s="698">
        <v>33889</v>
      </c>
      <c r="J398" s="698" t="s">
        <v>1211</v>
      </c>
      <c r="K398" s="698" t="s">
        <v>1212</v>
      </c>
      <c r="L398" s="701">
        <v>114.83466666666666</v>
      </c>
      <c r="M398" s="701">
        <v>15</v>
      </c>
      <c r="N398" s="702">
        <v>1722.52</v>
      </c>
    </row>
    <row r="399" spans="1:14" ht="14.45" customHeight="1" x14ac:dyDescent="0.2">
      <c r="A399" s="696" t="s">
        <v>509</v>
      </c>
      <c r="B399" s="697" t="s">
        <v>510</v>
      </c>
      <c r="C399" s="698" t="s">
        <v>521</v>
      </c>
      <c r="D399" s="699" t="s">
        <v>522</v>
      </c>
      <c r="E399" s="700">
        <v>50113006</v>
      </c>
      <c r="F399" s="699" t="s">
        <v>1200</v>
      </c>
      <c r="G399" s="698" t="s">
        <v>527</v>
      </c>
      <c r="H399" s="698">
        <v>33888</v>
      </c>
      <c r="I399" s="698">
        <v>33888</v>
      </c>
      <c r="J399" s="698" t="s">
        <v>1213</v>
      </c>
      <c r="K399" s="698" t="s">
        <v>1212</v>
      </c>
      <c r="L399" s="701">
        <v>115</v>
      </c>
      <c r="M399" s="701">
        <v>1</v>
      </c>
      <c r="N399" s="702">
        <v>115</v>
      </c>
    </row>
    <row r="400" spans="1:14" ht="14.45" customHeight="1" x14ac:dyDescent="0.2">
      <c r="A400" s="696" t="s">
        <v>509</v>
      </c>
      <c r="B400" s="697" t="s">
        <v>510</v>
      </c>
      <c r="C400" s="698" t="s">
        <v>521</v>
      </c>
      <c r="D400" s="699" t="s">
        <v>522</v>
      </c>
      <c r="E400" s="700">
        <v>50113006</v>
      </c>
      <c r="F400" s="699" t="s">
        <v>1200</v>
      </c>
      <c r="G400" s="698" t="s">
        <v>527</v>
      </c>
      <c r="H400" s="698">
        <v>33891</v>
      </c>
      <c r="I400" s="698">
        <v>33891</v>
      </c>
      <c r="J400" s="698" t="s">
        <v>1214</v>
      </c>
      <c r="K400" s="698" t="s">
        <v>1212</v>
      </c>
      <c r="L400" s="701">
        <v>114.86222222222221</v>
      </c>
      <c r="M400" s="701">
        <v>18</v>
      </c>
      <c r="N400" s="702">
        <v>2067.52</v>
      </c>
    </row>
    <row r="401" spans="1:14" ht="14.45" customHeight="1" x14ac:dyDescent="0.2">
      <c r="A401" s="696" t="s">
        <v>509</v>
      </c>
      <c r="B401" s="697" t="s">
        <v>510</v>
      </c>
      <c r="C401" s="698" t="s">
        <v>521</v>
      </c>
      <c r="D401" s="699" t="s">
        <v>522</v>
      </c>
      <c r="E401" s="700">
        <v>50113006</v>
      </c>
      <c r="F401" s="699" t="s">
        <v>1200</v>
      </c>
      <c r="G401" s="698" t="s">
        <v>527</v>
      </c>
      <c r="H401" s="698">
        <v>33580</v>
      </c>
      <c r="I401" s="698">
        <v>33580</v>
      </c>
      <c r="J401" s="698" t="s">
        <v>1215</v>
      </c>
      <c r="K401" s="698" t="s">
        <v>1203</v>
      </c>
      <c r="L401" s="701">
        <v>124.20000000000002</v>
      </c>
      <c r="M401" s="701">
        <v>14</v>
      </c>
      <c r="N401" s="702">
        <v>1738.8000000000002</v>
      </c>
    </row>
    <row r="402" spans="1:14" ht="14.45" customHeight="1" x14ac:dyDescent="0.2">
      <c r="A402" s="696" t="s">
        <v>509</v>
      </c>
      <c r="B402" s="697" t="s">
        <v>510</v>
      </c>
      <c r="C402" s="698" t="s">
        <v>521</v>
      </c>
      <c r="D402" s="699" t="s">
        <v>522</v>
      </c>
      <c r="E402" s="700">
        <v>50113006</v>
      </c>
      <c r="F402" s="699" t="s">
        <v>1200</v>
      </c>
      <c r="G402" s="698" t="s">
        <v>527</v>
      </c>
      <c r="H402" s="698">
        <v>33578</v>
      </c>
      <c r="I402" s="698">
        <v>33578</v>
      </c>
      <c r="J402" s="698" t="s">
        <v>1216</v>
      </c>
      <c r="K402" s="698" t="s">
        <v>1203</v>
      </c>
      <c r="L402" s="701">
        <v>124.20000000000002</v>
      </c>
      <c r="M402" s="701">
        <v>7</v>
      </c>
      <c r="N402" s="702">
        <v>869.40000000000009</v>
      </c>
    </row>
    <row r="403" spans="1:14" ht="14.45" customHeight="1" x14ac:dyDescent="0.2">
      <c r="A403" s="696" t="s">
        <v>509</v>
      </c>
      <c r="B403" s="697" t="s">
        <v>510</v>
      </c>
      <c r="C403" s="698" t="s">
        <v>521</v>
      </c>
      <c r="D403" s="699" t="s">
        <v>522</v>
      </c>
      <c r="E403" s="700">
        <v>50113006</v>
      </c>
      <c r="F403" s="699" t="s">
        <v>1200</v>
      </c>
      <c r="G403" s="698" t="s">
        <v>527</v>
      </c>
      <c r="H403" s="698">
        <v>217042</v>
      </c>
      <c r="I403" s="698">
        <v>217042</v>
      </c>
      <c r="J403" s="698" t="s">
        <v>1217</v>
      </c>
      <c r="K403" s="698" t="s">
        <v>1203</v>
      </c>
      <c r="L403" s="701">
        <v>124.19999973693542</v>
      </c>
      <c r="M403" s="701">
        <v>17</v>
      </c>
      <c r="N403" s="702">
        <v>2111.3999955279023</v>
      </c>
    </row>
    <row r="404" spans="1:14" ht="14.45" customHeight="1" x14ac:dyDescent="0.2">
      <c r="A404" s="696" t="s">
        <v>509</v>
      </c>
      <c r="B404" s="697" t="s">
        <v>510</v>
      </c>
      <c r="C404" s="698" t="s">
        <v>521</v>
      </c>
      <c r="D404" s="699" t="s">
        <v>522</v>
      </c>
      <c r="E404" s="700">
        <v>50113006</v>
      </c>
      <c r="F404" s="699" t="s">
        <v>1200</v>
      </c>
      <c r="G404" s="698" t="s">
        <v>527</v>
      </c>
      <c r="H404" s="698">
        <v>33036</v>
      </c>
      <c r="I404" s="698">
        <v>33036</v>
      </c>
      <c r="J404" s="698" t="s">
        <v>1218</v>
      </c>
      <c r="K404" s="698" t="s">
        <v>1219</v>
      </c>
      <c r="L404" s="701">
        <v>1380</v>
      </c>
      <c r="M404" s="701">
        <v>1</v>
      </c>
      <c r="N404" s="702">
        <v>1380</v>
      </c>
    </row>
    <row r="405" spans="1:14" ht="14.45" customHeight="1" x14ac:dyDescent="0.2">
      <c r="A405" s="696" t="s">
        <v>509</v>
      </c>
      <c r="B405" s="697" t="s">
        <v>510</v>
      </c>
      <c r="C405" s="698" t="s">
        <v>521</v>
      </c>
      <c r="D405" s="699" t="s">
        <v>522</v>
      </c>
      <c r="E405" s="700">
        <v>50113006</v>
      </c>
      <c r="F405" s="699" t="s">
        <v>1200</v>
      </c>
      <c r="G405" s="698" t="s">
        <v>527</v>
      </c>
      <c r="H405" s="698">
        <v>990223</v>
      </c>
      <c r="I405" s="698">
        <v>0</v>
      </c>
      <c r="J405" s="698" t="s">
        <v>1220</v>
      </c>
      <c r="K405" s="698" t="s">
        <v>306</v>
      </c>
      <c r="L405" s="701">
        <v>146.49</v>
      </c>
      <c r="M405" s="701">
        <v>75</v>
      </c>
      <c r="N405" s="702">
        <v>10986.75</v>
      </c>
    </row>
    <row r="406" spans="1:14" ht="14.45" customHeight="1" x14ac:dyDescent="0.2">
      <c r="A406" s="696" t="s">
        <v>509</v>
      </c>
      <c r="B406" s="697" t="s">
        <v>510</v>
      </c>
      <c r="C406" s="698" t="s">
        <v>521</v>
      </c>
      <c r="D406" s="699" t="s">
        <v>522</v>
      </c>
      <c r="E406" s="700">
        <v>50113006</v>
      </c>
      <c r="F406" s="699" t="s">
        <v>1200</v>
      </c>
      <c r="G406" s="698" t="s">
        <v>527</v>
      </c>
      <c r="H406" s="698">
        <v>993236</v>
      </c>
      <c r="I406" s="698">
        <v>0</v>
      </c>
      <c r="J406" s="698" t="s">
        <v>1221</v>
      </c>
      <c r="K406" s="698" t="s">
        <v>1222</v>
      </c>
      <c r="L406" s="701">
        <v>209.51000000000005</v>
      </c>
      <c r="M406" s="701">
        <v>15</v>
      </c>
      <c r="N406" s="702">
        <v>3142.6500000000005</v>
      </c>
    </row>
    <row r="407" spans="1:14" ht="14.45" customHeight="1" x14ac:dyDescent="0.2">
      <c r="A407" s="696" t="s">
        <v>509</v>
      </c>
      <c r="B407" s="697" t="s">
        <v>510</v>
      </c>
      <c r="C407" s="698" t="s">
        <v>521</v>
      </c>
      <c r="D407" s="699" t="s">
        <v>522</v>
      </c>
      <c r="E407" s="700">
        <v>50113006</v>
      </c>
      <c r="F407" s="699" t="s">
        <v>1200</v>
      </c>
      <c r="G407" s="698" t="s">
        <v>550</v>
      </c>
      <c r="H407" s="698">
        <v>987792</v>
      </c>
      <c r="I407" s="698">
        <v>33749</v>
      </c>
      <c r="J407" s="698" t="s">
        <v>1223</v>
      </c>
      <c r="K407" s="698" t="s">
        <v>1224</v>
      </c>
      <c r="L407" s="701">
        <v>96.550000000000011</v>
      </c>
      <c r="M407" s="701">
        <v>6</v>
      </c>
      <c r="N407" s="702">
        <v>579.30000000000007</v>
      </c>
    </row>
    <row r="408" spans="1:14" ht="14.45" customHeight="1" x14ac:dyDescent="0.2">
      <c r="A408" s="696" t="s">
        <v>509</v>
      </c>
      <c r="B408" s="697" t="s">
        <v>510</v>
      </c>
      <c r="C408" s="698" t="s">
        <v>521</v>
      </c>
      <c r="D408" s="699" t="s">
        <v>522</v>
      </c>
      <c r="E408" s="700">
        <v>50113006</v>
      </c>
      <c r="F408" s="699" t="s">
        <v>1200</v>
      </c>
      <c r="G408" s="698" t="s">
        <v>550</v>
      </c>
      <c r="H408" s="698">
        <v>33751</v>
      </c>
      <c r="I408" s="698">
        <v>33751</v>
      </c>
      <c r="J408" s="698" t="s">
        <v>1225</v>
      </c>
      <c r="K408" s="698" t="s">
        <v>1224</v>
      </c>
      <c r="L408" s="701">
        <v>96.549999420583674</v>
      </c>
      <c r="M408" s="701">
        <v>6</v>
      </c>
      <c r="N408" s="702">
        <v>579.29999652350205</v>
      </c>
    </row>
    <row r="409" spans="1:14" ht="14.45" customHeight="1" x14ac:dyDescent="0.2">
      <c r="A409" s="696" t="s">
        <v>509</v>
      </c>
      <c r="B409" s="697" t="s">
        <v>510</v>
      </c>
      <c r="C409" s="698" t="s">
        <v>521</v>
      </c>
      <c r="D409" s="699" t="s">
        <v>522</v>
      </c>
      <c r="E409" s="700">
        <v>50113006</v>
      </c>
      <c r="F409" s="699" t="s">
        <v>1200</v>
      </c>
      <c r="G409" s="698" t="s">
        <v>550</v>
      </c>
      <c r="H409" s="698">
        <v>395579</v>
      </c>
      <c r="I409" s="698">
        <v>33752</v>
      </c>
      <c r="J409" s="698" t="s">
        <v>1226</v>
      </c>
      <c r="K409" s="698" t="s">
        <v>1227</v>
      </c>
      <c r="L409" s="701">
        <v>96.55</v>
      </c>
      <c r="M409" s="701">
        <v>3</v>
      </c>
      <c r="N409" s="702">
        <v>289.64999999999998</v>
      </c>
    </row>
    <row r="410" spans="1:14" ht="14.45" customHeight="1" x14ac:dyDescent="0.2">
      <c r="A410" s="696" t="s">
        <v>509</v>
      </c>
      <c r="B410" s="697" t="s">
        <v>510</v>
      </c>
      <c r="C410" s="698" t="s">
        <v>521</v>
      </c>
      <c r="D410" s="699" t="s">
        <v>522</v>
      </c>
      <c r="E410" s="700">
        <v>50113006</v>
      </c>
      <c r="F410" s="699" t="s">
        <v>1200</v>
      </c>
      <c r="G410" s="698" t="s">
        <v>550</v>
      </c>
      <c r="H410" s="698">
        <v>33750</v>
      </c>
      <c r="I410" s="698">
        <v>33750</v>
      </c>
      <c r="J410" s="698" t="s">
        <v>1228</v>
      </c>
      <c r="K410" s="698" t="s">
        <v>1224</v>
      </c>
      <c r="L410" s="701">
        <v>96.549999130875506</v>
      </c>
      <c r="M410" s="701">
        <v>8</v>
      </c>
      <c r="N410" s="702">
        <v>772.39999304700405</v>
      </c>
    </row>
    <row r="411" spans="1:14" ht="14.45" customHeight="1" x14ac:dyDescent="0.2">
      <c r="A411" s="696" t="s">
        <v>509</v>
      </c>
      <c r="B411" s="697" t="s">
        <v>510</v>
      </c>
      <c r="C411" s="698" t="s">
        <v>521</v>
      </c>
      <c r="D411" s="699" t="s">
        <v>522</v>
      </c>
      <c r="E411" s="700">
        <v>50113006</v>
      </c>
      <c r="F411" s="699" t="s">
        <v>1200</v>
      </c>
      <c r="G411" s="698" t="s">
        <v>550</v>
      </c>
      <c r="H411" s="698">
        <v>33859</v>
      </c>
      <c r="I411" s="698">
        <v>33859</v>
      </c>
      <c r="J411" s="698" t="s">
        <v>1229</v>
      </c>
      <c r="K411" s="698" t="s">
        <v>1203</v>
      </c>
      <c r="L411" s="701">
        <v>141.42000000000002</v>
      </c>
      <c r="M411" s="701">
        <v>31</v>
      </c>
      <c r="N411" s="702">
        <v>4384.0200000000004</v>
      </c>
    </row>
    <row r="412" spans="1:14" ht="14.45" customHeight="1" x14ac:dyDescent="0.2">
      <c r="A412" s="696" t="s">
        <v>509</v>
      </c>
      <c r="B412" s="697" t="s">
        <v>510</v>
      </c>
      <c r="C412" s="698" t="s">
        <v>521</v>
      </c>
      <c r="D412" s="699" t="s">
        <v>522</v>
      </c>
      <c r="E412" s="700">
        <v>50113006</v>
      </c>
      <c r="F412" s="699" t="s">
        <v>1200</v>
      </c>
      <c r="G412" s="698" t="s">
        <v>550</v>
      </c>
      <c r="H412" s="698">
        <v>33858</v>
      </c>
      <c r="I412" s="698">
        <v>33858</v>
      </c>
      <c r="J412" s="698" t="s">
        <v>1230</v>
      </c>
      <c r="K412" s="698" t="s">
        <v>1203</v>
      </c>
      <c r="L412" s="701">
        <v>141.41999999999999</v>
      </c>
      <c r="M412" s="701">
        <v>14</v>
      </c>
      <c r="N412" s="702">
        <v>1979.8799999999997</v>
      </c>
    </row>
    <row r="413" spans="1:14" ht="14.45" customHeight="1" x14ac:dyDescent="0.2">
      <c r="A413" s="696" t="s">
        <v>509</v>
      </c>
      <c r="B413" s="697" t="s">
        <v>510</v>
      </c>
      <c r="C413" s="698" t="s">
        <v>521</v>
      </c>
      <c r="D413" s="699" t="s">
        <v>522</v>
      </c>
      <c r="E413" s="700">
        <v>50113006</v>
      </c>
      <c r="F413" s="699" t="s">
        <v>1200</v>
      </c>
      <c r="G413" s="698" t="s">
        <v>550</v>
      </c>
      <c r="H413" s="698">
        <v>33936</v>
      </c>
      <c r="I413" s="698">
        <v>33936</v>
      </c>
      <c r="J413" s="698" t="s">
        <v>1231</v>
      </c>
      <c r="K413" s="698" t="s">
        <v>1207</v>
      </c>
      <c r="L413" s="701">
        <v>31.350000000000005</v>
      </c>
      <c r="M413" s="701">
        <v>10</v>
      </c>
      <c r="N413" s="702">
        <v>313.50000000000006</v>
      </c>
    </row>
    <row r="414" spans="1:14" ht="14.45" customHeight="1" x14ac:dyDescent="0.2">
      <c r="A414" s="696" t="s">
        <v>509</v>
      </c>
      <c r="B414" s="697" t="s">
        <v>510</v>
      </c>
      <c r="C414" s="698" t="s">
        <v>521</v>
      </c>
      <c r="D414" s="699" t="s">
        <v>522</v>
      </c>
      <c r="E414" s="700">
        <v>50113006</v>
      </c>
      <c r="F414" s="699" t="s">
        <v>1200</v>
      </c>
      <c r="G414" s="698" t="s">
        <v>550</v>
      </c>
      <c r="H414" s="698">
        <v>33848</v>
      </c>
      <c r="I414" s="698">
        <v>33848</v>
      </c>
      <c r="J414" s="698" t="s">
        <v>1232</v>
      </c>
      <c r="K414" s="698" t="s">
        <v>1203</v>
      </c>
      <c r="L414" s="701">
        <v>125.36</v>
      </c>
      <c r="M414" s="701">
        <v>15</v>
      </c>
      <c r="N414" s="702">
        <v>1880.4</v>
      </c>
    </row>
    <row r="415" spans="1:14" ht="14.45" customHeight="1" x14ac:dyDescent="0.2">
      <c r="A415" s="696" t="s">
        <v>509</v>
      </c>
      <c r="B415" s="697" t="s">
        <v>510</v>
      </c>
      <c r="C415" s="698" t="s">
        <v>521</v>
      </c>
      <c r="D415" s="699" t="s">
        <v>522</v>
      </c>
      <c r="E415" s="700">
        <v>50113006</v>
      </c>
      <c r="F415" s="699" t="s">
        <v>1200</v>
      </c>
      <c r="G415" s="698" t="s">
        <v>550</v>
      </c>
      <c r="H415" s="698">
        <v>990352</v>
      </c>
      <c r="I415" s="698">
        <v>33935</v>
      </c>
      <c r="J415" s="698" t="s">
        <v>1233</v>
      </c>
      <c r="K415" s="698" t="s">
        <v>1207</v>
      </c>
      <c r="L415" s="701">
        <v>31.350000000000009</v>
      </c>
      <c r="M415" s="701">
        <v>12</v>
      </c>
      <c r="N415" s="702">
        <v>376.2000000000001</v>
      </c>
    </row>
    <row r="416" spans="1:14" ht="14.45" customHeight="1" x14ac:dyDescent="0.2">
      <c r="A416" s="696" t="s">
        <v>509</v>
      </c>
      <c r="B416" s="697" t="s">
        <v>510</v>
      </c>
      <c r="C416" s="698" t="s">
        <v>521</v>
      </c>
      <c r="D416" s="699" t="s">
        <v>522</v>
      </c>
      <c r="E416" s="700">
        <v>50113006</v>
      </c>
      <c r="F416" s="699" t="s">
        <v>1200</v>
      </c>
      <c r="G416" s="698" t="s">
        <v>550</v>
      </c>
      <c r="H416" s="698">
        <v>33847</v>
      </c>
      <c r="I416" s="698">
        <v>33847</v>
      </c>
      <c r="J416" s="698" t="s">
        <v>1234</v>
      </c>
      <c r="K416" s="698" t="s">
        <v>1203</v>
      </c>
      <c r="L416" s="701">
        <v>125.36000007644836</v>
      </c>
      <c r="M416" s="701">
        <v>26</v>
      </c>
      <c r="N416" s="702">
        <v>3259.3600019876571</v>
      </c>
    </row>
    <row r="417" spans="1:14" ht="14.45" customHeight="1" x14ac:dyDescent="0.2">
      <c r="A417" s="696" t="s">
        <v>509</v>
      </c>
      <c r="B417" s="697" t="s">
        <v>510</v>
      </c>
      <c r="C417" s="698" t="s">
        <v>521</v>
      </c>
      <c r="D417" s="699" t="s">
        <v>522</v>
      </c>
      <c r="E417" s="700">
        <v>50113006</v>
      </c>
      <c r="F417" s="699" t="s">
        <v>1200</v>
      </c>
      <c r="G417" s="698" t="s">
        <v>550</v>
      </c>
      <c r="H417" s="698">
        <v>33527</v>
      </c>
      <c r="I417" s="698">
        <v>33527</v>
      </c>
      <c r="J417" s="698" t="s">
        <v>1235</v>
      </c>
      <c r="K417" s="698" t="s">
        <v>1236</v>
      </c>
      <c r="L417" s="701">
        <v>55.57</v>
      </c>
      <c r="M417" s="701">
        <v>276</v>
      </c>
      <c r="N417" s="702">
        <v>15337.32</v>
      </c>
    </row>
    <row r="418" spans="1:14" ht="14.45" customHeight="1" x14ac:dyDescent="0.2">
      <c r="A418" s="696" t="s">
        <v>509</v>
      </c>
      <c r="B418" s="697" t="s">
        <v>510</v>
      </c>
      <c r="C418" s="698" t="s">
        <v>521</v>
      </c>
      <c r="D418" s="699" t="s">
        <v>522</v>
      </c>
      <c r="E418" s="700">
        <v>50113006</v>
      </c>
      <c r="F418" s="699" t="s">
        <v>1200</v>
      </c>
      <c r="G418" s="698" t="s">
        <v>527</v>
      </c>
      <c r="H418" s="698">
        <v>988740</v>
      </c>
      <c r="I418" s="698">
        <v>0</v>
      </c>
      <c r="J418" s="698" t="s">
        <v>1237</v>
      </c>
      <c r="K418" s="698" t="s">
        <v>306</v>
      </c>
      <c r="L418" s="701">
        <v>177.51743885869567</v>
      </c>
      <c r="M418" s="701">
        <v>184</v>
      </c>
      <c r="N418" s="702">
        <v>32663.208750000005</v>
      </c>
    </row>
    <row r="419" spans="1:14" ht="14.45" customHeight="1" x14ac:dyDescent="0.2">
      <c r="A419" s="696" t="s">
        <v>509</v>
      </c>
      <c r="B419" s="697" t="s">
        <v>510</v>
      </c>
      <c r="C419" s="698" t="s">
        <v>521</v>
      </c>
      <c r="D419" s="699" t="s">
        <v>522</v>
      </c>
      <c r="E419" s="700">
        <v>50113006</v>
      </c>
      <c r="F419" s="699" t="s">
        <v>1200</v>
      </c>
      <c r="G419" s="698" t="s">
        <v>527</v>
      </c>
      <c r="H419" s="698">
        <v>994230</v>
      </c>
      <c r="I419" s="698">
        <v>0</v>
      </c>
      <c r="J419" s="698" t="s">
        <v>1238</v>
      </c>
      <c r="K419" s="698" t="s">
        <v>1222</v>
      </c>
      <c r="L419" s="701">
        <v>160.11000000000001</v>
      </c>
      <c r="M419" s="701">
        <v>16</v>
      </c>
      <c r="N419" s="702">
        <v>2561.7600000000002</v>
      </c>
    </row>
    <row r="420" spans="1:14" ht="14.45" customHeight="1" x14ac:dyDescent="0.2">
      <c r="A420" s="696" t="s">
        <v>509</v>
      </c>
      <c r="B420" s="697" t="s">
        <v>510</v>
      </c>
      <c r="C420" s="698" t="s">
        <v>521</v>
      </c>
      <c r="D420" s="699" t="s">
        <v>522</v>
      </c>
      <c r="E420" s="700">
        <v>50113006</v>
      </c>
      <c r="F420" s="699" t="s">
        <v>1200</v>
      </c>
      <c r="G420" s="698" t="s">
        <v>550</v>
      </c>
      <c r="H420" s="698">
        <v>133146</v>
      </c>
      <c r="I420" s="698">
        <v>33530</v>
      </c>
      <c r="J420" s="698" t="s">
        <v>1239</v>
      </c>
      <c r="K420" s="698" t="s">
        <v>1240</v>
      </c>
      <c r="L420" s="701">
        <v>157.37</v>
      </c>
      <c r="M420" s="701">
        <v>16</v>
      </c>
      <c r="N420" s="702">
        <v>2517.92</v>
      </c>
    </row>
    <row r="421" spans="1:14" ht="14.45" customHeight="1" x14ac:dyDescent="0.2">
      <c r="A421" s="696" t="s">
        <v>509</v>
      </c>
      <c r="B421" s="697" t="s">
        <v>510</v>
      </c>
      <c r="C421" s="698" t="s">
        <v>521</v>
      </c>
      <c r="D421" s="699" t="s">
        <v>522</v>
      </c>
      <c r="E421" s="700">
        <v>50113006</v>
      </c>
      <c r="F421" s="699" t="s">
        <v>1200</v>
      </c>
      <c r="G421" s="698" t="s">
        <v>527</v>
      </c>
      <c r="H421" s="698">
        <v>994516</v>
      </c>
      <c r="I421" s="698">
        <v>0</v>
      </c>
      <c r="J421" s="698" t="s">
        <v>1241</v>
      </c>
      <c r="K421" s="698" t="s">
        <v>306</v>
      </c>
      <c r="L421" s="701">
        <v>280.89999999999998</v>
      </c>
      <c r="M421" s="701">
        <v>10</v>
      </c>
      <c r="N421" s="702">
        <v>2809</v>
      </c>
    </row>
    <row r="422" spans="1:14" ht="14.45" customHeight="1" x14ac:dyDescent="0.2">
      <c r="A422" s="696" t="s">
        <v>509</v>
      </c>
      <c r="B422" s="697" t="s">
        <v>510</v>
      </c>
      <c r="C422" s="698" t="s">
        <v>521</v>
      </c>
      <c r="D422" s="699" t="s">
        <v>522</v>
      </c>
      <c r="E422" s="700">
        <v>50113006</v>
      </c>
      <c r="F422" s="699" t="s">
        <v>1200</v>
      </c>
      <c r="G422" s="698" t="s">
        <v>527</v>
      </c>
      <c r="H422" s="698">
        <v>217251</v>
      </c>
      <c r="I422" s="698">
        <v>217251</v>
      </c>
      <c r="J422" s="698" t="s">
        <v>1242</v>
      </c>
      <c r="K422" s="698" t="s">
        <v>1243</v>
      </c>
      <c r="L422" s="701">
        <v>2602.9299999999998</v>
      </c>
      <c r="M422" s="701">
        <v>2</v>
      </c>
      <c r="N422" s="702">
        <v>5205.8599999999997</v>
      </c>
    </row>
    <row r="423" spans="1:14" ht="14.45" customHeight="1" x14ac:dyDescent="0.2">
      <c r="A423" s="696" t="s">
        <v>509</v>
      </c>
      <c r="B423" s="697" t="s">
        <v>510</v>
      </c>
      <c r="C423" s="698" t="s">
        <v>521</v>
      </c>
      <c r="D423" s="699" t="s">
        <v>522</v>
      </c>
      <c r="E423" s="700">
        <v>50113006</v>
      </c>
      <c r="F423" s="699" t="s">
        <v>1200</v>
      </c>
      <c r="G423" s="698" t="s">
        <v>527</v>
      </c>
      <c r="H423" s="698">
        <v>993484</v>
      </c>
      <c r="I423" s="698">
        <v>0</v>
      </c>
      <c r="J423" s="698" t="s">
        <v>1244</v>
      </c>
      <c r="K423" s="698" t="s">
        <v>306</v>
      </c>
      <c r="L423" s="701">
        <v>995.42</v>
      </c>
      <c r="M423" s="701">
        <v>2</v>
      </c>
      <c r="N423" s="702">
        <v>1990.84</v>
      </c>
    </row>
    <row r="424" spans="1:14" ht="14.45" customHeight="1" x14ac:dyDescent="0.2">
      <c r="A424" s="696" t="s">
        <v>509</v>
      </c>
      <c r="B424" s="697" t="s">
        <v>510</v>
      </c>
      <c r="C424" s="698" t="s">
        <v>521</v>
      </c>
      <c r="D424" s="699" t="s">
        <v>522</v>
      </c>
      <c r="E424" s="700">
        <v>50113006</v>
      </c>
      <c r="F424" s="699" t="s">
        <v>1200</v>
      </c>
      <c r="G424" s="698" t="s">
        <v>550</v>
      </c>
      <c r="H424" s="698">
        <v>133220</v>
      </c>
      <c r="I424" s="698">
        <v>33220</v>
      </c>
      <c r="J424" s="698" t="s">
        <v>1245</v>
      </c>
      <c r="K424" s="698" t="s">
        <v>1246</v>
      </c>
      <c r="L424" s="701">
        <v>195.75</v>
      </c>
      <c r="M424" s="701">
        <v>1</v>
      </c>
      <c r="N424" s="702">
        <v>195.75</v>
      </c>
    </row>
    <row r="425" spans="1:14" ht="14.45" customHeight="1" x14ac:dyDescent="0.2">
      <c r="A425" s="696" t="s">
        <v>509</v>
      </c>
      <c r="B425" s="697" t="s">
        <v>510</v>
      </c>
      <c r="C425" s="698" t="s">
        <v>521</v>
      </c>
      <c r="D425" s="699" t="s">
        <v>522</v>
      </c>
      <c r="E425" s="700">
        <v>50113006</v>
      </c>
      <c r="F425" s="699" t="s">
        <v>1200</v>
      </c>
      <c r="G425" s="698" t="s">
        <v>527</v>
      </c>
      <c r="H425" s="698">
        <v>33525</v>
      </c>
      <c r="I425" s="698">
        <v>33525</v>
      </c>
      <c r="J425" s="698" t="s">
        <v>1247</v>
      </c>
      <c r="K425" s="698" t="s">
        <v>1236</v>
      </c>
      <c r="L425" s="701">
        <v>94.769999999999982</v>
      </c>
      <c r="M425" s="701">
        <v>15</v>
      </c>
      <c r="N425" s="702">
        <v>1421.5499999999997</v>
      </c>
    </row>
    <row r="426" spans="1:14" ht="14.45" customHeight="1" x14ac:dyDescent="0.2">
      <c r="A426" s="696" t="s">
        <v>509</v>
      </c>
      <c r="B426" s="697" t="s">
        <v>510</v>
      </c>
      <c r="C426" s="698" t="s">
        <v>521</v>
      </c>
      <c r="D426" s="699" t="s">
        <v>522</v>
      </c>
      <c r="E426" s="700">
        <v>50113006</v>
      </c>
      <c r="F426" s="699" t="s">
        <v>1200</v>
      </c>
      <c r="G426" s="698" t="s">
        <v>527</v>
      </c>
      <c r="H426" s="698">
        <v>217400</v>
      </c>
      <c r="I426" s="698">
        <v>217400</v>
      </c>
      <c r="J426" s="698" t="s">
        <v>1248</v>
      </c>
      <c r="K426" s="698" t="s">
        <v>1207</v>
      </c>
      <c r="L426" s="701">
        <v>1.1000000224904269E-3</v>
      </c>
      <c r="M426" s="701">
        <v>18</v>
      </c>
      <c r="N426" s="702">
        <v>1.9800000404827683E-2</v>
      </c>
    </row>
    <row r="427" spans="1:14" ht="14.45" customHeight="1" x14ac:dyDescent="0.2">
      <c r="A427" s="696" t="s">
        <v>509</v>
      </c>
      <c r="B427" s="697" t="s">
        <v>510</v>
      </c>
      <c r="C427" s="698" t="s">
        <v>521</v>
      </c>
      <c r="D427" s="699" t="s">
        <v>522</v>
      </c>
      <c r="E427" s="700">
        <v>50113006</v>
      </c>
      <c r="F427" s="699" t="s">
        <v>1200</v>
      </c>
      <c r="G427" s="698" t="s">
        <v>527</v>
      </c>
      <c r="H427" s="698">
        <v>217401</v>
      </c>
      <c r="I427" s="698">
        <v>217401</v>
      </c>
      <c r="J427" s="698" t="s">
        <v>1249</v>
      </c>
      <c r="K427" s="698" t="s">
        <v>1207</v>
      </c>
      <c r="L427" s="701">
        <v>86.940001777561548</v>
      </c>
      <c r="M427" s="701">
        <v>18</v>
      </c>
      <c r="N427" s="702">
        <v>1564.9200319961078</v>
      </c>
    </row>
    <row r="428" spans="1:14" ht="14.45" customHeight="1" x14ac:dyDescent="0.2">
      <c r="A428" s="696" t="s">
        <v>509</v>
      </c>
      <c r="B428" s="697" t="s">
        <v>510</v>
      </c>
      <c r="C428" s="698" t="s">
        <v>521</v>
      </c>
      <c r="D428" s="699" t="s">
        <v>522</v>
      </c>
      <c r="E428" s="700">
        <v>50113008</v>
      </c>
      <c r="F428" s="699" t="s">
        <v>1250</v>
      </c>
      <c r="G428" s="698"/>
      <c r="H428" s="698"/>
      <c r="I428" s="698">
        <v>230458</v>
      </c>
      <c r="J428" s="698" t="s">
        <v>1251</v>
      </c>
      <c r="K428" s="698" t="s">
        <v>1252</v>
      </c>
      <c r="L428" s="701">
        <v>1795.5433756510417</v>
      </c>
      <c r="M428" s="701">
        <v>6</v>
      </c>
      <c r="N428" s="702">
        <v>10773.26025390625</v>
      </c>
    </row>
    <row r="429" spans="1:14" ht="14.45" customHeight="1" x14ac:dyDescent="0.2">
      <c r="A429" s="696" t="s">
        <v>509</v>
      </c>
      <c r="B429" s="697" t="s">
        <v>510</v>
      </c>
      <c r="C429" s="698" t="s">
        <v>521</v>
      </c>
      <c r="D429" s="699" t="s">
        <v>522</v>
      </c>
      <c r="E429" s="700">
        <v>50113008</v>
      </c>
      <c r="F429" s="699" t="s">
        <v>1250</v>
      </c>
      <c r="G429" s="698"/>
      <c r="H429" s="698"/>
      <c r="I429" s="698">
        <v>62465</v>
      </c>
      <c r="J429" s="698" t="s">
        <v>1253</v>
      </c>
      <c r="K429" s="698" t="s">
        <v>1254</v>
      </c>
      <c r="L429" s="701">
        <v>17457.19921875</v>
      </c>
      <c r="M429" s="701">
        <v>3</v>
      </c>
      <c r="N429" s="702">
        <v>52371.59765625</v>
      </c>
    </row>
    <row r="430" spans="1:14" ht="14.45" customHeight="1" x14ac:dyDescent="0.2">
      <c r="A430" s="696" t="s">
        <v>509</v>
      </c>
      <c r="B430" s="697" t="s">
        <v>510</v>
      </c>
      <c r="C430" s="698" t="s">
        <v>521</v>
      </c>
      <c r="D430" s="699" t="s">
        <v>522</v>
      </c>
      <c r="E430" s="700">
        <v>50113008</v>
      </c>
      <c r="F430" s="699" t="s">
        <v>1250</v>
      </c>
      <c r="G430" s="698"/>
      <c r="H430" s="698"/>
      <c r="I430" s="698">
        <v>62464</v>
      </c>
      <c r="J430" s="698" t="s">
        <v>1253</v>
      </c>
      <c r="K430" s="698" t="s">
        <v>1255</v>
      </c>
      <c r="L430" s="701">
        <v>9158.0414237406712</v>
      </c>
      <c r="M430" s="701">
        <v>67</v>
      </c>
      <c r="N430" s="702">
        <v>613588.775390625</v>
      </c>
    </row>
    <row r="431" spans="1:14" ht="14.45" customHeight="1" x14ac:dyDescent="0.2">
      <c r="A431" s="696" t="s">
        <v>509</v>
      </c>
      <c r="B431" s="697" t="s">
        <v>510</v>
      </c>
      <c r="C431" s="698" t="s">
        <v>521</v>
      </c>
      <c r="D431" s="699" t="s">
        <v>522</v>
      </c>
      <c r="E431" s="700">
        <v>50113008</v>
      </c>
      <c r="F431" s="699" t="s">
        <v>1250</v>
      </c>
      <c r="G431" s="698"/>
      <c r="H431" s="698"/>
      <c r="I431" s="698">
        <v>205966</v>
      </c>
      <c r="J431" s="698" t="s">
        <v>1256</v>
      </c>
      <c r="K431" s="698" t="s">
        <v>1257</v>
      </c>
      <c r="L431" s="701">
        <v>912.99003906250005</v>
      </c>
      <c r="M431" s="701">
        <v>20</v>
      </c>
      <c r="N431" s="702">
        <v>18259.80078125</v>
      </c>
    </row>
    <row r="432" spans="1:14" ht="14.45" customHeight="1" x14ac:dyDescent="0.2">
      <c r="A432" s="696" t="s">
        <v>509</v>
      </c>
      <c r="B432" s="697" t="s">
        <v>510</v>
      </c>
      <c r="C432" s="698" t="s">
        <v>521</v>
      </c>
      <c r="D432" s="699" t="s">
        <v>522</v>
      </c>
      <c r="E432" s="700">
        <v>50113008</v>
      </c>
      <c r="F432" s="699" t="s">
        <v>1250</v>
      </c>
      <c r="G432" s="698"/>
      <c r="H432" s="698"/>
      <c r="I432" s="698">
        <v>6480</v>
      </c>
      <c r="J432" s="698" t="s">
        <v>1258</v>
      </c>
      <c r="K432" s="698" t="s">
        <v>1259</v>
      </c>
      <c r="L432" s="701">
        <v>4305.39990234375</v>
      </c>
      <c r="M432" s="701">
        <v>1</v>
      </c>
      <c r="N432" s="702">
        <v>4305.39990234375</v>
      </c>
    </row>
    <row r="433" spans="1:14" ht="14.45" customHeight="1" x14ac:dyDescent="0.2">
      <c r="A433" s="696" t="s">
        <v>509</v>
      </c>
      <c r="B433" s="697" t="s">
        <v>510</v>
      </c>
      <c r="C433" s="698" t="s">
        <v>521</v>
      </c>
      <c r="D433" s="699" t="s">
        <v>522</v>
      </c>
      <c r="E433" s="700">
        <v>50113008</v>
      </c>
      <c r="F433" s="699" t="s">
        <v>1250</v>
      </c>
      <c r="G433" s="698"/>
      <c r="H433" s="698"/>
      <c r="I433" s="698">
        <v>230686</v>
      </c>
      <c r="J433" s="698" t="s">
        <v>1258</v>
      </c>
      <c r="K433" s="698" t="s">
        <v>1260</v>
      </c>
      <c r="L433" s="701">
        <v>8610.7998046875</v>
      </c>
      <c r="M433" s="701">
        <v>21</v>
      </c>
      <c r="N433" s="702">
        <v>180826.7958984375</v>
      </c>
    </row>
    <row r="434" spans="1:14" ht="14.45" customHeight="1" x14ac:dyDescent="0.2">
      <c r="A434" s="696" t="s">
        <v>509</v>
      </c>
      <c r="B434" s="697" t="s">
        <v>510</v>
      </c>
      <c r="C434" s="698" t="s">
        <v>521</v>
      </c>
      <c r="D434" s="699" t="s">
        <v>522</v>
      </c>
      <c r="E434" s="700">
        <v>50113008</v>
      </c>
      <c r="F434" s="699" t="s">
        <v>1250</v>
      </c>
      <c r="G434" s="698"/>
      <c r="H434" s="698"/>
      <c r="I434" s="698">
        <v>230687</v>
      </c>
      <c r="J434" s="698" t="s">
        <v>1258</v>
      </c>
      <c r="K434" s="698" t="s">
        <v>1259</v>
      </c>
      <c r="L434" s="701">
        <v>4305.3999704760172</v>
      </c>
      <c r="M434" s="701">
        <v>43</v>
      </c>
      <c r="N434" s="702">
        <v>185132.19873046875</v>
      </c>
    </row>
    <row r="435" spans="1:14" ht="14.45" customHeight="1" x14ac:dyDescent="0.2">
      <c r="A435" s="696" t="s">
        <v>509</v>
      </c>
      <c r="B435" s="697" t="s">
        <v>510</v>
      </c>
      <c r="C435" s="698" t="s">
        <v>521</v>
      </c>
      <c r="D435" s="699" t="s">
        <v>522</v>
      </c>
      <c r="E435" s="700">
        <v>50113011</v>
      </c>
      <c r="F435" s="699" t="s">
        <v>1261</v>
      </c>
      <c r="G435" s="698"/>
      <c r="H435" s="698"/>
      <c r="I435" s="698">
        <v>158152</v>
      </c>
      <c r="J435" s="698" t="s">
        <v>1262</v>
      </c>
      <c r="K435" s="698" t="s">
        <v>1257</v>
      </c>
      <c r="L435" s="701">
        <v>912.99003804524739</v>
      </c>
      <c r="M435" s="701">
        <v>240</v>
      </c>
      <c r="N435" s="702">
        <v>219117.60913085938</v>
      </c>
    </row>
    <row r="436" spans="1:14" ht="14.45" customHeight="1" x14ac:dyDescent="0.2">
      <c r="A436" s="696" t="s">
        <v>509</v>
      </c>
      <c r="B436" s="697" t="s">
        <v>510</v>
      </c>
      <c r="C436" s="698" t="s">
        <v>521</v>
      </c>
      <c r="D436" s="699" t="s">
        <v>522</v>
      </c>
      <c r="E436" s="700">
        <v>50113013</v>
      </c>
      <c r="F436" s="699" t="s">
        <v>1263</v>
      </c>
      <c r="G436" s="698" t="s">
        <v>306</v>
      </c>
      <c r="H436" s="698">
        <v>243369</v>
      </c>
      <c r="I436" s="698">
        <v>243369</v>
      </c>
      <c r="J436" s="698" t="s">
        <v>1264</v>
      </c>
      <c r="K436" s="698" t="s">
        <v>1265</v>
      </c>
      <c r="L436" s="701">
        <v>544.39</v>
      </c>
      <c r="M436" s="701">
        <v>5</v>
      </c>
      <c r="N436" s="702">
        <v>2721.95</v>
      </c>
    </row>
    <row r="437" spans="1:14" ht="14.45" customHeight="1" x14ac:dyDescent="0.2">
      <c r="A437" s="696" t="s">
        <v>509</v>
      </c>
      <c r="B437" s="697" t="s">
        <v>510</v>
      </c>
      <c r="C437" s="698" t="s">
        <v>521</v>
      </c>
      <c r="D437" s="699" t="s">
        <v>522</v>
      </c>
      <c r="E437" s="700">
        <v>50113013</v>
      </c>
      <c r="F437" s="699" t="s">
        <v>1263</v>
      </c>
      <c r="G437" s="698" t="s">
        <v>550</v>
      </c>
      <c r="H437" s="698">
        <v>195147</v>
      </c>
      <c r="I437" s="698">
        <v>195147</v>
      </c>
      <c r="J437" s="698" t="s">
        <v>1266</v>
      </c>
      <c r="K437" s="698" t="s">
        <v>1267</v>
      </c>
      <c r="L437" s="701">
        <v>660.83437500000002</v>
      </c>
      <c r="M437" s="701">
        <v>3.2</v>
      </c>
      <c r="N437" s="702">
        <v>2114.67</v>
      </c>
    </row>
    <row r="438" spans="1:14" ht="14.45" customHeight="1" x14ac:dyDescent="0.2">
      <c r="A438" s="696" t="s">
        <v>509</v>
      </c>
      <c r="B438" s="697" t="s">
        <v>510</v>
      </c>
      <c r="C438" s="698" t="s">
        <v>521</v>
      </c>
      <c r="D438" s="699" t="s">
        <v>522</v>
      </c>
      <c r="E438" s="700">
        <v>50113013</v>
      </c>
      <c r="F438" s="699" t="s">
        <v>1263</v>
      </c>
      <c r="G438" s="698" t="s">
        <v>527</v>
      </c>
      <c r="H438" s="698">
        <v>172972</v>
      </c>
      <c r="I438" s="698">
        <v>72972</v>
      </c>
      <c r="J438" s="698" t="s">
        <v>1268</v>
      </c>
      <c r="K438" s="698" t="s">
        <v>1269</v>
      </c>
      <c r="L438" s="701">
        <v>203.7200000000002</v>
      </c>
      <c r="M438" s="701">
        <v>240.99999999999977</v>
      </c>
      <c r="N438" s="702">
        <v>49096.520000000004</v>
      </c>
    </row>
    <row r="439" spans="1:14" ht="14.45" customHeight="1" x14ac:dyDescent="0.2">
      <c r="A439" s="696" t="s">
        <v>509</v>
      </c>
      <c r="B439" s="697" t="s">
        <v>510</v>
      </c>
      <c r="C439" s="698" t="s">
        <v>521</v>
      </c>
      <c r="D439" s="699" t="s">
        <v>522</v>
      </c>
      <c r="E439" s="700">
        <v>50113013</v>
      </c>
      <c r="F439" s="699" t="s">
        <v>1263</v>
      </c>
      <c r="G439" s="698" t="s">
        <v>527</v>
      </c>
      <c r="H439" s="698">
        <v>136083</v>
      </c>
      <c r="I439" s="698">
        <v>136083</v>
      </c>
      <c r="J439" s="698" t="s">
        <v>1270</v>
      </c>
      <c r="K439" s="698" t="s">
        <v>1271</v>
      </c>
      <c r="L439" s="701">
        <v>469.97490384615401</v>
      </c>
      <c r="M439" s="701">
        <v>62.399999999999991</v>
      </c>
      <c r="N439" s="702">
        <v>29326.434000000005</v>
      </c>
    </row>
    <row r="440" spans="1:14" ht="14.45" customHeight="1" x14ac:dyDescent="0.2">
      <c r="A440" s="696" t="s">
        <v>509</v>
      </c>
      <c r="B440" s="697" t="s">
        <v>510</v>
      </c>
      <c r="C440" s="698" t="s">
        <v>521</v>
      </c>
      <c r="D440" s="699" t="s">
        <v>522</v>
      </c>
      <c r="E440" s="700">
        <v>50113013</v>
      </c>
      <c r="F440" s="699" t="s">
        <v>1263</v>
      </c>
      <c r="G440" s="698" t="s">
        <v>527</v>
      </c>
      <c r="H440" s="698">
        <v>498791</v>
      </c>
      <c r="I440" s="698">
        <v>9999999</v>
      </c>
      <c r="J440" s="698" t="s">
        <v>1272</v>
      </c>
      <c r="K440" s="698" t="s">
        <v>1273</v>
      </c>
      <c r="L440" s="701">
        <v>1316.8649999999996</v>
      </c>
      <c r="M440" s="701">
        <v>9.0000000000000018</v>
      </c>
      <c r="N440" s="702">
        <v>11851.784999999998</v>
      </c>
    </row>
    <row r="441" spans="1:14" ht="14.45" customHeight="1" x14ac:dyDescent="0.2">
      <c r="A441" s="696" t="s">
        <v>509</v>
      </c>
      <c r="B441" s="697" t="s">
        <v>510</v>
      </c>
      <c r="C441" s="698" t="s">
        <v>521</v>
      </c>
      <c r="D441" s="699" t="s">
        <v>522</v>
      </c>
      <c r="E441" s="700">
        <v>50113013</v>
      </c>
      <c r="F441" s="699" t="s">
        <v>1263</v>
      </c>
      <c r="G441" s="698" t="s">
        <v>550</v>
      </c>
      <c r="H441" s="698">
        <v>164831</v>
      </c>
      <c r="I441" s="698">
        <v>64831</v>
      </c>
      <c r="J441" s="698" t="s">
        <v>1274</v>
      </c>
      <c r="K441" s="698" t="s">
        <v>1275</v>
      </c>
      <c r="L441" s="701">
        <v>196.02000000000004</v>
      </c>
      <c r="M441" s="701">
        <v>21.1</v>
      </c>
      <c r="N441" s="702">
        <v>4136.0220000000008</v>
      </c>
    </row>
    <row r="442" spans="1:14" ht="14.45" customHeight="1" x14ac:dyDescent="0.2">
      <c r="A442" s="696" t="s">
        <v>509</v>
      </c>
      <c r="B442" s="697" t="s">
        <v>510</v>
      </c>
      <c r="C442" s="698" t="s">
        <v>521</v>
      </c>
      <c r="D442" s="699" t="s">
        <v>522</v>
      </c>
      <c r="E442" s="700">
        <v>50113013</v>
      </c>
      <c r="F442" s="699" t="s">
        <v>1263</v>
      </c>
      <c r="G442" s="698" t="s">
        <v>550</v>
      </c>
      <c r="H442" s="698">
        <v>164835</v>
      </c>
      <c r="I442" s="698">
        <v>64835</v>
      </c>
      <c r="J442" s="698" t="s">
        <v>1276</v>
      </c>
      <c r="K442" s="698" t="s">
        <v>1277</v>
      </c>
      <c r="L442" s="701">
        <v>140.03</v>
      </c>
      <c r="M442" s="701">
        <v>1</v>
      </c>
      <c r="N442" s="702">
        <v>140.03</v>
      </c>
    </row>
    <row r="443" spans="1:14" ht="14.45" customHeight="1" x14ac:dyDescent="0.2">
      <c r="A443" s="696" t="s">
        <v>509</v>
      </c>
      <c r="B443" s="697" t="s">
        <v>510</v>
      </c>
      <c r="C443" s="698" t="s">
        <v>521</v>
      </c>
      <c r="D443" s="699" t="s">
        <v>522</v>
      </c>
      <c r="E443" s="700">
        <v>50113013</v>
      </c>
      <c r="F443" s="699" t="s">
        <v>1263</v>
      </c>
      <c r="G443" s="698" t="s">
        <v>527</v>
      </c>
      <c r="H443" s="698">
        <v>183926</v>
      </c>
      <c r="I443" s="698">
        <v>183926</v>
      </c>
      <c r="J443" s="698" t="s">
        <v>1278</v>
      </c>
      <c r="K443" s="698" t="s">
        <v>1279</v>
      </c>
      <c r="L443" s="701">
        <v>130.60999999999999</v>
      </c>
      <c r="M443" s="701">
        <v>15.7</v>
      </c>
      <c r="N443" s="702">
        <v>2050.5769999999998</v>
      </c>
    </row>
    <row r="444" spans="1:14" ht="14.45" customHeight="1" x14ac:dyDescent="0.2">
      <c r="A444" s="696" t="s">
        <v>509</v>
      </c>
      <c r="B444" s="697" t="s">
        <v>510</v>
      </c>
      <c r="C444" s="698" t="s">
        <v>521</v>
      </c>
      <c r="D444" s="699" t="s">
        <v>522</v>
      </c>
      <c r="E444" s="700">
        <v>50113013</v>
      </c>
      <c r="F444" s="699" t="s">
        <v>1263</v>
      </c>
      <c r="G444" s="698" t="s">
        <v>550</v>
      </c>
      <c r="H444" s="698">
        <v>153913</v>
      </c>
      <c r="I444" s="698">
        <v>53913</v>
      </c>
      <c r="J444" s="698" t="s">
        <v>1280</v>
      </c>
      <c r="K444" s="698" t="s">
        <v>1281</v>
      </c>
      <c r="L444" s="701">
        <v>77.719999999999985</v>
      </c>
      <c r="M444" s="701">
        <v>2</v>
      </c>
      <c r="N444" s="702">
        <v>155.43999999999997</v>
      </c>
    </row>
    <row r="445" spans="1:14" ht="14.45" customHeight="1" x14ac:dyDescent="0.2">
      <c r="A445" s="696" t="s">
        <v>509</v>
      </c>
      <c r="B445" s="697" t="s">
        <v>510</v>
      </c>
      <c r="C445" s="698" t="s">
        <v>521</v>
      </c>
      <c r="D445" s="699" t="s">
        <v>522</v>
      </c>
      <c r="E445" s="700">
        <v>50113013</v>
      </c>
      <c r="F445" s="699" t="s">
        <v>1263</v>
      </c>
      <c r="G445" s="698" t="s">
        <v>527</v>
      </c>
      <c r="H445" s="698">
        <v>117170</v>
      </c>
      <c r="I445" s="698">
        <v>17170</v>
      </c>
      <c r="J445" s="698" t="s">
        <v>1282</v>
      </c>
      <c r="K445" s="698" t="s">
        <v>1283</v>
      </c>
      <c r="L445" s="701">
        <v>72.84</v>
      </c>
      <c r="M445" s="701">
        <v>5</v>
      </c>
      <c r="N445" s="702">
        <v>364.2</v>
      </c>
    </row>
    <row r="446" spans="1:14" ht="14.45" customHeight="1" x14ac:dyDescent="0.2">
      <c r="A446" s="696" t="s">
        <v>509</v>
      </c>
      <c r="B446" s="697" t="s">
        <v>510</v>
      </c>
      <c r="C446" s="698" t="s">
        <v>521</v>
      </c>
      <c r="D446" s="699" t="s">
        <v>522</v>
      </c>
      <c r="E446" s="700">
        <v>50113013</v>
      </c>
      <c r="F446" s="699" t="s">
        <v>1263</v>
      </c>
      <c r="G446" s="698" t="s">
        <v>527</v>
      </c>
      <c r="H446" s="698">
        <v>111706</v>
      </c>
      <c r="I446" s="698">
        <v>11706</v>
      </c>
      <c r="J446" s="698" t="s">
        <v>1284</v>
      </c>
      <c r="K446" s="698" t="s">
        <v>1285</v>
      </c>
      <c r="L446" s="701">
        <v>528.67369565217393</v>
      </c>
      <c r="M446" s="701">
        <v>46</v>
      </c>
      <c r="N446" s="702">
        <v>24318.99</v>
      </c>
    </row>
    <row r="447" spans="1:14" ht="14.45" customHeight="1" x14ac:dyDescent="0.2">
      <c r="A447" s="696" t="s">
        <v>509</v>
      </c>
      <c r="B447" s="697" t="s">
        <v>510</v>
      </c>
      <c r="C447" s="698" t="s">
        <v>521</v>
      </c>
      <c r="D447" s="699" t="s">
        <v>522</v>
      </c>
      <c r="E447" s="700">
        <v>50113013</v>
      </c>
      <c r="F447" s="699" t="s">
        <v>1263</v>
      </c>
      <c r="G447" s="698" t="s">
        <v>527</v>
      </c>
      <c r="H447" s="698">
        <v>131654</v>
      </c>
      <c r="I447" s="698">
        <v>131654</v>
      </c>
      <c r="J447" s="698" t="s">
        <v>1286</v>
      </c>
      <c r="K447" s="698" t="s">
        <v>1287</v>
      </c>
      <c r="L447" s="701">
        <v>327.23472222222227</v>
      </c>
      <c r="M447" s="701">
        <v>7.1999999999999993</v>
      </c>
      <c r="N447" s="702">
        <v>2356.09</v>
      </c>
    </row>
    <row r="448" spans="1:14" ht="14.45" customHeight="1" x14ac:dyDescent="0.2">
      <c r="A448" s="696" t="s">
        <v>509</v>
      </c>
      <c r="B448" s="697" t="s">
        <v>510</v>
      </c>
      <c r="C448" s="698" t="s">
        <v>521</v>
      </c>
      <c r="D448" s="699" t="s">
        <v>522</v>
      </c>
      <c r="E448" s="700">
        <v>50113013</v>
      </c>
      <c r="F448" s="699" t="s">
        <v>1263</v>
      </c>
      <c r="G448" s="698" t="s">
        <v>527</v>
      </c>
      <c r="H448" s="698">
        <v>131656</v>
      </c>
      <c r="I448" s="698">
        <v>131656</v>
      </c>
      <c r="J448" s="698" t="s">
        <v>1288</v>
      </c>
      <c r="K448" s="698" t="s">
        <v>1289</v>
      </c>
      <c r="L448" s="701">
        <v>643.38600000000008</v>
      </c>
      <c r="M448" s="701">
        <v>14</v>
      </c>
      <c r="N448" s="702">
        <v>9007.4040000000005</v>
      </c>
    </row>
    <row r="449" spans="1:14" ht="14.45" customHeight="1" x14ac:dyDescent="0.2">
      <c r="A449" s="696" t="s">
        <v>509</v>
      </c>
      <c r="B449" s="697" t="s">
        <v>510</v>
      </c>
      <c r="C449" s="698" t="s">
        <v>521</v>
      </c>
      <c r="D449" s="699" t="s">
        <v>522</v>
      </c>
      <c r="E449" s="700">
        <v>50113013</v>
      </c>
      <c r="F449" s="699" t="s">
        <v>1263</v>
      </c>
      <c r="G449" s="698" t="s">
        <v>527</v>
      </c>
      <c r="H449" s="698">
        <v>162180</v>
      </c>
      <c r="I449" s="698">
        <v>162180</v>
      </c>
      <c r="J449" s="698" t="s">
        <v>1290</v>
      </c>
      <c r="K449" s="698" t="s">
        <v>1291</v>
      </c>
      <c r="L449" s="701">
        <v>341</v>
      </c>
      <c r="M449" s="701">
        <v>1.6</v>
      </c>
      <c r="N449" s="702">
        <v>545.6</v>
      </c>
    </row>
    <row r="450" spans="1:14" ht="14.45" customHeight="1" x14ac:dyDescent="0.2">
      <c r="A450" s="696" t="s">
        <v>509</v>
      </c>
      <c r="B450" s="697" t="s">
        <v>510</v>
      </c>
      <c r="C450" s="698" t="s">
        <v>521</v>
      </c>
      <c r="D450" s="699" t="s">
        <v>522</v>
      </c>
      <c r="E450" s="700">
        <v>50113013</v>
      </c>
      <c r="F450" s="699" t="s">
        <v>1263</v>
      </c>
      <c r="G450" s="698" t="s">
        <v>527</v>
      </c>
      <c r="H450" s="698">
        <v>162187</v>
      </c>
      <c r="I450" s="698">
        <v>162187</v>
      </c>
      <c r="J450" s="698" t="s">
        <v>1292</v>
      </c>
      <c r="K450" s="698" t="s">
        <v>1293</v>
      </c>
      <c r="L450" s="701">
        <v>672.33465838509335</v>
      </c>
      <c r="M450" s="701">
        <v>16.099999999999998</v>
      </c>
      <c r="N450" s="702">
        <v>10824.588000000002</v>
      </c>
    </row>
    <row r="451" spans="1:14" ht="14.45" customHeight="1" x14ac:dyDescent="0.2">
      <c r="A451" s="696" t="s">
        <v>509</v>
      </c>
      <c r="B451" s="697" t="s">
        <v>510</v>
      </c>
      <c r="C451" s="698" t="s">
        <v>521</v>
      </c>
      <c r="D451" s="699" t="s">
        <v>522</v>
      </c>
      <c r="E451" s="700">
        <v>50113013</v>
      </c>
      <c r="F451" s="699" t="s">
        <v>1263</v>
      </c>
      <c r="G451" s="698" t="s">
        <v>550</v>
      </c>
      <c r="H451" s="698">
        <v>849887</v>
      </c>
      <c r="I451" s="698">
        <v>129834</v>
      </c>
      <c r="J451" s="698" t="s">
        <v>1294</v>
      </c>
      <c r="K451" s="698" t="s">
        <v>1295</v>
      </c>
      <c r="L451" s="701">
        <v>150.72062500000001</v>
      </c>
      <c r="M451" s="701">
        <v>16</v>
      </c>
      <c r="N451" s="702">
        <v>2411.5300000000002</v>
      </c>
    </row>
    <row r="452" spans="1:14" ht="14.45" customHeight="1" x14ac:dyDescent="0.2">
      <c r="A452" s="696" t="s">
        <v>509</v>
      </c>
      <c r="B452" s="697" t="s">
        <v>510</v>
      </c>
      <c r="C452" s="698" t="s">
        <v>521</v>
      </c>
      <c r="D452" s="699" t="s">
        <v>522</v>
      </c>
      <c r="E452" s="700">
        <v>50113013</v>
      </c>
      <c r="F452" s="699" t="s">
        <v>1263</v>
      </c>
      <c r="G452" s="698" t="s">
        <v>550</v>
      </c>
      <c r="H452" s="698">
        <v>849655</v>
      </c>
      <c r="I452" s="698">
        <v>129836</v>
      </c>
      <c r="J452" s="698" t="s">
        <v>1296</v>
      </c>
      <c r="K452" s="698" t="s">
        <v>1295</v>
      </c>
      <c r="L452" s="701">
        <v>264</v>
      </c>
      <c r="M452" s="701">
        <v>21.1</v>
      </c>
      <c r="N452" s="702">
        <v>5570.4000000000005</v>
      </c>
    </row>
    <row r="453" spans="1:14" ht="14.45" customHeight="1" x14ac:dyDescent="0.2">
      <c r="A453" s="696" t="s">
        <v>509</v>
      </c>
      <c r="B453" s="697" t="s">
        <v>510</v>
      </c>
      <c r="C453" s="698" t="s">
        <v>521</v>
      </c>
      <c r="D453" s="699" t="s">
        <v>522</v>
      </c>
      <c r="E453" s="700">
        <v>50113013</v>
      </c>
      <c r="F453" s="699" t="s">
        <v>1263</v>
      </c>
      <c r="G453" s="698" t="s">
        <v>527</v>
      </c>
      <c r="H453" s="698">
        <v>218400</v>
      </c>
      <c r="I453" s="698">
        <v>218400</v>
      </c>
      <c r="J453" s="698" t="s">
        <v>1297</v>
      </c>
      <c r="K453" s="698" t="s">
        <v>1298</v>
      </c>
      <c r="L453" s="701">
        <v>683.43695652173926</v>
      </c>
      <c r="M453" s="701">
        <v>23</v>
      </c>
      <c r="N453" s="702">
        <v>15719.050000000003</v>
      </c>
    </row>
    <row r="454" spans="1:14" ht="14.45" customHeight="1" x14ac:dyDescent="0.2">
      <c r="A454" s="696" t="s">
        <v>509</v>
      </c>
      <c r="B454" s="697" t="s">
        <v>510</v>
      </c>
      <c r="C454" s="698" t="s">
        <v>521</v>
      </c>
      <c r="D454" s="699" t="s">
        <v>522</v>
      </c>
      <c r="E454" s="700">
        <v>50113013</v>
      </c>
      <c r="F454" s="699" t="s">
        <v>1263</v>
      </c>
      <c r="G454" s="698" t="s">
        <v>527</v>
      </c>
      <c r="H454" s="698">
        <v>190986</v>
      </c>
      <c r="I454" s="698">
        <v>90986</v>
      </c>
      <c r="J454" s="698" t="s">
        <v>1299</v>
      </c>
      <c r="K454" s="698" t="s">
        <v>1300</v>
      </c>
      <c r="L454" s="701">
        <v>57.149999999999991</v>
      </c>
      <c r="M454" s="701">
        <v>1</v>
      </c>
      <c r="N454" s="702">
        <v>57.149999999999991</v>
      </c>
    </row>
    <row r="455" spans="1:14" ht="14.45" customHeight="1" x14ac:dyDescent="0.2">
      <c r="A455" s="696" t="s">
        <v>509</v>
      </c>
      <c r="B455" s="697" t="s">
        <v>510</v>
      </c>
      <c r="C455" s="698" t="s">
        <v>521</v>
      </c>
      <c r="D455" s="699" t="s">
        <v>522</v>
      </c>
      <c r="E455" s="700">
        <v>50113013</v>
      </c>
      <c r="F455" s="699" t="s">
        <v>1263</v>
      </c>
      <c r="G455" s="698" t="s">
        <v>527</v>
      </c>
      <c r="H455" s="698">
        <v>101066</v>
      </c>
      <c r="I455" s="698">
        <v>1066</v>
      </c>
      <c r="J455" s="698" t="s">
        <v>1301</v>
      </c>
      <c r="K455" s="698" t="s">
        <v>1302</v>
      </c>
      <c r="L455" s="701">
        <v>57.092222222222212</v>
      </c>
      <c r="M455" s="701">
        <v>18</v>
      </c>
      <c r="N455" s="702">
        <v>1027.6599999999999</v>
      </c>
    </row>
    <row r="456" spans="1:14" ht="14.45" customHeight="1" x14ac:dyDescent="0.2">
      <c r="A456" s="696" t="s">
        <v>509</v>
      </c>
      <c r="B456" s="697" t="s">
        <v>510</v>
      </c>
      <c r="C456" s="698" t="s">
        <v>521</v>
      </c>
      <c r="D456" s="699" t="s">
        <v>522</v>
      </c>
      <c r="E456" s="700">
        <v>50113013</v>
      </c>
      <c r="F456" s="699" t="s">
        <v>1263</v>
      </c>
      <c r="G456" s="698" t="s">
        <v>527</v>
      </c>
      <c r="H456" s="698">
        <v>148261</v>
      </c>
      <c r="I456" s="698">
        <v>48261</v>
      </c>
      <c r="J456" s="698" t="s">
        <v>1301</v>
      </c>
      <c r="K456" s="698" t="s">
        <v>1303</v>
      </c>
      <c r="L456" s="701">
        <v>68.919999999999987</v>
      </c>
      <c r="M456" s="701">
        <v>1</v>
      </c>
      <c r="N456" s="702">
        <v>68.919999999999987</v>
      </c>
    </row>
    <row r="457" spans="1:14" ht="14.45" customHeight="1" x14ac:dyDescent="0.2">
      <c r="A457" s="696" t="s">
        <v>509</v>
      </c>
      <c r="B457" s="697" t="s">
        <v>510</v>
      </c>
      <c r="C457" s="698" t="s">
        <v>521</v>
      </c>
      <c r="D457" s="699" t="s">
        <v>522</v>
      </c>
      <c r="E457" s="700">
        <v>50113013</v>
      </c>
      <c r="F457" s="699" t="s">
        <v>1263</v>
      </c>
      <c r="G457" s="698" t="s">
        <v>527</v>
      </c>
      <c r="H457" s="698">
        <v>184492</v>
      </c>
      <c r="I457" s="698">
        <v>84492</v>
      </c>
      <c r="J457" s="698" t="s">
        <v>1304</v>
      </c>
      <c r="K457" s="698" t="s">
        <v>1305</v>
      </c>
      <c r="L457" s="701">
        <v>51.74</v>
      </c>
      <c r="M457" s="701">
        <v>1</v>
      </c>
      <c r="N457" s="702">
        <v>51.74</v>
      </c>
    </row>
    <row r="458" spans="1:14" ht="14.45" customHeight="1" x14ac:dyDescent="0.2">
      <c r="A458" s="696" t="s">
        <v>509</v>
      </c>
      <c r="B458" s="697" t="s">
        <v>510</v>
      </c>
      <c r="C458" s="698" t="s">
        <v>521</v>
      </c>
      <c r="D458" s="699" t="s">
        <v>522</v>
      </c>
      <c r="E458" s="700">
        <v>50113013</v>
      </c>
      <c r="F458" s="699" t="s">
        <v>1263</v>
      </c>
      <c r="G458" s="698" t="s">
        <v>527</v>
      </c>
      <c r="H458" s="698">
        <v>847476</v>
      </c>
      <c r="I458" s="698">
        <v>112782</v>
      </c>
      <c r="J458" s="698" t="s">
        <v>1306</v>
      </c>
      <c r="K458" s="698" t="s">
        <v>1307</v>
      </c>
      <c r="L458" s="701">
        <v>726.37882352941165</v>
      </c>
      <c r="M458" s="701">
        <v>7.6500000000000012</v>
      </c>
      <c r="N458" s="702">
        <v>5556.7979999999998</v>
      </c>
    </row>
    <row r="459" spans="1:14" ht="14.45" customHeight="1" x14ac:dyDescent="0.2">
      <c r="A459" s="696" t="s">
        <v>509</v>
      </c>
      <c r="B459" s="697" t="s">
        <v>510</v>
      </c>
      <c r="C459" s="698" t="s">
        <v>521</v>
      </c>
      <c r="D459" s="699" t="s">
        <v>522</v>
      </c>
      <c r="E459" s="700">
        <v>50113013</v>
      </c>
      <c r="F459" s="699" t="s">
        <v>1263</v>
      </c>
      <c r="G459" s="698" t="s">
        <v>527</v>
      </c>
      <c r="H459" s="698">
        <v>394618</v>
      </c>
      <c r="I459" s="698">
        <v>112786</v>
      </c>
      <c r="J459" s="698" t="s">
        <v>1308</v>
      </c>
      <c r="K459" s="698" t="s">
        <v>1309</v>
      </c>
      <c r="L459" s="701">
        <v>330.4007722772277</v>
      </c>
      <c r="M459" s="701">
        <v>5.0500000000000007</v>
      </c>
      <c r="N459" s="702">
        <v>1668.5239000000001</v>
      </c>
    </row>
    <row r="460" spans="1:14" ht="14.45" customHeight="1" x14ac:dyDescent="0.2">
      <c r="A460" s="696" t="s">
        <v>509</v>
      </c>
      <c r="B460" s="697" t="s">
        <v>510</v>
      </c>
      <c r="C460" s="698" t="s">
        <v>521</v>
      </c>
      <c r="D460" s="699" t="s">
        <v>522</v>
      </c>
      <c r="E460" s="700">
        <v>50113013</v>
      </c>
      <c r="F460" s="699" t="s">
        <v>1263</v>
      </c>
      <c r="G460" s="698" t="s">
        <v>527</v>
      </c>
      <c r="H460" s="698">
        <v>96414</v>
      </c>
      <c r="I460" s="698">
        <v>96414</v>
      </c>
      <c r="J460" s="698" t="s">
        <v>1310</v>
      </c>
      <c r="K460" s="698" t="s">
        <v>1311</v>
      </c>
      <c r="L460" s="701">
        <v>59.00333333333333</v>
      </c>
      <c r="M460" s="701">
        <v>3</v>
      </c>
      <c r="N460" s="702">
        <v>177.01</v>
      </c>
    </row>
    <row r="461" spans="1:14" ht="14.45" customHeight="1" x14ac:dyDescent="0.2">
      <c r="A461" s="696" t="s">
        <v>509</v>
      </c>
      <c r="B461" s="697" t="s">
        <v>510</v>
      </c>
      <c r="C461" s="698" t="s">
        <v>521</v>
      </c>
      <c r="D461" s="699" t="s">
        <v>522</v>
      </c>
      <c r="E461" s="700">
        <v>50113013</v>
      </c>
      <c r="F461" s="699" t="s">
        <v>1263</v>
      </c>
      <c r="G461" s="698" t="s">
        <v>527</v>
      </c>
      <c r="H461" s="698">
        <v>235812</v>
      </c>
      <c r="I461" s="698">
        <v>235812</v>
      </c>
      <c r="J461" s="698" t="s">
        <v>1312</v>
      </c>
      <c r="K461" s="698" t="s">
        <v>1313</v>
      </c>
      <c r="L461" s="701">
        <v>247.6125373134328</v>
      </c>
      <c r="M461" s="701">
        <v>134</v>
      </c>
      <c r="N461" s="702">
        <v>33180.079999999994</v>
      </c>
    </row>
    <row r="462" spans="1:14" ht="14.45" customHeight="1" x14ac:dyDescent="0.2">
      <c r="A462" s="696" t="s">
        <v>509</v>
      </c>
      <c r="B462" s="697" t="s">
        <v>510</v>
      </c>
      <c r="C462" s="698" t="s">
        <v>521</v>
      </c>
      <c r="D462" s="699" t="s">
        <v>522</v>
      </c>
      <c r="E462" s="700">
        <v>50113013</v>
      </c>
      <c r="F462" s="699" t="s">
        <v>1263</v>
      </c>
      <c r="G462" s="698" t="s">
        <v>527</v>
      </c>
      <c r="H462" s="698">
        <v>141146</v>
      </c>
      <c r="I462" s="698">
        <v>41146</v>
      </c>
      <c r="J462" s="698" t="s">
        <v>1314</v>
      </c>
      <c r="K462" s="698" t="s">
        <v>1315</v>
      </c>
      <c r="L462" s="701">
        <v>181.53000000000003</v>
      </c>
      <c r="M462" s="701">
        <v>1</v>
      </c>
      <c r="N462" s="702">
        <v>181.53000000000003</v>
      </c>
    </row>
    <row r="463" spans="1:14" ht="14.45" customHeight="1" x14ac:dyDescent="0.2">
      <c r="A463" s="696" t="s">
        <v>509</v>
      </c>
      <c r="B463" s="697" t="s">
        <v>510</v>
      </c>
      <c r="C463" s="698" t="s">
        <v>521</v>
      </c>
      <c r="D463" s="699" t="s">
        <v>522</v>
      </c>
      <c r="E463" s="700">
        <v>50113013</v>
      </c>
      <c r="F463" s="699" t="s">
        <v>1263</v>
      </c>
      <c r="G463" s="698" t="s">
        <v>272</v>
      </c>
      <c r="H463" s="698">
        <v>134595</v>
      </c>
      <c r="I463" s="698">
        <v>134595</v>
      </c>
      <c r="J463" s="698" t="s">
        <v>1316</v>
      </c>
      <c r="K463" s="698" t="s">
        <v>1317</v>
      </c>
      <c r="L463" s="701">
        <v>416.78000000000003</v>
      </c>
      <c r="M463" s="701">
        <v>42</v>
      </c>
      <c r="N463" s="702">
        <v>17504.760000000002</v>
      </c>
    </row>
    <row r="464" spans="1:14" ht="14.45" customHeight="1" x14ac:dyDescent="0.2">
      <c r="A464" s="696" t="s">
        <v>509</v>
      </c>
      <c r="B464" s="697" t="s">
        <v>510</v>
      </c>
      <c r="C464" s="698" t="s">
        <v>521</v>
      </c>
      <c r="D464" s="699" t="s">
        <v>522</v>
      </c>
      <c r="E464" s="700">
        <v>50113013</v>
      </c>
      <c r="F464" s="699" t="s">
        <v>1263</v>
      </c>
      <c r="G464" s="698" t="s">
        <v>550</v>
      </c>
      <c r="H464" s="698">
        <v>173750</v>
      </c>
      <c r="I464" s="698">
        <v>173750</v>
      </c>
      <c r="J464" s="698" t="s">
        <v>1318</v>
      </c>
      <c r="K464" s="698" t="s">
        <v>1319</v>
      </c>
      <c r="L464" s="701">
        <v>825.08000000000072</v>
      </c>
      <c r="M464" s="701">
        <v>70.7</v>
      </c>
      <c r="N464" s="702">
        <v>58333.156000000054</v>
      </c>
    </row>
    <row r="465" spans="1:14" ht="14.45" customHeight="1" x14ac:dyDescent="0.2">
      <c r="A465" s="696" t="s">
        <v>509</v>
      </c>
      <c r="B465" s="697" t="s">
        <v>510</v>
      </c>
      <c r="C465" s="698" t="s">
        <v>521</v>
      </c>
      <c r="D465" s="699" t="s">
        <v>522</v>
      </c>
      <c r="E465" s="700">
        <v>50113013</v>
      </c>
      <c r="F465" s="699" t="s">
        <v>1263</v>
      </c>
      <c r="G465" s="698" t="s">
        <v>306</v>
      </c>
      <c r="H465" s="698">
        <v>156835</v>
      </c>
      <c r="I465" s="698">
        <v>156835</v>
      </c>
      <c r="J465" s="698" t="s">
        <v>1320</v>
      </c>
      <c r="K465" s="698" t="s">
        <v>1321</v>
      </c>
      <c r="L465" s="701">
        <v>714.99999999999989</v>
      </c>
      <c r="M465" s="701">
        <v>34</v>
      </c>
      <c r="N465" s="702">
        <v>24309.999999999996</v>
      </c>
    </row>
    <row r="466" spans="1:14" ht="14.45" customHeight="1" x14ac:dyDescent="0.2">
      <c r="A466" s="696" t="s">
        <v>509</v>
      </c>
      <c r="B466" s="697" t="s">
        <v>510</v>
      </c>
      <c r="C466" s="698" t="s">
        <v>521</v>
      </c>
      <c r="D466" s="699" t="s">
        <v>522</v>
      </c>
      <c r="E466" s="700">
        <v>50113013</v>
      </c>
      <c r="F466" s="699" t="s">
        <v>1263</v>
      </c>
      <c r="G466" s="698" t="s">
        <v>306</v>
      </c>
      <c r="H466" s="698">
        <v>111592</v>
      </c>
      <c r="I466" s="698">
        <v>11592</v>
      </c>
      <c r="J466" s="698" t="s">
        <v>1322</v>
      </c>
      <c r="K466" s="698" t="s">
        <v>1323</v>
      </c>
      <c r="L466" s="701">
        <v>368.96999999999997</v>
      </c>
      <c r="M466" s="701">
        <v>7.5</v>
      </c>
      <c r="N466" s="702">
        <v>2767.2749999999996</v>
      </c>
    </row>
    <row r="467" spans="1:14" ht="14.45" customHeight="1" x14ac:dyDescent="0.2">
      <c r="A467" s="696" t="s">
        <v>509</v>
      </c>
      <c r="B467" s="697" t="s">
        <v>510</v>
      </c>
      <c r="C467" s="698" t="s">
        <v>521</v>
      </c>
      <c r="D467" s="699" t="s">
        <v>522</v>
      </c>
      <c r="E467" s="700">
        <v>50113013</v>
      </c>
      <c r="F467" s="699" t="s">
        <v>1263</v>
      </c>
      <c r="G467" s="698" t="s">
        <v>550</v>
      </c>
      <c r="H467" s="698">
        <v>224407</v>
      </c>
      <c r="I467" s="698">
        <v>224407</v>
      </c>
      <c r="J467" s="698" t="s">
        <v>1324</v>
      </c>
      <c r="K467" s="698" t="s">
        <v>1325</v>
      </c>
      <c r="L467" s="701">
        <v>188.45999999999961</v>
      </c>
      <c r="M467" s="701">
        <v>128.89999999999998</v>
      </c>
      <c r="N467" s="702">
        <v>24292.493999999944</v>
      </c>
    </row>
    <row r="468" spans="1:14" ht="14.45" customHeight="1" x14ac:dyDescent="0.2">
      <c r="A468" s="696" t="s">
        <v>509</v>
      </c>
      <c r="B468" s="697" t="s">
        <v>510</v>
      </c>
      <c r="C468" s="698" t="s">
        <v>521</v>
      </c>
      <c r="D468" s="699" t="s">
        <v>522</v>
      </c>
      <c r="E468" s="700">
        <v>50113013</v>
      </c>
      <c r="F468" s="699" t="s">
        <v>1263</v>
      </c>
      <c r="G468" s="698" t="s">
        <v>550</v>
      </c>
      <c r="H468" s="698">
        <v>242332</v>
      </c>
      <c r="I468" s="698">
        <v>242332</v>
      </c>
      <c r="J468" s="698" t="s">
        <v>1324</v>
      </c>
      <c r="K468" s="698" t="s">
        <v>1326</v>
      </c>
      <c r="L468" s="701">
        <v>376.91999999999996</v>
      </c>
      <c r="M468" s="701">
        <v>12.25</v>
      </c>
      <c r="N468" s="702">
        <v>4617.2699999999995</v>
      </c>
    </row>
    <row r="469" spans="1:14" ht="14.45" customHeight="1" x14ac:dyDescent="0.2">
      <c r="A469" s="696" t="s">
        <v>509</v>
      </c>
      <c r="B469" s="697" t="s">
        <v>510</v>
      </c>
      <c r="C469" s="698" t="s">
        <v>521</v>
      </c>
      <c r="D469" s="699" t="s">
        <v>522</v>
      </c>
      <c r="E469" s="700">
        <v>50113013</v>
      </c>
      <c r="F469" s="699" t="s">
        <v>1263</v>
      </c>
      <c r="G469" s="698" t="s">
        <v>527</v>
      </c>
      <c r="H469" s="698">
        <v>225543</v>
      </c>
      <c r="I469" s="698">
        <v>225543</v>
      </c>
      <c r="J469" s="698" t="s">
        <v>1327</v>
      </c>
      <c r="K469" s="698" t="s">
        <v>1328</v>
      </c>
      <c r="L469" s="701">
        <v>390.63999999999987</v>
      </c>
      <c r="M469" s="701">
        <v>1</v>
      </c>
      <c r="N469" s="702">
        <v>390.63999999999987</v>
      </c>
    </row>
    <row r="470" spans="1:14" ht="14.45" customHeight="1" x14ac:dyDescent="0.2">
      <c r="A470" s="696" t="s">
        <v>509</v>
      </c>
      <c r="B470" s="697" t="s">
        <v>510</v>
      </c>
      <c r="C470" s="698" t="s">
        <v>521</v>
      </c>
      <c r="D470" s="699" t="s">
        <v>522</v>
      </c>
      <c r="E470" s="700">
        <v>50113013</v>
      </c>
      <c r="F470" s="699" t="s">
        <v>1263</v>
      </c>
      <c r="G470" s="698" t="s">
        <v>527</v>
      </c>
      <c r="H470" s="698">
        <v>207116</v>
      </c>
      <c r="I470" s="698">
        <v>207116</v>
      </c>
      <c r="J470" s="698" t="s">
        <v>1329</v>
      </c>
      <c r="K470" s="698" t="s">
        <v>1330</v>
      </c>
      <c r="L470" s="701">
        <v>419.1</v>
      </c>
      <c r="M470" s="701">
        <v>5</v>
      </c>
      <c r="N470" s="702">
        <v>2095.5</v>
      </c>
    </row>
    <row r="471" spans="1:14" ht="14.45" customHeight="1" x14ac:dyDescent="0.2">
      <c r="A471" s="696" t="s">
        <v>509</v>
      </c>
      <c r="B471" s="697" t="s">
        <v>510</v>
      </c>
      <c r="C471" s="698" t="s">
        <v>521</v>
      </c>
      <c r="D471" s="699" t="s">
        <v>522</v>
      </c>
      <c r="E471" s="700">
        <v>50113013</v>
      </c>
      <c r="F471" s="699" t="s">
        <v>1263</v>
      </c>
      <c r="G471" s="698" t="s">
        <v>527</v>
      </c>
      <c r="H471" s="698">
        <v>101076</v>
      </c>
      <c r="I471" s="698">
        <v>1076</v>
      </c>
      <c r="J471" s="698" t="s">
        <v>1331</v>
      </c>
      <c r="K471" s="698" t="s">
        <v>1001</v>
      </c>
      <c r="L471" s="701">
        <v>78.106666666666655</v>
      </c>
      <c r="M471" s="701">
        <v>30</v>
      </c>
      <c r="N471" s="702">
        <v>2343.1999999999998</v>
      </c>
    </row>
    <row r="472" spans="1:14" ht="14.45" customHeight="1" x14ac:dyDescent="0.2">
      <c r="A472" s="696" t="s">
        <v>509</v>
      </c>
      <c r="B472" s="697" t="s">
        <v>510</v>
      </c>
      <c r="C472" s="698" t="s">
        <v>521</v>
      </c>
      <c r="D472" s="699" t="s">
        <v>522</v>
      </c>
      <c r="E472" s="700">
        <v>50113013</v>
      </c>
      <c r="F472" s="699" t="s">
        <v>1263</v>
      </c>
      <c r="G472" s="698" t="s">
        <v>527</v>
      </c>
      <c r="H472" s="698">
        <v>498890</v>
      </c>
      <c r="I472" s="698">
        <v>9999999</v>
      </c>
      <c r="J472" s="698" t="s">
        <v>1332</v>
      </c>
      <c r="K472" s="698" t="s">
        <v>1333</v>
      </c>
      <c r="L472" s="701">
        <v>2112</v>
      </c>
      <c r="M472" s="701">
        <v>23.302999999999997</v>
      </c>
      <c r="N472" s="702">
        <v>49215.935999999994</v>
      </c>
    </row>
    <row r="473" spans="1:14" ht="14.45" customHeight="1" x14ac:dyDescent="0.2">
      <c r="A473" s="696" t="s">
        <v>509</v>
      </c>
      <c r="B473" s="697" t="s">
        <v>510</v>
      </c>
      <c r="C473" s="698" t="s">
        <v>521</v>
      </c>
      <c r="D473" s="699" t="s">
        <v>522</v>
      </c>
      <c r="E473" s="700">
        <v>50113013</v>
      </c>
      <c r="F473" s="699" t="s">
        <v>1263</v>
      </c>
      <c r="G473" s="698" t="s">
        <v>527</v>
      </c>
      <c r="H473" s="698">
        <v>113424</v>
      </c>
      <c r="I473" s="698">
        <v>9999999</v>
      </c>
      <c r="J473" s="698" t="s">
        <v>1334</v>
      </c>
      <c r="K473" s="698" t="s">
        <v>1335</v>
      </c>
      <c r="L473" s="701">
        <v>2356.6479591836742</v>
      </c>
      <c r="M473" s="701">
        <v>29.399999999999942</v>
      </c>
      <c r="N473" s="702">
        <v>69285.449999999881</v>
      </c>
    </row>
    <row r="474" spans="1:14" ht="14.45" customHeight="1" x14ac:dyDescent="0.2">
      <c r="A474" s="696" t="s">
        <v>509</v>
      </c>
      <c r="B474" s="697" t="s">
        <v>510</v>
      </c>
      <c r="C474" s="698" t="s">
        <v>521</v>
      </c>
      <c r="D474" s="699" t="s">
        <v>522</v>
      </c>
      <c r="E474" s="700">
        <v>50113013</v>
      </c>
      <c r="F474" s="699" t="s">
        <v>1263</v>
      </c>
      <c r="G474" s="698" t="s">
        <v>550</v>
      </c>
      <c r="H474" s="698">
        <v>113453</v>
      </c>
      <c r="I474" s="698">
        <v>113453</v>
      </c>
      <c r="J474" s="698" t="s">
        <v>1336</v>
      </c>
      <c r="K474" s="698" t="s">
        <v>1337</v>
      </c>
      <c r="L474" s="701">
        <v>2048.9157659208267</v>
      </c>
      <c r="M474" s="701">
        <v>58.100000000000009</v>
      </c>
      <c r="N474" s="702">
        <v>119042.00600000005</v>
      </c>
    </row>
    <row r="475" spans="1:14" ht="14.45" customHeight="1" x14ac:dyDescent="0.2">
      <c r="A475" s="696" t="s">
        <v>509</v>
      </c>
      <c r="B475" s="697" t="s">
        <v>510</v>
      </c>
      <c r="C475" s="698" t="s">
        <v>521</v>
      </c>
      <c r="D475" s="699" t="s">
        <v>522</v>
      </c>
      <c r="E475" s="700">
        <v>50113013</v>
      </c>
      <c r="F475" s="699" t="s">
        <v>1263</v>
      </c>
      <c r="G475" s="698" t="s">
        <v>306</v>
      </c>
      <c r="H475" s="698">
        <v>141263</v>
      </c>
      <c r="I475" s="698">
        <v>141263</v>
      </c>
      <c r="J475" s="698" t="s">
        <v>1338</v>
      </c>
      <c r="K475" s="698" t="s">
        <v>1339</v>
      </c>
      <c r="L475" s="701">
        <v>95.05</v>
      </c>
      <c r="M475" s="701">
        <v>10</v>
      </c>
      <c r="N475" s="702">
        <v>950.5</v>
      </c>
    </row>
    <row r="476" spans="1:14" ht="14.45" customHeight="1" x14ac:dyDescent="0.2">
      <c r="A476" s="696" t="s">
        <v>509</v>
      </c>
      <c r="B476" s="697" t="s">
        <v>510</v>
      </c>
      <c r="C476" s="698" t="s">
        <v>521</v>
      </c>
      <c r="D476" s="699" t="s">
        <v>522</v>
      </c>
      <c r="E476" s="700">
        <v>50113013</v>
      </c>
      <c r="F476" s="699" t="s">
        <v>1263</v>
      </c>
      <c r="G476" s="698" t="s">
        <v>527</v>
      </c>
      <c r="H476" s="698">
        <v>502239</v>
      </c>
      <c r="I476" s="698">
        <v>9999999</v>
      </c>
      <c r="J476" s="698" t="s">
        <v>1340</v>
      </c>
      <c r="K476" s="698" t="s">
        <v>1335</v>
      </c>
      <c r="L476" s="701">
        <v>2090</v>
      </c>
      <c r="M476" s="701">
        <v>21.2</v>
      </c>
      <c r="N476" s="702">
        <v>44308</v>
      </c>
    </row>
    <row r="477" spans="1:14" ht="14.45" customHeight="1" x14ac:dyDescent="0.2">
      <c r="A477" s="696" t="s">
        <v>509</v>
      </c>
      <c r="B477" s="697" t="s">
        <v>510</v>
      </c>
      <c r="C477" s="698" t="s">
        <v>521</v>
      </c>
      <c r="D477" s="699" t="s">
        <v>522</v>
      </c>
      <c r="E477" s="700">
        <v>50113013</v>
      </c>
      <c r="F477" s="699" t="s">
        <v>1263</v>
      </c>
      <c r="G477" s="698" t="s">
        <v>306</v>
      </c>
      <c r="H477" s="698">
        <v>201030</v>
      </c>
      <c r="I477" s="698">
        <v>201030</v>
      </c>
      <c r="J477" s="698" t="s">
        <v>1341</v>
      </c>
      <c r="K477" s="698" t="s">
        <v>1342</v>
      </c>
      <c r="L477" s="701">
        <v>33.4</v>
      </c>
      <c r="M477" s="701">
        <v>80</v>
      </c>
      <c r="N477" s="702">
        <v>2672</v>
      </c>
    </row>
    <row r="478" spans="1:14" ht="14.45" customHeight="1" x14ac:dyDescent="0.2">
      <c r="A478" s="696" t="s">
        <v>509</v>
      </c>
      <c r="B478" s="697" t="s">
        <v>510</v>
      </c>
      <c r="C478" s="698" t="s">
        <v>521</v>
      </c>
      <c r="D478" s="699" t="s">
        <v>522</v>
      </c>
      <c r="E478" s="700">
        <v>50113013</v>
      </c>
      <c r="F478" s="699" t="s">
        <v>1263</v>
      </c>
      <c r="G478" s="698" t="s">
        <v>527</v>
      </c>
      <c r="H478" s="698">
        <v>106264</v>
      </c>
      <c r="I478" s="698">
        <v>6264</v>
      </c>
      <c r="J478" s="698" t="s">
        <v>1343</v>
      </c>
      <c r="K478" s="698" t="s">
        <v>1344</v>
      </c>
      <c r="L478" s="701">
        <v>31.639999999999993</v>
      </c>
      <c r="M478" s="701">
        <v>2</v>
      </c>
      <c r="N478" s="702">
        <v>63.279999999999987</v>
      </c>
    </row>
    <row r="479" spans="1:14" ht="14.45" customHeight="1" x14ac:dyDescent="0.2">
      <c r="A479" s="696" t="s">
        <v>509</v>
      </c>
      <c r="B479" s="697" t="s">
        <v>510</v>
      </c>
      <c r="C479" s="698" t="s">
        <v>521</v>
      </c>
      <c r="D479" s="699" t="s">
        <v>522</v>
      </c>
      <c r="E479" s="700">
        <v>50113013</v>
      </c>
      <c r="F479" s="699" t="s">
        <v>1263</v>
      </c>
      <c r="G479" s="698" t="s">
        <v>550</v>
      </c>
      <c r="H479" s="698">
        <v>206563</v>
      </c>
      <c r="I479" s="698">
        <v>206563</v>
      </c>
      <c r="J479" s="698" t="s">
        <v>1345</v>
      </c>
      <c r="K479" s="698" t="s">
        <v>1346</v>
      </c>
      <c r="L479" s="701">
        <v>19.04</v>
      </c>
      <c r="M479" s="701">
        <v>30</v>
      </c>
      <c r="N479" s="702">
        <v>571.19999999999993</v>
      </c>
    </row>
    <row r="480" spans="1:14" ht="14.45" customHeight="1" x14ac:dyDescent="0.2">
      <c r="A480" s="696" t="s">
        <v>509</v>
      </c>
      <c r="B480" s="697" t="s">
        <v>510</v>
      </c>
      <c r="C480" s="698" t="s">
        <v>521</v>
      </c>
      <c r="D480" s="699" t="s">
        <v>522</v>
      </c>
      <c r="E480" s="700">
        <v>50113013</v>
      </c>
      <c r="F480" s="699" t="s">
        <v>1263</v>
      </c>
      <c r="G480" s="698" t="s">
        <v>306</v>
      </c>
      <c r="H480" s="698">
        <v>847759</v>
      </c>
      <c r="I480" s="698">
        <v>142077</v>
      </c>
      <c r="J480" s="698" t="s">
        <v>1347</v>
      </c>
      <c r="K480" s="698" t="s">
        <v>1348</v>
      </c>
      <c r="L480" s="701">
        <v>2256.35</v>
      </c>
      <c r="M480" s="701">
        <v>5</v>
      </c>
      <c r="N480" s="702">
        <v>11281.75</v>
      </c>
    </row>
    <row r="481" spans="1:14" ht="14.45" customHeight="1" x14ac:dyDescent="0.2">
      <c r="A481" s="696" t="s">
        <v>509</v>
      </c>
      <c r="B481" s="697" t="s">
        <v>510</v>
      </c>
      <c r="C481" s="698" t="s">
        <v>521</v>
      </c>
      <c r="D481" s="699" t="s">
        <v>522</v>
      </c>
      <c r="E481" s="700">
        <v>50113013</v>
      </c>
      <c r="F481" s="699" t="s">
        <v>1263</v>
      </c>
      <c r="G481" s="698" t="s">
        <v>527</v>
      </c>
      <c r="H481" s="698">
        <v>225175</v>
      </c>
      <c r="I481" s="698">
        <v>225175</v>
      </c>
      <c r="J481" s="698" t="s">
        <v>1349</v>
      </c>
      <c r="K481" s="698" t="s">
        <v>1350</v>
      </c>
      <c r="L481" s="701">
        <v>45.609999999999992</v>
      </c>
      <c r="M481" s="701">
        <v>3</v>
      </c>
      <c r="N481" s="702">
        <v>136.82999999999998</v>
      </c>
    </row>
    <row r="482" spans="1:14" ht="14.45" customHeight="1" x14ac:dyDescent="0.2">
      <c r="A482" s="696" t="s">
        <v>509</v>
      </c>
      <c r="B482" s="697" t="s">
        <v>510</v>
      </c>
      <c r="C482" s="698" t="s">
        <v>521</v>
      </c>
      <c r="D482" s="699" t="s">
        <v>522</v>
      </c>
      <c r="E482" s="700">
        <v>50113013</v>
      </c>
      <c r="F482" s="699" t="s">
        <v>1263</v>
      </c>
      <c r="G482" s="698" t="s">
        <v>550</v>
      </c>
      <c r="H482" s="698">
        <v>126127</v>
      </c>
      <c r="I482" s="698">
        <v>26127</v>
      </c>
      <c r="J482" s="698" t="s">
        <v>1351</v>
      </c>
      <c r="K482" s="698" t="s">
        <v>1352</v>
      </c>
      <c r="L482" s="701">
        <v>2237.7300000000009</v>
      </c>
      <c r="M482" s="701">
        <v>74.5</v>
      </c>
      <c r="N482" s="702">
        <v>166710.88500000007</v>
      </c>
    </row>
    <row r="483" spans="1:14" ht="14.45" customHeight="1" x14ac:dyDescent="0.2">
      <c r="A483" s="696" t="s">
        <v>509</v>
      </c>
      <c r="B483" s="697" t="s">
        <v>510</v>
      </c>
      <c r="C483" s="698" t="s">
        <v>521</v>
      </c>
      <c r="D483" s="699" t="s">
        <v>522</v>
      </c>
      <c r="E483" s="700">
        <v>50113013</v>
      </c>
      <c r="F483" s="699" t="s">
        <v>1263</v>
      </c>
      <c r="G483" s="698" t="s">
        <v>550</v>
      </c>
      <c r="H483" s="698">
        <v>166269</v>
      </c>
      <c r="I483" s="698">
        <v>166269</v>
      </c>
      <c r="J483" s="698" t="s">
        <v>1353</v>
      </c>
      <c r="K483" s="698" t="s">
        <v>1354</v>
      </c>
      <c r="L483" s="701">
        <v>52.88</v>
      </c>
      <c r="M483" s="701">
        <v>88</v>
      </c>
      <c r="N483" s="702">
        <v>4653.4400000000005</v>
      </c>
    </row>
    <row r="484" spans="1:14" ht="14.45" customHeight="1" x14ac:dyDescent="0.2">
      <c r="A484" s="696" t="s">
        <v>509</v>
      </c>
      <c r="B484" s="697" t="s">
        <v>510</v>
      </c>
      <c r="C484" s="698" t="s">
        <v>521</v>
      </c>
      <c r="D484" s="699" t="s">
        <v>522</v>
      </c>
      <c r="E484" s="700">
        <v>50113013</v>
      </c>
      <c r="F484" s="699" t="s">
        <v>1263</v>
      </c>
      <c r="G484" s="698" t="s">
        <v>550</v>
      </c>
      <c r="H484" s="698">
        <v>166265</v>
      </c>
      <c r="I484" s="698">
        <v>166265</v>
      </c>
      <c r="J484" s="698" t="s">
        <v>1355</v>
      </c>
      <c r="K484" s="698" t="s">
        <v>1356</v>
      </c>
      <c r="L484" s="701">
        <v>33.39</v>
      </c>
      <c r="M484" s="701">
        <v>10</v>
      </c>
      <c r="N484" s="702">
        <v>333.9</v>
      </c>
    </row>
    <row r="485" spans="1:14" ht="14.45" customHeight="1" x14ac:dyDescent="0.2">
      <c r="A485" s="696" t="s">
        <v>509</v>
      </c>
      <c r="B485" s="697" t="s">
        <v>510</v>
      </c>
      <c r="C485" s="698" t="s">
        <v>521</v>
      </c>
      <c r="D485" s="699" t="s">
        <v>522</v>
      </c>
      <c r="E485" s="700">
        <v>50113013</v>
      </c>
      <c r="F485" s="699" t="s">
        <v>1263</v>
      </c>
      <c r="G485" s="698" t="s">
        <v>550</v>
      </c>
      <c r="H485" s="698">
        <v>118547</v>
      </c>
      <c r="I485" s="698">
        <v>18547</v>
      </c>
      <c r="J485" s="698" t="s">
        <v>1357</v>
      </c>
      <c r="K485" s="698" t="s">
        <v>1358</v>
      </c>
      <c r="L485" s="701">
        <v>92.970000000000013</v>
      </c>
      <c r="M485" s="701">
        <v>1</v>
      </c>
      <c r="N485" s="702">
        <v>92.970000000000013</v>
      </c>
    </row>
    <row r="486" spans="1:14" ht="14.45" customHeight="1" x14ac:dyDescent="0.2">
      <c r="A486" s="696" t="s">
        <v>509</v>
      </c>
      <c r="B486" s="697" t="s">
        <v>510</v>
      </c>
      <c r="C486" s="698" t="s">
        <v>521</v>
      </c>
      <c r="D486" s="699" t="s">
        <v>522</v>
      </c>
      <c r="E486" s="700">
        <v>50113013</v>
      </c>
      <c r="F486" s="699" t="s">
        <v>1263</v>
      </c>
      <c r="G486" s="698" t="s">
        <v>527</v>
      </c>
      <c r="H486" s="698">
        <v>209414</v>
      </c>
      <c r="I486" s="698">
        <v>209414</v>
      </c>
      <c r="J486" s="698" t="s">
        <v>1359</v>
      </c>
      <c r="K486" s="698" t="s">
        <v>1360</v>
      </c>
      <c r="L486" s="701">
        <v>20672.96</v>
      </c>
      <c r="M486" s="701">
        <v>3</v>
      </c>
      <c r="N486" s="702">
        <v>62018.879999999997</v>
      </c>
    </row>
    <row r="487" spans="1:14" ht="14.45" customHeight="1" x14ac:dyDescent="0.2">
      <c r="A487" s="696" t="s">
        <v>509</v>
      </c>
      <c r="B487" s="697" t="s">
        <v>510</v>
      </c>
      <c r="C487" s="698" t="s">
        <v>521</v>
      </c>
      <c r="D487" s="699" t="s">
        <v>522</v>
      </c>
      <c r="E487" s="700">
        <v>50113013</v>
      </c>
      <c r="F487" s="699" t="s">
        <v>1263</v>
      </c>
      <c r="G487" s="698" t="s">
        <v>527</v>
      </c>
      <c r="H487" s="698">
        <v>210993</v>
      </c>
      <c r="I487" s="698">
        <v>210993</v>
      </c>
      <c r="J487" s="698" t="s">
        <v>1361</v>
      </c>
      <c r="K487" s="698" t="s">
        <v>1362</v>
      </c>
      <c r="L487" s="701">
        <v>21610.3</v>
      </c>
      <c r="M487" s="701">
        <v>1</v>
      </c>
      <c r="N487" s="702">
        <v>21610.3</v>
      </c>
    </row>
    <row r="488" spans="1:14" ht="14.45" customHeight="1" x14ac:dyDescent="0.2">
      <c r="A488" s="696" t="s">
        <v>509</v>
      </c>
      <c r="B488" s="697" t="s">
        <v>510</v>
      </c>
      <c r="C488" s="698" t="s">
        <v>521</v>
      </c>
      <c r="D488" s="699" t="s">
        <v>522</v>
      </c>
      <c r="E488" s="700">
        <v>50113013</v>
      </c>
      <c r="F488" s="699" t="s">
        <v>1263</v>
      </c>
      <c r="G488" s="698" t="s">
        <v>306</v>
      </c>
      <c r="H488" s="698">
        <v>103708</v>
      </c>
      <c r="I488" s="698">
        <v>3708</v>
      </c>
      <c r="J488" s="698" t="s">
        <v>1363</v>
      </c>
      <c r="K488" s="698" t="s">
        <v>1364</v>
      </c>
      <c r="L488" s="701">
        <v>1134.8800000000003</v>
      </c>
      <c r="M488" s="701">
        <v>9.5999999999999979</v>
      </c>
      <c r="N488" s="702">
        <v>10894.848</v>
      </c>
    </row>
    <row r="489" spans="1:14" ht="14.45" customHeight="1" x14ac:dyDescent="0.2">
      <c r="A489" s="696" t="s">
        <v>509</v>
      </c>
      <c r="B489" s="697" t="s">
        <v>510</v>
      </c>
      <c r="C489" s="698" t="s">
        <v>521</v>
      </c>
      <c r="D489" s="699" t="s">
        <v>522</v>
      </c>
      <c r="E489" s="700">
        <v>50113014</v>
      </c>
      <c r="F489" s="699" t="s">
        <v>1365</v>
      </c>
      <c r="G489" s="698" t="s">
        <v>527</v>
      </c>
      <c r="H489" s="698">
        <v>176152</v>
      </c>
      <c r="I489" s="698">
        <v>76152</v>
      </c>
      <c r="J489" s="698" t="s">
        <v>1366</v>
      </c>
      <c r="K489" s="698" t="s">
        <v>1367</v>
      </c>
      <c r="L489" s="701">
        <v>134.32000000000002</v>
      </c>
      <c r="M489" s="701">
        <v>5</v>
      </c>
      <c r="N489" s="702">
        <v>671.60000000000014</v>
      </c>
    </row>
    <row r="490" spans="1:14" ht="14.45" customHeight="1" x14ac:dyDescent="0.2">
      <c r="A490" s="696" t="s">
        <v>509</v>
      </c>
      <c r="B490" s="697" t="s">
        <v>510</v>
      </c>
      <c r="C490" s="698" t="s">
        <v>521</v>
      </c>
      <c r="D490" s="699" t="s">
        <v>522</v>
      </c>
      <c r="E490" s="700">
        <v>50113014</v>
      </c>
      <c r="F490" s="699" t="s">
        <v>1365</v>
      </c>
      <c r="G490" s="698" t="s">
        <v>550</v>
      </c>
      <c r="H490" s="698">
        <v>164407</v>
      </c>
      <c r="I490" s="698">
        <v>164407</v>
      </c>
      <c r="J490" s="698" t="s">
        <v>1368</v>
      </c>
      <c r="K490" s="698" t="s">
        <v>1369</v>
      </c>
      <c r="L490" s="701">
        <v>639.26258937683212</v>
      </c>
      <c r="M490" s="701">
        <v>20.100000000000001</v>
      </c>
      <c r="N490" s="702">
        <v>12849.178046474326</v>
      </c>
    </row>
    <row r="491" spans="1:14" ht="14.45" customHeight="1" x14ac:dyDescent="0.2">
      <c r="A491" s="696" t="s">
        <v>509</v>
      </c>
      <c r="B491" s="697" t="s">
        <v>510</v>
      </c>
      <c r="C491" s="698" t="s">
        <v>521</v>
      </c>
      <c r="D491" s="699" t="s">
        <v>522</v>
      </c>
      <c r="E491" s="700">
        <v>50113014</v>
      </c>
      <c r="F491" s="699" t="s">
        <v>1365</v>
      </c>
      <c r="G491" s="698" t="s">
        <v>550</v>
      </c>
      <c r="H491" s="698">
        <v>164401</v>
      </c>
      <c r="I491" s="698">
        <v>164401</v>
      </c>
      <c r="J491" s="698" t="s">
        <v>1368</v>
      </c>
      <c r="K491" s="698" t="s">
        <v>1370</v>
      </c>
      <c r="L491" s="701">
        <v>319.00000000000011</v>
      </c>
      <c r="M491" s="701">
        <v>67.599999999999994</v>
      </c>
      <c r="N491" s="702">
        <v>21564.400000000005</v>
      </c>
    </row>
    <row r="492" spans="1:14" ht="14.45" customHeight="1" x14ac:dyDescent="0.2">
      <c r="A492" s="696" t="s">
        <v>509</v>
      </c>
      <c r="B492" s="697" t="s">
        <v>510</v>
      </c>
      <c r="C492" s="698" t="s">
        <v>521</v>
      </c>
      <c r="D492" s="699" t="s">
        <v>522</v>
      </c>
      <c r="E492" s="700">
        <v>50113014</v>
      </c>
      <c r="F492" s="699" t="s">
        <v>1365</v>
      </c>
      <c r="G492" s="698" t="s">
        <v>527</v>
      </c>
      <c r="H492" s="698">
        <v>129428</v>
      </c>
      <c r="I492" s="698">
        <v>500720</v>
      </c>
      <c r="J492" s="698" t="s">
        <v>1371</v>
      </c>
      <c r="K492" s="698" t="s">
        <v>1372</v>
      </c>
      <c r="L492" s="701">
        <v>3630</v>
      </c>
      <c r="M492" s="701">
        <v>111</v>
      </c>
      <c r="N492" s="702">
        <v>402930</v>
      </c>
    </row>
    <row r="493" spans="1:14" ht="14.45" customHeight="1" x14ac:dyDescent="0.2">
      <c r="A493" s="696" t="s">
        <v>509</v>
      </c>
      <c r="B493" s="697" t="s">
        <v>510</v>
      </c>
      <c r="C493" s="698" t="s">
        <v>521</v>
      </c>
      <c r="D493" s="699" t="s">
        <v>522</v>
      </c>
      <c r="E493" s="700">
        <v>50113014</v>
      </c>
      <c r="F493" s="699" t="s">
        <v>1365</v>
      </c>
      <c r="G493" s="698" t="s">
        <v>527</v>
      </c>
      <c r="H493" s="698">
        <v>126902</v>
      </c>
      <c r="I493" s="698">
        <v>26902</v>
      </c>
      <c r="J493" s="698" t="s">
        <v>1373</v>
      </c>
      <c r="K493" s="698" t="s">
        <v>1374</v>
      </c>
      <c r="L493" s="701">
        <v>333.90666666666664</v>
      </c>
      <c r="M493" s="701">
        <v>30</v>
      </c>
      <c r="N493" s="702">
        <v>10017.199999999999</v>
      </c>
    </row>
    <row r="494" spans="1:14" ht="14.45" customHeight="1" thickBot="1" x14ac:dyDescent="0.25">
      <c r="A494" s="703" t="s">
        <v>509</v>
      </c>
      <c r="B494" s="704" t="s">
        <v>510</v>
      </c>
      <c r="C494" s="705" t="s">
        <v>521</v>
      </c>
      <c r="D494" s="706" t="s">
        <v>522</v>
      </c>
      <c r="E494" s="707">
        <v>50113014</v>
      </c>
      <c r="F494" s="706" t="s">
        <v>1365</v>
      </c>
      <c r="G494" s="705" t="s">
        <v>550</v>
      </c>
      <c r="H494" s="705">
        <v>189220</v>
      </c>
      <c r="I494" s="705">
        <v>189220</v>
      </c>
      <c r="J494" s="705" t="s">
        <v>1375</v>
      </c>
      <c r="K494" s="705" t="s">
        <v>1376</v>
      </c>
      <c r="L494" s="708">
        <v>6764.33</v>
      </c>
      <c r="M494" s="708">
        <v>1</v>
      </c>
      <c r="N494" s="709">
        <v>6764.33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814ED74-46EB-4AC9-BE32-E2BBF8715C2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3" customWidth="1"/>
    <col min="3" max="3" width="5.5703125" style="316" customWidth="1"/>
    <col min="4" max="4" width="10.85546875" style="313" customWidth="1"/>
    <col min="5" max="5" width="5.5703125" style="316" customWidth="1"/>
    <col min="6" max="6" width="10.85546875" style="313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1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1377</v>
      </c>
      <c r="B5" s="687">
        <v>107768.03298916614</v>
      </c>
      <c r="C5" s="714">
        <v>8.7323741412738562E-2</v>
      </c>
      <c r="D5" s="687">
        <v>1126352.6224669137</v>
      </c>
      <c r="E5" s="714">
        <v>0.91267625858726142</v>
      </c>
      <c r="F5" s="688">
        <v>1234120.6554560799</v>
      </c>
    </row>
    <row r="6" spans="1:6" ht="14.45" customHeight="1" thickBot="1" x14ac:dyDescent="0.25">
      <c r="A6" s="720" t="s">
        <v>3</v>
      </c>
      <c r="B6" s="721">
        <v>107768.03298916614</v>
      </c>
      <c r="C6" s="722">
        <v>8.7323741412738562E-2</v>
      </c>
      <c r="D6" s="721">
        <v>1126352.6224669137</v>
      </c>
      <c r="E6" s="722">
        <v>0.91267625858726142</v>
      </c>
      <c r="F6" s="723">
        <v>1234120.6554560799</v>
      </c>
    </row>
    <row r="7" spans="1:6" ht="14.45" customHeight="1" thickBot="1" x14ac:dyDescent="0.25"/>
    <row r="8" spans="1:6" ht="14.45" customHeight="1" x14ac:dyDescent="0.2">
      <c r="A8" s="730" t="s">
        <v>1378</v>
      </c>
      <c r="B8" s="694"/>
      <c r="C8" s="715">
        <v>0</v>
      </c>
      <c r="D8" s="694">
        <v>35026.740000000005</v>
      </c>
      <c r="E8" s="715">
        <v>1</v>
      </c>
      <c r="F8" s="695">
        <v>35026.740000000005</v>
      </c>
    </row>
    <row r="9" spans="1:6" ht="14.45" customHeight="1" x14ac:dyDescent="0.2">
      <c r="A9" s="731" t="s">
        <v>1379</v>
      </c>
      <c r="B9" s="701"/>
      <c r="C9" s="726">
        <v>0</v>
      </c>
      <c r="D9" s="701">
        <v>1369.5</v>
      </c>
      <c r="E9" s="726">
        <v>1</v>
      </c>
      <c r="F9" s="702">
        <v>1369.5</v>
      </c>
    </row>
    <row r="10" spans="1:6" ht="14.45" customHeight="1" x14ac:dyDescent="0.2">
      <c r="A10" s="731" t="s">
        <v>1380</v>
      </c>
      <c r="B10" s="701"/>
      <c r="C10" s="726">
        <v>0</v>
      </c>
      <c r="D10" s="701">
        <v>137.37</v>
      </c>
      <c r="E10" s="726">
        <v>1</v>
      </c>
      <c r="F10" s="702">
        <v>137.37</v>
      </c>
    </row>
    <row r="11" spans="1:6" ht="14.45" customHeight="1" x14ac:dyDescent="0.2">
      <c r="A11" s="731" t="s">
        <v>1381</v>
      </c>
      <c r="B11" s="701"/>
      <c r="C11" s="726">
        <v>0</v>
      </c>
      <c r="D11" s="701">
        <v>72599.12</v>
      </c>
      <c r="E11" s="726">
        <v>1</v>
      </c>
      <c r="F11" s="702">
        <v>72599.12</v>
      </c>
    </row>
    <row r="12" spans="1:6" ht="14.45" customHeight="1" x14ac:dyDescent="0.2">
      <c r="A12" s="731" t="s">
        <v>1382</v>
      </c>
      <c r="B12" s="701"/>
      <c r="C12" s="726">
        <v>0</v>
      </c>
      <c r="D12" s="701">
        <v>58.610000000000007</v>
      </c>
      <c r="E12" s="726">
        <v>1</v>
      </c>
      <c r="F12" s="702">
        <v>58.610000000000007</v>
      </c>
    </row>
    <row r="13" spans="1:6" ht="14.45" customHeight="1" x14ac:dyDescent="0.2">
      <c r="A13" s="731" t="s">
        <v>1383</v>
      </c>
      <c r="B13" s="701"/>
      <c r="C13" s="726">
        <v>0</v>
      </c>
      <c r="D13" s="701">
        <v>7594.2000000000007</v>
      </c>
      <c r="E13" s="726">
        <v>1</v>
      </c>
      <c r="F13" s="702">
        <v>7594.2000000000007</v>
      </c>
    </row>
    <row r="14" spans="1:6" ht="14.45" customHeight="1" x14ac:dyDescent="0.2">
      <c r="A14" s="731" t="s">
        <v>1384</v>
      </c>
      <c r="B14" s="701">
        <v>120.25000000000003</v>
      </c>
      <c r="C14" s="726">
        <v>1</v>
      </c>
      <c r="D14" s="701"/>
      <c r="E14" s="726">
        <v>0</v>
      </c>
      <c r="F14" s="702">
        <v>120.25000000000003</v>
      </c>
    </row>
    <row r="15" spans="1:6" ht="14.45" customHeight="1" x14ac:dyDescent="0.2">
      <c r="A15" s="731" t="s">
        <v>1385</v>
      </c>
      <c r="B15" s="701"/>
      <c r="C15" s="726">
        <v>0</v>
      </c>
      <c r="D15" s="701">
        <v>1757.3</v>
      </c>
      <c r="E15" s="726">
        <v>1</v>
      </c>
      <c r="F15" s="702">
        <v>1757.3</v>
      </c>
    </row>
    <row r="16" spans="1:6" ht="14.45" customHeight="1" x14ac:dyDescent="0.2">
      <c r="A16" s="731" t="s">
        <v>1386</v>
      </c>
      <c r="B16" s="701">
        <v>11944.5</v>
      </c>
      <c r="C16" s="726">
        <v>1</v>
      </c>
      <c r="D16" s="701"/>
      <c r="E16" s="726">
        <v>0</v>
      </c>
      <c r="F16" s="702">
        <v>11944.5</v>
      </c>
    </row>
    <row r="17" spans="1:6" ht="14.45" customHeight="1" x14ac:dyDescent="0.2">
      <c r="A17" s="731" t="s">
        <v>1387</v>
      </c>
      <c r="B17" s="701">
        <v>59.830000000000013</v>
      </c>
      <c r="C17" s="726">
        <v>3.8110780516173999E-3</v>
      </c>
      <c r="D17" s="701">
        <v>15639.14</v>
      </c>
      <c r="E17" s="726">
        <v>0.9961889219483826</v>
      </c>
      <c r="F17" s="702">
        <v>15698.97</v>
      </c>
    </row>
    <row r="18" spans="1:6" ht="14.45" customHeight="1" x14ac:dyDescent="0.2">
      <c r="A18" s="731" t="s">
        <v>1388</v>
      </c>
      <c r="B18" s="701">
        <v>2611.769989166145</v>
      </c>
      <c r="C18" s="726">
        <v>1</v>
      </c>
      <c r="D18" s="701"/>
      <c r="E18" s="726">
        <v>0</v>
      </c>
      <c r="F18" s="702">
        <v>2611.769989166145</v>
      </c>
    </row>
    <row r="19" spans="1:6" ht="14.45" customHeight="1" x14ac:dyDescent="0.2">
      <c r="A19" s="731" t="s">
        <v>1389</v>
      </c>
      <c r="B19" s="701"/>
      <c r="C19" s="726">
        <v>0</v>
      </c>
      <c r="D19" s="701">
        <v>3192.8199999999997</v>
      </c>
      <c r="E19" s="726">
        <v>1</v>
      </c>
      <c r="F19" s="702">
        <v>3192.8199999999997</v>
      </c>
    </row>
    <row r="20" spans="1:6" ht="14.45" customHeight="1" x14ac:dyDescent="0.2">
      <c r="A20" s="731" t="s">
        <v>1390</v>
      </c>
      <c r="B20" s="701"/>
      <c r="C20" s="726">
        <v>0</v>
      </c>
      <c r="D20" s="701">
        <v>194.92000000000002</v>
      </c>
      <c r="E20" s="726">
        <v>1</v>
      </c>
      <c r="F20" s="702">
        <v>194.92000000000002</v>
      </c>
    </row>
    <row r="21" spans="1:6" ht="14.45" customHeight="1" x14ac:dyDescent="0.2">
      <c r="A21" s="731" t="s">
        <v>1391</v>
      </c>
      <c r="B21" s="701">
        <v>12.19</v>
      </c>
      <c r="C21" s="726">
        <v>0.18925632665735126</v>
      </c>
      <c r="D21" s="701">
        <v>52.22000000000002</v>
      </c>
      <c r="E21" s="726">
        <v>0.81074367334264863</v>
      </c>
      <c r="F21" s="702">
        <v>64.410000000000025</v>
      </c>
    </row>
    <row r="22" spans="1:6" ht="14.45" customHeight="1" x14ac:dyDescent="0.2">
      <c r="A22" s="731" t="s">
        <v>1392</v>
      </c>
      <c r="B22" s="701"/>
      <c r="C22" s="726">
        <v>0</v>
      </c>
      <c r="D22" s="701">
        <v>29.72999999999999</v>
      </c>
      <c r="E22" s="726">
        <v>1</v>
      </c>
      <c r="F22" s="702">
        <v>29.72999999999999</v>
      </c>
    </row>
    <row r="23" spans="1:6" ht="14.45" customHeight="1" x14ac:dyDescent="0.2">
      <c r="A23" s="731" t="s">
        <v>1393</v>
      </c>
      <c r="B23" s="701"/>
      <c r="C23" s="726">
        <v>0</v>
      </c>
      <c r="D23" s="701">
        <v>32.82</v>
      </c>
      <c r="E23" s="726">
        <v>1</v>
      </c>
      <c r="F23" s="702">
        <v>32.82</v>
      </c>
    </row>
    <row r="24" spans="1:6" ht="14.45" customHeight="1" x14ac:dyDescent="0.2">
      <c r="A24" s="731" t="s">
        <v>1394</v>
      </c>
      <c r="B24" s="701"/>
      <c r="C24" s="726">
        <v>0</v>
      </c>
      <c r="D24" s="701">
        <v>130.54000000000002</v>
      </c>
      <c r="E24" s="726">
        <v>1</v>
      </c>
      <c r="F24" s="702">
        <v>130.54000000000002</v>
      </c>
    </row>
    <row r="25" spans="1:6" ht="14.45" customHeight="1" x14ac:dyDescent="0.2">
      <c r="A25" s="731" t="s">
        <v>1395</v>
      </c>
      <c r="B25" s="701"/>
      <c r="C25" s="726">
        <v>0</v>
      </c>
      <c r="D25" s="701">
        <v>265.27000000000004</v>
      </c>
      <c r="E25" s="726">
        <v>1</v>
      </c>
      <c r="F25" s="702">
        <v>265.27000000000004</v>
      </c>
    </row>
    <row r="26" spans="1:6" ht="14.45" customHeight="1" x14ac:dyDescent="0.2">
      <c r="A26" s="731" t="s">
        <v>1396</v>
      </c>
      <c r="B26" s="701"/>
      <c r="C26" s="726">
        <v>0</v>
      </c>
      <c r="D26" s="701">
        <v>14.760000000000003</v>
      </c>
      <c r="E26" s="726">
        <v>1</v>
      </c>
      <c r="F26" s="702">
        <v>14.760000000000003</v>
      </c>
    </row>
    <row r="27" spans="1:6" ht="14.45" customHeight="1" x14ac:dyDescent="0.2">
      <c r="A27" s="731" t="s">
        <v>1397</v>
      </c>
      <c r="B27" s="701"/>
      <c r="C27" s="726">
        <v>0</v>
      </c>
      <c r="D27" s="701">
        <v>84.04</v>
      </c>
      <c r="E27" s="726">
        <v>1</v>
      </c>
      <c r="F27" s="702">
        <v>84.04</v>
      </c>
    </row>
    <row r="28" spans="1:6" ht="14.45" customHeight="1" x14ac:dyDescent="0.2">
      <c r="A28" s="731" t="s">
        <v>1398</v>
      </c>
      <c r="B28" s="701"/>
      <c r="C28" s="726">
        <v>0</v>
      </c>
      <c r="D28" s="701">
        <v>52.809999999999988</v>
      </c>
      <c r="E28" s="726">
        <v>1</v>
      </c>
      <c r="F28" s="702">
        <v>52.809999999999988</v>
      </c>
    </row>
    <row r="29" spans="1:6" ht="14.45" customHeight="1" x14ac:dyDescent="0.2">
      <c r="A29" s="731" t="s">
        <v>1399</v>
      </c>
      <c r="B29" s="701"/>
      <c r="C29" s="726">
        <v>0</v>
      </c>
      <c r="D29" s="701">
        <v>223.05</v>
      </c>
      <c r="E29" s="726">
        <v>1</v>
      </c>
      <c r="F29" s="702">
        <v>223.05</v>
      </c>
    </row>
    <row r="30" spans="1:6" ht="14.45" customHeight="1" x14ac:dyDescent="0.2">
      <c r="A30" s="731" t="s">
        <v>1400</v>
      </c>
      <c r="B30" s="701"/>
      <c r="C30" s="726">
        <v>0</v>
      </c>
      <c r="D30" s="701">
        <v>147227.88</v>
      </c>
      <c r="E30" s="726">
        <v>1</v>
      </c>
      <c r="F30" s="702">
        <v>147227.88</v>
      </c>
    </row>
    <row r="31" spans="1:6" ht="14.45" customHeight="1" x14ac:dyDescent="0.2">
      <c r="A31" s="731" t="s">
        <v>1401</v>
      </c>
      <c r="B31" s="701"/>
      <c r="C31" s="726">
        <v>0</v>
      </c>
      <c r="D31" s="701">
        <v>4333.28</v>
      </c>
      <c r="E31" s="726">
        <v>1</v>
      </c>
      <c r="F31" s="702">
        <v>4333.28</v>
      </c>
    </row>
    <row r="32" spans="1:6" ht="14.45" customHeight="1" x14ac:dyDescent="0.2">
      <c r="A32" s="731" t="s">
        <v>1402</v>
      </c>
      <c r="B32" s="701"/>
      <c r="C32" s="726">
        <v>0</v>
      </c>
      <c r="D32" s="701">
        <v>166710.88500000001</v>
      </c>
      <c r="E32" s="726">
        <v>1</v>
      </c>
      <c r="F32" s="702">
        <v>166710.88500000001</v>
      </c>
    </row>
    <row r="33" spans="1:6" ht="14.45" customHeight="1" x14ac:dyDescent="0.2">
      <c r="A33" s="731" t="s">
        <v>1403</v>
      </c>
      <c r="B33" s="701">
        <v>4251</v>
      </c>
      <c r="C33" s="726">
        <v>1</v>
      </c>
      <c r="D33" s="701"/>
      <c r="E33" s="726">
        <v>0</v>
      </c>
      <c r="F33" s="702">
        <v>4251</v>
      </c>
    </row>
    <row r="34" spans="1:6" ht="14.45" customHeight="1" x14ac:dyDescent="0.2">
      <c r="A34" s="731" t="s">
        <v>1404</v>
      </c>
      <c r="B34" s="701"/>
      <c r="C34" s="726">
        <v>0</v>
      </c>
      <c r="D34" s="701">
        <v>4369.0219999999999</v>
      </c>
      <c r="E34" s="726">
        <v>1</v>
      </c>
      <c r="F34" s="702">
        <v>4369.0219999999999</v>
      </c>
    </row>
    <row r="35" spans="1:6" ht="14.45" customHeight="1" x14ac:dyDescent="0.2">
      <c r="A35" s="731" t="s">
        <v>1405</v>
      </c>
      <c r="B35" s="701">
        <v>2672</v>
      </c>
      <c r="C35" s="726">
        <v>0.82387765170202276</v>
      </c>
      <c r="D35" s="701">
        <v>571.19999999999993</v>
      </c>
      <c r="E35" s="726">
        <v>0.17612234829797729</v>
      </c>
      <c r="F35" s="702">
        <v>3243.2</v>
      </c>
    </row>
    <row r="36" spans="1:6" ht="14.45" customHeight="1" x14ac:dyDescent="0.2">
      <c r="A36" s="731" t="s">
        <v>1406</v>
      </c>
      <c r="B36" s="701">
        <v>24310</v>
      </c>
      <c r="C36" s="726">
        <v>0.29415623962860282</v>
      </c>
      <c r="D36" s="701">
        <v>58333.155999999988</v>
      </c>
      <c r="E36" s="726">
        <v>0.70584376037139718</v>
      </c>
      <c r="F36" s="702">
        <v>82643.155999999988</v>
      </c>
    </row>
    <row r="37" spans="1:6" ht="14.45" customHeight="1" x14ac:dyDescent="0.2">
      <c r="A37" s="731" t="s">
        <v>1407</v>
      </c>
      <c r="B37" s="701"/>
      <c r="C37" s="726">
        <v>0</v>
      </c>
      <c r="D37" s="701">
        <v>155.43999999999997</v>
      </c>
      <c r="E37" s="726">
        <v>1</v>
      </c>
      <c r="F37" s="702">
        <v>155.43999999999997</v>
      </c>
    </row>
    <row r="38" spans="1:6" ht="14.45" customHeight="1" x14ac:dyDescent="0.2">
      <c r="A38" s="731" t="s">
        <v>1408</v>
      </c>
      <c r="B38" s="701"/>
      <c r="C38" s="726">
        <v>0</v>
      </c>
      <c r="D38" s="701">
        <v>7981.9299999999994</v>
      </c>
      <c r="E38" s="726">
        <v>1</v>
      </c>
      <c r="F38" s="702">
        <v>7981.9299999999994</v>
      </c>
    </row>
    <row r="39" spans="1:6" ht="14.45" customHeight="1" x14ac:dyDescent="0.2">
      <c r="A39" s="731" t="s">
        <v>1409</v>
      </c>
      <c r="B39" s="701">
        <v>2721.95</v>
      </c>
      <c r="C39" s="726">
        <v>0.5627793789878055</v>
      </c>
      <c r="D39" s="701">
        <v>2114.67</v>
      </c>
      <c r="E39" s="726">
        <v>0.4372206210121945</v>
      </c>
      <c r="F39" s="702">
        <v>4836.62</v>
      </c>
    </row>
    <row r="40" spans="1:6" ht="14.45" customHeight="1" x14ac:dyDescent="0.2">
      <c r="A40" s="731" t="s">
        <v>1410</v>
      </c>
      <c r="B40" s="701"/>
      <c r="C40" s="726">
        <v>0</v>
      </c>
      <c r="D40" s="701">
        <v>4987.34</v>
      </c>
      <c r="E40" s="726">
        <v>1</v>
      </c>
      <c r="F40" s="702">
        <v>4987.34</v>
      </c>
    </row>
    <row r="41" spans="1:6" ht="14.45" customHeight="1" x14ac:dyDescent="0.2">
      <c r="A41" s="731" t="s">
        <v>1411</v>
      </c>
      <c r="B41" s="701">
        <v>2767.2749999999996</v>
      </c>
      <c r="C41" s="726">
        <v>8.7359017362702365E-2</v>
      </c>
      <c r="D41" s="701">
        <v>28909.763999999999</v>
      </c>
      <c r="E41" s="726">
        <v>0.91264098263729765</v>
      </c>
      <c r="F41" s="702">
        <v>31677.038999999997</v>
      </c>
    </row>
    <row r="42" spans="1:6" ht="14.45" customHeight="1" x14ac:dyDescent="0.2">
      <c r="A42" s="731" t="s">
        <v>1412</v>
      </c>
      <c r="B42" s="701">
        <v>10894.848</v>
      </c>
      <c r="C42" s="726">
        <v>1</v>
      </c>
      <c r="D42" s="701"/>
      <c r="E42" s="726">
        <v>0</v>
      </c>
      <c r="F42" s="702">
        <v>10894.848</v>
      </c>
    </row>
    <row r="43" spans="1:6" ht="14.45" customHeight="1" x14ac:dyDescent="0.2">
      <c r="A43" s="731" t="s">
        <v>1413</v>
      </c>
      <c r="B43" s="701"/>
      <c r="C43" s="726">
        <v>0</v>
      </c>
      <c r="D43" s="701">
        <v>34413.578046474329</v>
      </c>
      <c r="E43" s="726">
        <v>1</v>
      </c>
      <c r="F43" s="702">
        <v>34413.578046474329</v>
      </c>
    </row>
    <row r="44" spans="1:6" ht="14.45" customHeight="1" x14ac:dyDescent="0.2">
      <c r="A44" s="731" t="s">
        <v>1414</v>
      </c>
      <c r="B44" s="701"/>
      <c r="C44" s="726">
        <v>0</v>
      </c>
      <c r="D44" s="701">
        <v>6764.33</v>
      </c>
      <c r="E44" s="726">
        <v>1</v>
      </c>
      <c r="F44" s="702">
        <v>6764.33</v>
      </c>
    </row>
    <row r="45" spans="1:6" ht="14.45" customHeight="1" x14ac:dyDescent="0.2">
      <c r="A45" s="731" t="s">
        <v>1415</v>
      </c>
      <c r="B45" s="701">
        <v>543.47</v>
      </c>
      <c r="C45" s="726">
        <v>1</v>
      </c>
      <c r="D45" s="701"/>
      <c r="E45" s="726">
        <v>0</v>
      </c>
      <c r="F45" s="702">
        <v>543.47</v>
      </c>
    </row>
    <row r="46" spans="1:6" ht="14.45" customHeight="1" x14ac:dyDescent="0.2">
      <c r="A46" s="731" t="s">
        <v>1416</v>
      </c>
      <c r="B46" s="701">
        <v>942.39999999999986</v>
      </c>
      <c r="C46" s="726">
        <v>1</v>
      </c>
      <c r="D46" s="701"/>
      <c r="E46" s="726">
        <v>0</v>
      </c>
      <c r="F46" s="702">
        <v>942.39999999999986</v>
      </c>
    </row>
    <row r="47" spans="1:6" ht="14.45" customHeight="1" x14ac:dyDescent="0.2">
      <c r="A47" s="731" t="s">
        <v>1417</v>
      </c>
      <c r="B47" s="701"/>
      <c r="C47" s="726">
        <v>0</v>
      </c>
      <c r="D47" s="701">
        <v>93423</v>
      </c>
      <c r="E47" s="726">
        <v>1</v>
      </c>
      <c r="F47" s="702">
        <v>93423</v>
      </c>
    </row>
    <row r="48" spans="1:6" ht="14.45" customHeight="1" x14ac:dyDescent="0.2">
      <c r="A48" s="731" t="s">
        <v>1418</v>
      </c>
      <c r="B48" s="701"/>
      <c r="C48" s="726">
        <v>0</v>
      </c>
      <c r="D48" s="701">
        <v>110</v>
      </c>
      <c r="E48" s="726">
        <v>1</v>
      </c>
      <c r="F48" s="702">
        <v>110</v>
      </c>
    </row>
    <row r="49" spans="1:6" ht="14.45" customHeight="1" x14ac:dyDescent="0.2">
      <c r="A49" s="731" t="s">
        <v>1419</v>
      </c>
      <c r="B49" s="701"/>
      <c r="C49" s="726">
        <v>0</v>
      </c>
      <c r="D49" s="701">
        <v>15746.131000000001</v>
      </c>
      <c r="E49" s="726">
        <v>1</v>
      </c>
      <c r="F49" s="702">
        <v>15746.131000000001</v>
      </c>
    </row>
    <row r="50" spans="1:6" ht="14.45" customHeight="1" x14ac:dyDescent="0.2">
      <c r="A50" s="731" t="s">
        <v>1420</v>
      </c>
      <c r="B50" s="701"/>
      <c r="C50" s="726">
        <v>0</v>
      </c>
      <c r="D50" s="701">
        <v>15438.939977819546</v>
      </c>
      <c r="E50" s="726">
        <v>1</v>
      </c>
      <c r="F50" s="702">
        <v>15438.939977819546</v>
      </c>
    </row>
    <row r="51" spans="1:6" ht="14.45" customHeight="1" x14ac:dyDescent="0.2">
      <c r="A51" s="731" t="s">
        <v>1421</v>
      </c>
      <c r="B51" s="701"/>
      <c r="C51" s="726">
        <v>0</v>
      </c>
      <c r="D51" s="701">
        <v>2386.6</v>
      </c>
      <c r="E51" s="726">
        <v>1</v>
      </c>
      <c r="F51" s="702">
        <v>2386.6</v>
      </c>
    </row>
    <row r="52" spans="1:6" ht="14.45" customHeight="1" x14ac:dyDescent="0.2">
      <c r="A52" s="731" t="s">
        <v>1422</v>
      </c>
      <c r="B52" s="701"/>
      <c r="C52" s="726">
        <v>0</v>
      </c>
      <c r="D52" s="701">
        <v>381.15</v>
      </c>
      <c r="E52" s="726">
        <v>1</v>
      </c>
      <c r="F52" s="702">
        <v>381.15</v>
      </c>
    </row>
    <row r="53" spans="1:6" ht="14.45" customHeight="1" x14ac:dyDescent="0.2">
      <c r="A53" s="731" t="s">
        <v>1423</v>
      </c>
      <c r="B53" s="701">
        <v>66.11</v>
      </c>
      <c r="C53" s="726">
        <v>1</v>
      </c>
      <c r="D53" s="701"/>
      <c r="E53" s="726">
        <v>0</v>
      </c>
      <c r="F53" s="702">
        <v>66.11</v>
      </c>
    </row>
    <row r="54" spans="1:6" ht="14.45" customHeight="1" x14ac:dyDescent="0.2">
      <c r="A54" s="731" t="s">
        <v>1424</v>
      </c>
      <c r="B54" s="701"/>
      <c r="C54" s="726">
        <v>0</v>
      </c>
      <c r="D54" s="701">
        <v>135.52000000000001</v>
      </c>
      <c r="E54" s="726">
        <v>1</v>
      </c>
      <c r="F54" s="702">
        <v>135.52000000000001</v>
      </c>
    </row>
    <row r="55" spans="1:6" ht="14.45" customHeight="1" x14ac:dyDescent="0.2">
      <c r="A55" s="731" t="s">
        <v>1425</v>
      </c>
      <c r="B55" s="701">
        <v>6039.42</v>
      </c>
      <c r="C55" s="726">
        <v>8.1893383287670665E-2</v>
      </c>
      <c r="D55" s="701">
        <v>67707.930000000008</v>
      </c>
      <c r="E55" s="726">
        <v>0.9181066167123294</v>
      </c>
      <c r="F55" s="702">
        <v>73747.350000000006</v>
      </c>
    </row>
    <row r="56" spans="1:6" ht="14.45" customHeight="1" x14ac:dyDescent="0.2">
      <c r="A56" s="731" t="s">
        <v>1426</v>
      </c>
      <c r="B56" s="701"/>
      <c r="C56" s="726">
        <v>0</v>
      </c>
      <c r="D56" s="701">
        <v>43.92</v>
      </c>
      <c r="E56" s="726">
        <v>1</v>
      </c>
      <c r="F56" s="702">
        <v>43.92</v>
      </c>
    </row>
    <row r="57" spans="1:6" ht="14.45" customHeight="1" x14ac:dyDescent="0.2">
      <c r="A57" s="731" t="s">
        <v>1427</v>
      </c>
      <c r="B57" s="701"/>
      <c r="C57" s="726">
        <v>0</v>
      </c>
      <c r="D57" s="701">
        <v>12643.199999999997</v>
      </c>
      <c r="E57" s="726">
        <v>1</v>
      </c>
      <c r="F57" s="702">
        <v>12643.199999999997</v>
      </c>
    </row>
    <row r="58" spans="1:6" ht="14.45" customHeight="1" x14ac:dyDescent="0.2">
      <c r="A58" s="731" t="s">
        <v>1428</v>
      </c>
      <c r="B58" s="701"/>
      <c r="C58" s="726">
        <v>0</v>
      </c>
      <c r="D58" s="701">
        <v>515.24</v>
      </c>
      <c r="E58" s="726">
        <v>1</v>
      </c>
      <c r="F58" s="702">
        <v>515.24</v>
      </c>
    </row>
    <row r="59" spans="1:6" ht="14.45" customHeight="1" x14ac:dyDescent="0.2">
      <c r="A59" s="731" t="s">
        <v>1429</v>
      </c>
      <c r="B59" s="701"/>
      <c r="C59" s="726">
        <v>0</v>
      </c>
      <c r="D59" s="701">
        <v>2519.08</v>
      </c>
      <c r="E59" s="726">
        <v>1</v>
      </c>
      <c r="F59" s="702">
        <v>2519.08</v>
      </c>
    </row>
    <row r="60" spans="1:6" ht="14.45" customHeight="1" x14ac:dyDescent="0.2">
      <c r="A60" s="731" t="s">
        <v>1430</v>
      </c>
      <c r="B60" s="701">
        <v>248.2</v>
      </c>
      <c r="C60" s="726">
        <v>1</v>
      </c>
      <c r="D60" s="701"/>
      <c r="E60" s="726">
        <v>0</v>
      </c>
      <c r="F60" s="702">
        <v>248.2</v>
      </c>
    </row>
    <row r="61" spans="1:6" ht="14.45" customHeight="1" x14ac:dyDescent="0.2">
      <c r="A61" s="731" t="s">
        <v>1431</v>
      </c>
      <c r="B61" s="701"/>
      <c r="C61" s="726">
        <v>0</v>
      </c>
      <c r="D61" s="701">
        <v>4691.6400000000003</v>
      </c>
      <c r="E61" s="726">
        <v>1</v>
      </c>
      <c r="F61" s="702">
        <v>4691.6400000000003</v>
      </c>
    </row>
    <row r="62" spans="1:6" ht="14.45" customHeight="1" x14ac:dyDescent="0.2">
      <c r="A62" s="731" t="s">
        <v>1432</v>
      </c>
      <c r="B62" s="701">
        <v>0</v>
      </c>
      <c r="C62" s="726"/>
      <c r="D62" s="701"/>
      <c r="E62" s="726"/>
      <c r="F62" s="702">
        <v>0</v>
      </c>
    </row>
    <row r="63" spans="1:6" ht="14.45" customHeight="1" x14ac:dyDescent="0.2">
      <c r="A63" s="731" t="s">
        <v>1433</v>
      </c>
      <c r="B63" s="701">
        <v>17504.760000000002</v>
      </c>
      <c r="C63" s="726">
        <v>1</v>
      </c>
      <c r="D63" s="701"/>
      <c r="E63" s="726">
        <v>0</v>
      </c>
      <c r="F63" s="702">
        <v>17504.760000000002</v>
      </c>
    </row>
    <row r="64" spans="1:6" ht="14.45" customHeight="1" x14ac:dyDescent="0.2">
      <c r="A64" s="731" t="s">
        <v>1434</v>
      </c>
      <c r="B64" s="701"/>
      <c r="C64" s="726">
        <v>0</v>
      </c>
      <c r="D64" s="701">
        <v>166.91000000000003</v>
      </c>
      <c r="E64" s="726">
        <v>1</v>
      </c>
      <c r="F64" s="702">
        <v>166.91000000000003</v>
      </c>
    </row>
    <row r="65" spans="1:6" ht="14.45" customHeight="1" x14ac:dyDescent="0.2">
      <c r="A65" s="731" t="s">
        <v>1435</v>
      </c>
      <c r="B65" s="701">
        <v>18942.28</v>
      </c>
      <c r="C65" s="726">
        <v>1</v>
      </c>
      <c r="D65" s="701"/>
      <c r="E65" s="726">
        <v>0</v>
      </c>
      <c r="F65" s="702">
        <v>18942.28</v>
      </c>
    </row>
    <row r="66" spans="1:6" ht="14.45" customHeight="1" x14ac:dyDescent="0.2">
      <c r="A66" s="731" t="s">
        <v>1436</v>
      </c>
      <c r="B66" s="701"/>
      <c r="C66" s="726">
        <v>0</v>
      </c>
      <c r="D66" s="701">
        <v>22822.220000000005</v>
      </c>
      <c r="E66" s="726">
        <v>1</v>
      </c>
      <c r="F66" s="702">
        <v>22822.220000000005</v>
      </c>
    </row>
    <row r="67" spans="1:6" ht="14.45" customHeight="1" x14ac:dyDescent="0.2">
      <c r="A67" s="731" t="s">
        <v>1437</v>
      </c>
      <c r="B67" s="701">
        <v>950.5</v>
      </c>
      <c r="C67" s="726">
        <v>7.9213280202682004E-3</v>
      </c>
      <c r="D67" s="701">
        <v>119042.00599999998</v>
      </c>
      <c r="E67" s="726">
        <v>0.99207867197973176</v>
      </c>
      <c r="F67" s="702">
        <v>119992.50599999998</v>
      </c>
    </row>
    <row r="68" spans="1:6" ht="14.45" customHeight="1" x14ac:dyDescent="0.2">
      <c r="A68" s="731" t="s">
        <v>1438</v>
      </c>
      <c r="B68" s="701">
        <v>165.28</v>
      </c>
      <c r="C68" s="726">
        <v>0.13302748601553385</v>
      </c>
      <c r="D68" s="701">
        <v>1077.1699999999998</v>
      </c>
      <c r="E68" s="726">
        <v>0.86697251398446618</v>
      </c>
      <c r="F68" s="702">
        <v>1242.4499999999998</v>
      </c>
    </row>
    <row r="69" spans="1:6" ht="14.45" customHeight="1" x14ac:dyDescent="0.2">
      <c r="A69" s="731" t="s">
        <v>1439</v>
      </c>
      <c r="B69" s="701"/>
      <c r="C69" s="726">
        <v>0</v>
      </c>
      <c r="D69" s="701">
        <v>124533.00045106195</v>
      </c>
      <c r="E69" s="726">
        <v>1</v>
      </c>
      <c r="F69" s="702">
        <v>124533.00045106195</v>
      </c>
    </row>
    <row r="70" spans="1:6" ht="14.45" customHeight="1" thickBot="1" x14ac:dyDescent="0.25">
      <c r="A70" s="732" t="s">
        <v>1440</v>
      </c>
      <c r="B70" s="727"/>
      <c r="C70" s="728">
        <v>0</v>
      </c>
      <c r="D70" s="727">
        <v>37641.529991558178</v>
      </c>
      <c r="E70" s="728">
        <v>1</v>
      </c>
      <c r="F70" s="729">
        <v>37641.529991558178</v>
      </c>
    </row>
    <row r="71" spans="1:6" ht="14.45" customHeight="1" thickBot="1" x14ac:dyDescent="0.25">
      <c r="A71" s="720" t="s">
        <v>3</v>
      </c>
      <c r="B71" s="721">
        <v>107768.03298916615</v>
      </c>
      <c r="C71" s="722">
        <v>8.7323741412738562E-2</v>
      </c>
      <c r="D71" s="721">
        <v>1126352.6224669144</v>
      </c>
      <c r="E71" s="722">
        <v>0.91267625858726176</v>
      </c>
      <c r="F71" s="723">
        <v>1234120.6554560801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7C4AFA54-6105-4373-B778-4A18AAF937FA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2020-09-24T10:08:38Z</dcterms:modified>
</cp:coreProperties>
</file>